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CF26DF14-AC2E-485C-B6C1-7D1C651E8B45}"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<sst xmlns="http://schemas.openxmlformats.org/spreadsheetml/2006/main" count="24474" uniqueCount="2420">
  <si>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</si>
  <si>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</si>
  <si>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</si>
  <si>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</si>
  <si>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</si>
  <si>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</si>
  <si>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</si>
  <si>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</si>
  <si>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</si>
  <si>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</si>
  <si>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</si>
  <si>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</si>
  <si>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</si>
  <si>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</si>
  <si>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</si>
  <si>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</si>
  <si>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</si>
  <si>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</si>
  <si>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</si>
  <si>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</si>
  <si>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</si>
  <si>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</si>
  <si>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</si>
  <si>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</si>
  <si>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</si>
  <si>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</si>
  <si>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</si>
  <si>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</si>
  <si>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</si>
  <si>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</si>
  <si>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</si>
  <si>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</si>
  <si>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</si>
  <si>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</si>
  <si>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</si>
  <si>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</si>
  <si>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</si>
  <si>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</si>
  <si>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</si>
  <si>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</si>
  <si>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</si>
  <si>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</si>
  <si>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</si>
  <si>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</si>
  <si>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</si>
  <si>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</si>
  <si>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</si>
  <si>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</si>
  <si>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</si>
  <si>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</si>
  <si>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</si>
  <si>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</si>
  <si>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</si>
  <si>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</si>
  <si>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</si>
  <si>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</si>
  <si>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</si>
  <si>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</si>
  <si>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</si>
  <si>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</si>
  <si>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</si>
  <si>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</si>
  <si>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</si>
  <si>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</si>
  <si>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</si>
  <si>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</si>
  <si>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</si>
  <si>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</si>
  <si>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</si>
  <si>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</si>
  <si>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</si>
  <si>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</si>
  <si>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</si>
  <si>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</si>
  <si>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</si>
  <si>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</si>
  <si>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</si>
  <si>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</si>
  <si>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</si>
  <si>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</si>
  <si>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</si>
  <si>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</si>
  <si>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</si>
  <si>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</si>
  <si>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</si>
  <si>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</si>
  <si>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</si>
  <si>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</si>
  <si>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</si>
  <si>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</si>
  <si>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</si>
  <si>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</si>
  <si>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</si>
  <si>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</si>
  <si>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</si>
  <si>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</si>
  <si>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</si>
  <si>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</si>
  <si>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</si>
  <si>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</si>
  <si>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</si>
  <si>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</si>
  <si>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</si>
  <si>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</si>
  <si>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</si>
  <si>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</si>
  <si>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</si>
  <si>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</si>
  <si>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</si>
  <si>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</si>
  <si>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</si>
  <si>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</si>
  <si>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</si>
  <si>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</si>
  <si>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</si>
  <si>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</si>
  <si>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</si>
  <si>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</si>
  <si>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</si>
  <si>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</si>
  <si>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</si>
  <si>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</si>
  <si>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</si>
  <si>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</si>
  <si>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</si>
  <si>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</si>
  <si>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</si>
  <si>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</si>
  <si>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</si>
  <si>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</si>
  <si>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</si>
  <si>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</si>
  <si>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</si>
  <si>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</si>
  <si>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</si>
  <si>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</si>
  <si>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</si>
  <si>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</si>
  <si>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</si>
  <si>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</si>
  <si>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</si>
  <si>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</si>
  <si>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</si>
  <si>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</si>
  <si>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</si>
  <si>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</si>
  <si>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</si>
  <si>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</si>
  <si>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</si>
  <si>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</si>
  <si>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</si>
  <si>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</si>
  <si>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</si>
  <si>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</si>
  <si>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</si>
  <si>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</si>
  <si>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</si>
  <si>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</si>
  <si>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</si>
  <si>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</si>
  <si>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</si>
  <si>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</si>
  <si>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</si>
  <si>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</si>
  <si>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</si>
  <si>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</si>
  <si>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</si>
  <si>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</si>
  <si>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</si>
  <si>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</si>
  <si>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</si>
  <si>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</si>
  <si>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</si>
  <si>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</si>
  <si>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</si>
  <si>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</si>
  <si>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</si>
  <si>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</si>
  <si>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</si>
  <si>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</si>
  <si>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</si>
  <si>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</si>
  <si>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</si>
  <si>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</si>
  <si>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</si>
  <si>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</si>
  <si>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</si>
  <si>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</si>
  <si>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</si>
  <si>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</si>
  <si>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</si>
  <si>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</si>
  <si>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</si>
  <si>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</si>
  <si>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</si>
  <si>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</si>
  <si>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</si>
  <si>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</si>
  <si>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</si>
  <si>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</si>
  <si>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</si>
  <si>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</si>
  <si>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</si>
  <si>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</si>
  <si>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</si>
  <si>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</si>
  <si>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</si>
  <si>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</si>
  <si>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</si>
  <si>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</si>
  <si>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</si>
  <si>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</si>
  <si>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</si>
  <si>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</si>
  <si>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</si>
  <si>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</si>
  <si>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</si>
  <si>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</si>
  <si>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</si>
  <si>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</si>
  <si>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</si>
  <si>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</si>
  <si>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</si>
  <si>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</si>
  <si>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</si>
  <si>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</si>
  <si>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</si>
  <si>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</si>
  <si>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</si>
  <si>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</si>
  <si>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</si>
  <si>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</si>
  <si>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</si>
  <si>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</si>
  <si>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</si>
  <si>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</si>
  <si>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</si>
  <si>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</si>
  <si>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</si>
  <si>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</si>
  <si>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</si>
  <si>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</si>
  <si>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</si>
  <si>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</si>
  <si>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</si>
  <si>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</si>
  <si>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</si>
  <si>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</si>
  <si>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</si>
  <si>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</si>
  <si>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</si>
  <si>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</si>
  <si>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</si>
  <si>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</si>
  <si>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</si>
  <si>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</si>
  <si>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</si>
  <si>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</si>
  <si>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</si>
  <si>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</si>
  <si>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</si>
  <si>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</si>
  <si>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</si>
  <si>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</si>
  <si>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</si>
  <si>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</si>
  <si>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</si>
  <si>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</si>
  <si>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</si>
  <si>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</si>
  <si>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</si>
  <si>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</si>
  <si>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</si>
  <si>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</si>
  <si>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</si>
  <si>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</si>
  <si>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</si>
  <si>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</si>
  <si>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</si>
  <si>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</si>
  <si>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</si>
  <si>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</si>
  <si>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</si>
  <si>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</si>
  <si>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</si>
  <si>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</si>
  <si>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</si>
  <si>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</si>
  <si>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</si>
  <si>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</si>
  <si>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</si>
  <si>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</si>
  <si>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</si>
  <si>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</si>
  <si>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</si>
  <si>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</si>
  <si>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</si>
  <si>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</si>
  <si>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</si>
  <si>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</si>
  <si>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</si>
  <si>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</si>
  <si>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</si>
  <si>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</si>
  <si>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</si>
  <si>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</si>
  <si>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</si>
  <si>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</si>
  <si>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</si>
  <si>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</si>
  <si>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</si>
  <si>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</si>
  <si>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</si>
  <si>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</si>
  <si>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</si>
  <si>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</si>
  <si>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</si>
  <si>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</si>
  <si>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</si>
  <si>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</si>
  <si>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</si>
  <si>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</si>
  <si>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</si>
  <si>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</si>
  <si>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</si>
  <si>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</si>
  <si>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</si>
  <si>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</si>
  <si>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</si>
  <si>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</si>
  <si>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</si>
  <si>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</si>
  <si>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</si>
  <si>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</si>
  <si>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</si>
  <si>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</si>
  <si>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</si>
  <si>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</si>
  <si>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</si>
  <si>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</si>
  <si>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</si>
  <si>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</si>
  <si>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</si>
  <si>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</si>
  <si>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</si>
  <si>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</si>
  <si>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</si>
  <si>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</si>
  <si>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</si>
  <si>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</si>
  <si>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</si>
  <si>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</si>
  <si>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</si>
  <si>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</si>
  <si>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</si>
  <si>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</si>
  <si>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</si>
  <si>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</si>
  <si>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</si>
  <si>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</si>
  <si>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</si>
  <si>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</si>
  <si>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</si>
  <si>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</si>
  <si>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</si>
  <si>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</si>
  <si>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</si>
  <si>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</si>
  <si>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</si>
  <si>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</si>
  <si>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</si>
  <si>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</si>
  <si>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</si>
  <si>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</si>
  <si>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</si>
  <si>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</si>
  <si>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</si>
  <si>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</si>
  <si>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</si>
  <si>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</si>
  <si>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</si>
  <si>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</si>
  <si>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</si>
  <si>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</si>
  <si>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</si>
  <si>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</si>
  <si>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</si>
  <si>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</si>
  <si>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</si>
  <si>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</si>
  <si>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</si>
  <si>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</si>
  <si>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</si>
  <si>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</si>
  <si>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</si>
  <si>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</si>
  <si>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</si>
  <si>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</si>
  <si>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</si>
  <si>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</si>
  <si>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</si>
  <si>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</si>
  <si>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</si>
  <si>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</si>
  <si>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</si>
  <si>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</si>
  <si>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</si>
  <si>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</si>
  <si>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</si>
  <si>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</si>
  <si>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</si>
  <si>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</si>
  <si>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</si>
  <si>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</si>
  <si>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</si>
  <si>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</si>
  <si>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</si>
  <si>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</si>
  <si>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</si>
  <si>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</si>
  <si>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</si>
  <si>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</si>
  <si>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</si>
  <si>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</si>
  <si>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</si>
  <si>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</si>
  <si>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</si>
  <si>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</si>
  <si>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</si>
  <si>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</si>
  <si>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</si>
  <si>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</si>
  <si>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</si>
  <si>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</si>
  <si>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</si>
  <si>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</si>
  <si>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</si>
  <si>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</si>
  <si>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</si>
  <si>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</si>
  <si>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</si>
  <si>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</si>
  <si>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</si>
  <si>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</si>
  <si>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</si>
  <si>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</si>
  <si>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</si>
  <si>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</si>
  <si>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</si>
  <si>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</si>
  <si>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</si>
  <si>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</si>
  <si>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</si>
  <si>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</si>
  <si>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</si>
  <si>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</si>
  <si>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</si>
  <si>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</si>
  <si>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</si>
  <si>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</si>
  <si>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</si>
  <si>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</si>
  <si>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</si>
  <si>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</si>
  <si>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</si>
  <si>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</si>
  <si>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</si>
  <si>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</si>
  <si>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</si>
  <si>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</si>
  <si>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</si>
  <si>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</si>
  <si>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</si>
  <si>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</si>
  <si>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</si>
  <si>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</si>
  <si>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</si>
  <si>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</si>
  <si>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</si>
  <si>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</si>
  <si>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</si>
  <si>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</si>
  <si>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</si>
  <si>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</si>
  <si>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</si>
  <si>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</si>
  <si>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</si>
  <si>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</si>
  <si>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</si>
  <si>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</si>
  <si>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</si>
  <si>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</si>
  <si>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</si>
  <si>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</si>
  <si>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</si>
  <si>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</si>
  <si>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</si>
  <si>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</si>
  <si>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</si>
  <si>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</si>
  <si>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</si>
  <si>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</si>
  <si>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</si>
  <si>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</si>
  <si>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</si>
  <si>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</si>
  <si>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</si>
  <si>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</si>
  <si>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</si>
  <si>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</si>
  <si>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</si>
  <si>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</si>
  <si>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</si>
  <si>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</si>
  <si>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</si>
  <si>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</si>
  <si>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</si>
  <si>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</si>
  <si>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</si>
  <si>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</si>
  <si>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</si>
  <si>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</si>
  <si>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</si>
  <si>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</si>
  <si>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</si>
  <si>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</si>
  <si>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</si>
  <si>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</si>
  <si>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</si>
  <si>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</si>
  <si>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</si>
  <si>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</si>
  <si>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</si>
  <si>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</si>
  <si>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</si>
  <si>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</si>
  <si>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</si>
  <si>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</si>
  <si>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</si>
  <si>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</si>
  <si>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</si>
  <si>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</si>
  <si>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</si>
  <si>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</si>
  <si>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</si>
  <si>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</si>
  <si>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</si>
  <si>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</si>
  <si>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</si>
  <si>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</si>
  <si>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</si>
  <si>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</si>
  <si>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</si>
  <si>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</si>
  <si>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</si>
  <si>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</si>
  <si>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</si>
  <si>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</si>
  <si>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</si>
  <si>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</si>
  <si>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</si>
  <si>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</si>
  <si>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</si>
  <si>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</si>
  <si>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</si>
  <si>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</si>
  <si>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</si>
  <si>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</si>
  <si>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</si>
  <si>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</si>
  <si>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</si>
  <si>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</si>
  <si>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</si>
  <si>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</si>
  <si>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</si>
  <si>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</si>
  <si>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</si>
  <si>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</si>
  <si>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</si>
  <si>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</si>
  <si>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</si>
  <si>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</si>
  <si>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</si>
  <si>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</si>
  <si>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</si>
  <si>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</si>
  <si>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</si>
  <si>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</si>
  <si>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</si>
  <si>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</si>
  <si>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</si>
  <si>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</si>
  <si>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</si>
  <si>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</si>
  <si>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</si>
  <si>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</si>
  <si>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</si>
  <si>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</si>
  <si>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</si>
  <si>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</si>
  <si>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</si>
  <si>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</si>
  <si>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</si>
  <si>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</si>
  <si>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</si>
  <si>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</si>
  <si>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</si>
  <si>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</si>
  <si>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</si>
  <si>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</si>
  <si>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</si>
  <si>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</si>
  <si>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</si>
  <si>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</si>
  <si>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</si>
  <si>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</si>
  <si>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</si>
  <si>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</si>
  <si>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</si>
  <si>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</si>
  <si>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</si>
  <si>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</si>
  <si>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</si>
  <si>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</si>
  <si>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</si>
  <si>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</si>
  <si>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</si>
  <si>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</si>
  <si>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</si>
  <si>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</si>
  <si>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</si>
  <si>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</si>
  <si>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</si>
  <si>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</si>
  <si>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</si>
  <si>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</si>
  <si>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</si>
  <si>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</si>
  <si>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</si>
  <si>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</si>
  <si>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</si>
  <si>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</si>
  <si>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</si>
  <si>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</si>
  <si>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</si>
  <si>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</si>
  <si>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</si>
  <si>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</si>
  <si>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</si>
  <si>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</si>
  <si>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</si>
  <si>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</si>
  <si>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</si>
  <si>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</si>
  <si>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</si>
  <si>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</si>
  <si>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</si>
  <si>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</si>
  <si>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</si>
  <si>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</si>
  <si>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</si>
  <si>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</si>
  <si>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</si>
  <si>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</si>
  <si>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</si>
  <si>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</si>
  <si>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</si>
  <si>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</si>
  <si>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</si>
  <si>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</si>
  <si>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</si>
  <si>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</si>
  <si>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</si>
  <si>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</si>
  <si>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</si>
  <si>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</si>
  <si>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</si>
  <si>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</si>
  <si>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</si>
  <si>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</si>
  <si>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</si>
  <si>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</si>
  <si>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</si>
  <si>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</si>
  <si>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</si>
  <si>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</si>
  <si>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</si>
  <si>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</si>
  <si>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</si>
  <si>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</si>
  <si>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</si>
  <si>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</si>
  <si>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</si>
  <si>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</si>
  <si>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</si>
  <si>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</si>
  <si>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</si>
  <si>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</si>
  <si>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</si>
  <si>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</si>
  <si>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</si>
  <si>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</si>
  <si>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</si>
  <si>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</si>
  <si>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</si>
  <si>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</si>
  <si>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</si>
  <si>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</si>
  <si>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</si>
  <si>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</si>
  <si>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</si>
  <si>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</si>
  <si>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</si>
  <si>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</si>
  <si>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</si>
  <si>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</si>
  <si>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</si>
  <si>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</si>
  <si>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</si>
  <si>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</si>
  <si>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</si>
  <si>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</si>
  <si>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</si>
  <si>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</si>
  <si>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</si>
  <si>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</si>
  <si>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</si>
  <si>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</si>
  <si>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</si>
  <si>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</si>
  <si>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</si>
  <si>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</si>
  <si>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</si>
  <si>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</si>
  <si>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</si>
  <si>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</si>
  <si>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</si>
  <si>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</si>
  <si>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</si>
  <si>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</si>
  <si>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</si>
  <si>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</si>
  <si>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</si>
  <si>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</si>
  <si>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</si>
  <si>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</si>
  <si>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</si>
  <si>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</si>
  <si>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</si>
  <si>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</si>
  <si>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</si>
  <si>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</si>
  <si>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</si>
  <si>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</si>
  <si>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</si>
  <si>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</si>
  <si>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</si>
  <si>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</si>
  <si>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</si>
  <si>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</si>
  <si>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</si>
  <si>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</si>
  <si>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</si>
  <si>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</si>
  <si>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</si>
  <si>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</si>
  <si>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</si>
  <si>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</si>
  <si>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</si>
  <si>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</si>
  <si>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</si>
  <si>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</si>
  <si>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</si>
  <si>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</si>
  <si>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</si>
  <si>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</si>
  <si>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</si>
  <si>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</si>
  <si>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</si>
  <si>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</si>
  <si>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</si>
  <si>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</si>
  <si>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</si>
  <si>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</si>
  <si>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</si>
  <si>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</si>
  <si>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</si>
  <si>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</si>
  <si>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</si>
  <si>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</si>
  <si>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</si>
  <si>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</si>
  <si>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</si>
  <si>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</si>
  <si>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</si>
  <si>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</si>
  <si>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</si>
  <si>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</si>
  <si>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</si>
  <si>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</si>
  <si>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</si>
  <si>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</si>
  <si>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</si>
  <si>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</si>
  <si>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</si>
  <si>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</si>
  <si>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</si>
  <si>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</si>
  <si>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</si>
  <si>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</si>
  <si>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</si>
  <si>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</si>
  <si>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</si>
  <si>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</si>
  <si>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</si>
  <si>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</si>
  <si>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</si>
  <si>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</si>
  <si>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</si>
  <si>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</si>
  <si>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</si>
  <si>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</si>
  <si>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</si>
  <si>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</si>
  <si>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</si>
  <si>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</si>
  <si>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</si>
  <si>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</si>
  <si>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</si>
  <si>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</si>
  <si>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</si>
  <si>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</si>
  <si>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</si>
  <si>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</si>
  <si>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</si>
  <si>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</si>
  <si>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</si>
  <si>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</si>
  <si>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</si>
  <si>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</si>
  <si>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</si>
  <si>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</si>
  <si>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</si>
  <si>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</si>
  <si>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</si>
  <si>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</si>
  <si>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</si>
  <si>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</si>
  <si>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</si>
  <si>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</si>
  <si>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</si>
  <si>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</si>
  <si>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</si>
  <si>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</si>
  <si>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</si>
  <si>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</si>
  <si>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</si>
  <si>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</si>
  <si>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</si>
  <si>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</si>
  <si>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</si>
  <si>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</si>
  <si>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</si>
  <si>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</si>
  <si>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</si>
  <si>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</si>
  <si>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</si>
  <si>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</si>
  <si>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</si>
  <si>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</si>
  <si>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</si>
  <si>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</si>
  <si>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</si>
  <si>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</si>
  <si>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</si>
  <si>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</si>
  <si>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</si>
  <si>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</si>
  <si>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</si>
  <si>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</si>
  <si>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</si>
  <si>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</si>
  <si>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</si>
  <si>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</si>
  <si>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</si>
  <si>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</si>
  <si>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</si>
  <si>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</si>
  <si>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</si>
  <si>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</si>
  <si>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</si>
  <si>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</si>
  <si>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</si>
  <si>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</si>
  <si>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</si>
  <si>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</si>
  <si>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</si>
  <si>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</si>
  <si>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</si>
  <si>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</si>
  <si>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</si>
  <si>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</si>
  <si>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</si>
  <si>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</si>
  <si>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</si>
  <si>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</si>
  <si>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</si>
  <si>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</si>
  <si>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</si>
  <si>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</si>
  <si>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</si>
  <si>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</si>
  <si>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</si>
  <si>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</si>
  <si>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</si>
  <si>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</si>
  <si>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</si>
  <si>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</si>
  <si>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</si>
  <si>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</si>
  <si>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</si>
  <si>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</si>
  <si>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</si>
  <si>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</si>
  <si>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</si>
  <si>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</si>
  <si>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</si>
  <si>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</si>
  <si>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</si>
  <si>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</si>
  <si>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</si>
  <si>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</si>
  <si>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</si>
  <si>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</si>
  <si>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</si>
  <si>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</si>
  <si>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</si>
  <si>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</si>
  <si>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</si>
  <si>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</si>
  <si>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</si>
  <si>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</si>
  <si>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</si>
  <si>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</si>
  <si>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</si>
  <si>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</si>
  <si>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</si>
  <si>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</si>
  <si>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</si>
  <si>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</si>
  <si>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</si>
  <si>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</si>
  <si>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</si>
  <si>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</si>
  <si>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</si>
  <si>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</si>
  <si>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</si>
  <si>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</si>
  <si>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</si>
  <si>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</si>
  <si>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</si>
  <si>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</si>
  <si>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</si>
  <si>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</si>
  <si>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</si>
  <si>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</si>
  <si>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</si>
  <si>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</si>
  <si>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</si>
  <si>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</si>
  <si>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</si>
  <si>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</si>
  <si>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</si>
  <si>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</si>
  <si>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</si>
  <si>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</si>
  <si>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</si>
  <si>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</si>
  <si>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</si>
  <si>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</si>
  <si>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</si>
  <si>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</si>
  <si>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</si>
  <si>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</si>
  <si>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</si>
  <si>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</si>
  <si>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</si>
  <si>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</si>
  <si>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</si>
  <si>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</si>
  <si>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</si>
  <si>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</si>
  <si>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</si>
  <si>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</si>
  <si>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</si>
  <si>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</si>
  <si>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</si>
  <si>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</si>
  <si>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</si>
  <si>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</si>
  <si>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</si>
  <si>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</si>
  <si>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</si>
  <si>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</si>
  <si>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</si>
  <si>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</si>
  <si>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</si>
  <si>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</si>
  <si>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</si>
  <si>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</si>
  <si>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</si>
  <si>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</si>
  <si>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</si>
  <si>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</si>
  <si>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</si>
  <si>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</si>
  <si>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</si>
  <si>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</si>
  <si>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</si>
  <si>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</si>
  <si>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</si>
  <si>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</si>
  <si>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</si>
  <si>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</si>
  <si>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</si>
  <si>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</si>
  <si>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</si>
  <si>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</si>
  <si>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</si>
  <si>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</si>
  <si>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</si>
  <si>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</si>
  <si>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</si>
  <si>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</si>
  <si>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</si>
  <si>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</si>
  <si>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</si>
  <si>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</si>
  <si>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</si>
  <si>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</si>
  <si>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</si>
  <si>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</si>
  <si>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</si>
  <si>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</si>
  <si>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</si>
  <si>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</si>
  <si>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</si>
  <si>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</si>
  <si>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</si>
  <si>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</si>
  <si>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</si>
  <si>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</si>
  <si>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</si>
  <si>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</si>
  <si>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</si>
  <si>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</si>
  <si>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</si>
  <si>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</si>
  <si>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</si>
  <si>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</si>
  <si>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</si>
  <si>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</si>
  <si>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</si>
  <si>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</si>
  <si>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</si>
  <si>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</si>
  <si>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</si>
  <si>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</si>
  <si>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</si>
  <si>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</si>
  <si>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</si>
  <si>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</si>
  <si>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</si>
  <si>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</si>
  <si>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</si>
  <si>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</si>
  <si>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</si>
  <si>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</si>
  <si>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</si>
  <si>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</si>
  <si>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</si>
  <si>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</si>
  <si>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</si>
  <si>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</si>
  <si>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</si>
  <si>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</si>
  <si>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</si>
  <si>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</si>
  <si>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</si>
  <si>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</si>
  <si>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</si>
  <si>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</si>
  <si>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</si>
  <si>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</si>
  <si>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</si>
  <si>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</si>
  <si>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</si>
  <si>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</si>
  <si>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</si>
  <si>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</si>
  <si>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</si>
  <si>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</si>
  <si>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</si>
  <si>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</si>
  <si>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</si>
  <si>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</si>
  <si>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</si>
  <si>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</si>
  <si>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</si>
  <si>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</si>
  <si>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</si>
  <si>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</si>
  <si>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</si>
  <si>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</si>
  <si>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</si>
  <si>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</si>
  <si>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</si>
  <si>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</si>
  <si>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</si>
  <si>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</si>
  <si>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</si>
  <si>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</si>
  <si>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</si>
  <si>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</si>
  <si>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</si>
  <si>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</si>
  <si>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</si>
  <si>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</si>
  <si>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</si>
  <si>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</si>
  <si>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</si>
  <si>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</si>
  <si>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</si>
  <si>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</si>
  <si>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</si>
  <si>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</si>
  <si>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</si>
  <si>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</si>
  <si>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</si>
  <si>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</si>
  <si>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</si>
  <si>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</si>
  <si>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</si>
  <si>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</si>
  <si>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</si>
  <si>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</si>
  <si>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</si>
  <si>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</si>
  <si>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</si>
  <si>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</si>
  <si>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</si>
  <si>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</si>
  <si>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</si>
  <si>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</si>
  <si>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</si>
  <si>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</si>
  <si>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</si>
  <si>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</si>
  <si>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</si>
  <si>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</si>
  <si>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</si>
  <si>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</si>
  <si>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</si>
  <si>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</si>
  <si>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</si>
  <si>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</si>
  <si>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</si>
  <si>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</si>
  <si>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</si>
  <si>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</si>
  <si>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</si>
  <si>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</si>
  <si>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</si>
  <si>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</si>
  <si>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</si>
  <si>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</si>
  <si>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</si>
  <si>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</si>
  <si>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</si>
  <si>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</si>
  <si>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</si>
  <si>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</si>
  <si>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</si>
  <si>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</si>
  <si>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</si>
  <si>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</si>
  <si>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</si>
  <si>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</si>
  <si>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</si>
  <si>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</si>
  <si>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</si>
  <si>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</si>
  <si>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</si>
  <si>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</si>
  <si>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</si>
  <si>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</si>
  <si>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</si>
  <si>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</si>
  <si>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</si>
  <si>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</si>
  <si>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</si>
  <si>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</si>
  <si>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</si>
  <si>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</si>
  <si>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</si>
  <si>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</si>
  <si>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</si>
  <si>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</si>
  <si>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</si>
  <si>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</si>
  <si>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</si>
  <si>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</si>
  <si>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</si>
  <si>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</si>
  <si>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</si>
  <si>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</si>
  <si>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</si>
  <si>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</si>
  <si>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</si>
  <si>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</si>
  <si>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</si>
  <si>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</si>
  <si>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</si>
  <si>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</si>
  <si>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</si>
  <si>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</si>
  <si>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</si>
  <si>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</si>
  <si>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</si>
  <si>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</si>
  <si>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</si>
  <si>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</si>
  <si>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</si>
  <si>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</si>
  <si>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</si>
  <si>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</si>
  <si>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</si>
  <si>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</si>
  <si>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</si>
  <si>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</si>
  <si>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</si>
  <si>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</si>
  <si>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</si>
  <si>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</si>
  <si>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</si>
  <si>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</si>
  <si>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</si>
  <si>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</si>
  <si>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</si>
  <si>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</si>
  <si>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</si>
  <si>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</si>
  <si>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</si>
  <si>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</si>
  <si>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</si>
  <si>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</si>
  <si>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</si>
  <si>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</si>
  <si>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</si>
  <si>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</si>
  <si>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</si>
  <si>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</si>
  <si>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</si>
  <si>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</si>
  <si>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</si>
  <si>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</si>
  <si>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</si>
  <si>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</si>
  <si>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</si>
  <si>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</si>
  <si>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</si>
  <si>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</si>
  <si>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</si>
  <si>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</si>
  <si>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</si>
  <si>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</si>
  <si>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</si>
  <si>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</si>
  <si>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</si>
  <si>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</si>
  <si>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</si>
  <si>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</si>
  <si>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</si>
  <si>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</si>
  <si>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</si>
  <si>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</si>
  <si>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</si>
  <si>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</si>
  <si>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</si>
  <si>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</si>
  <si>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</si>
  <si>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</si>
  <si>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</si>
  <si>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</si>
  <si>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</si>
  <si>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</si>
  <si>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</si>
  <si>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</si>
  <si>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</si>
  <si>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</si>
  <si>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</si>
  <si>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</si>
  <si>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</si>
  <si>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</si>
  <si>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</si>
  <si>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</si>
  <si>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</si>
  <si>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</si>
  <si>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</si>
  <si>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</si>
  <si>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</si>
  <si>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</si>
  <si>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</si>
  <si>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</si>
  <si>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</si>
  <si>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</si>
  <si>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</si>
  <si>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</si>
  <si>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</si>
  <si>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</si>
  <si>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</si>
  <si>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</si>
  <si>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</si>
  <si>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</si>
  <si>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</si>
  <si>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</si>
  <si>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</si>
  <si>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</si>
  <si>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</si>
  <si>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</si>
  <si>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</si>
  <si>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</si>
  <si>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</si>
  <si>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</si>
  <si>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</si>
  <si>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</si>
  <si>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</si>
  <si>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</si>
  <si>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</si>
  <si>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</si>
  <si>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</si>
  <si>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</si>
  <si>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</si>
  <si>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</si>
  <si>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</si>
  <si>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</si>
  <si>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</si>
  <si>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</si>
  <si>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</si>
  <si>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</si>
  <si>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</si>
  <si>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</si>
  <si>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</si>
  <si>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</si>
  <si>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</si>
  <si>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</si>
  <si>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</si>
  <si>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</si>
  <si>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</si>
  <si>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</si>
  <si>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</si>
  <si>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</si>
  <si>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</si>
  <si>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</si>
  <si>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</si>
  <si>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</si>
  <si>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</si>
  <si>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</si>
  <si>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</si>
  <si>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</si>
  <si>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</si>
  <si>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</si>
  <si>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</si>
  <si>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</si>
  <si>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</si>
  <si>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</si>
  <si>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</si>
  <si>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</si>
  <si>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</si>
  <si>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</si>
  <si>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</si>
  <si>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</si>
  <si>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</si>
  <si>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</si>
  <si>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</si>
  <si>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</si>
  <si>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</si>
  <si>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</si>
  <si>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</si>
  <si>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</si>
  <si>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</si>
  <si>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</si>
  <si>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</si>
  <si>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</si>
  <si>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</si>
  <si>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</si>
  <si>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</si>
  <si>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</si>
  <si>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</si>
  <si>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</si>
  <si>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</si>
  <si>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</si>
  <si>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</si>
  <si>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</si>
  <si>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</si>
  <si>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</si>
  <si>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</si>
  <si>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</si>
  <si>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</si>
  <si>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</si>
  <si>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</si>
  <si>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</si>
  <si>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</si>
  <si>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</si>
  <si>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</si>
  <si>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</si>
  <si>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</si>
  <si>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</si>
  <si>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</si>
  <si>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</si>
  <si>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</si>
  <si>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</si>
  <si>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</si>
  <si>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</si>
  <si>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</si>
  <si>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</si>
  <si>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</si>
  <si>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</si>
  <si>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</si>
  <si>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</si>
  <si>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</si>
  <si>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</si>
  <si>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</si>
  <si>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</si>
  <si>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</si>
  <si>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</si>
  <si>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</si>
  <si>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</si>
  <si>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</si>
  <si>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</si>
  <si>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</si>
  <si>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</si>
  <si>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</si>
  <si>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</si>
  <si>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</si>
  <si>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</si>
  <si>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</si>
  <si>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</si>
  <si>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</si>
  <si>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</si>
  <si>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</si>
  <si>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</si>
  <si>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</si>
  <si>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</si>
  <si>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</si>
  <si>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</si>
  <si>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</si>
  <si>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</si>
  <si>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</si>
  <si>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</si>
  <si>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</si>
  <si>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</si>
  <si>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</si>
  <si>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</si>
  <si>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</si>
  <si>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</si>
  <si>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</si>
  <si>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</si>
  <si>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</si>
  <si>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</si>
  <si>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</si>
  <si>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</si>
  <si>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</si>
  <si>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</si>
  <si>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</si>
  <si>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</si>
  <si>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</si>
  <si>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</si>
  <si>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</si>
  <si>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</si>
  <si>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</si>
  <si>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</si>
  <si>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</si>
  <si>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</si>
  <si>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</si>
  <si>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</si>
  <si>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</si>
  <si>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</si>
  <si>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</si>
  <si>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</si>
  <si>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</si>
  <si>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</si>
  <si>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</si>
  <si>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</si>
  <si>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</si>
  <si>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</si>
  <si>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</si>
  <si>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</si>
  <si>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</si>
  <si>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</si>
  <si>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</si>
  <si>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</si>
  <si>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</si>
  <si>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</si>
  <si>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</si>
  <si>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</si>
  <si>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</si>
  <si>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</si>
  <si>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</si>
  <si>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</si>
  <si>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</si>
  <si>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</si>
  <si>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</si>
  <si>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</si>
  <si>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</si>
  <si>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</si>
  <si>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</si>
  <si>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</si>
  <si>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</si>
  <si>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</si>
  <si>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</si>
  <si>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</si>
  <si>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</si>
  <si>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</si>
  <si>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</si>
  <si>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</si>
  <si>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</si>
  <si>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</si>
  <si>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</si>
  <si>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</si>
  <si>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</si>
  <si>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</si>
  <si>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</si>
  <si>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</si>
  <si>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</si>
  <si>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</si>
  <si>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</si>
  <si>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</si>
  <si>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</si>
  <si>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</si>
  <si>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</si>
  <si>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</si>
  <si>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</si>
  <si>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</si>
  <si>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</si>
  <si>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</si>
  <si>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</si>
  <si>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</si>
  <si>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</si>
  <si>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</si>
  <si>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</si>
  <si>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</si>
  <si>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</si>
  <si>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</si>
  <si>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</si>
  <si>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</si>
  <si>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</si>
  <si>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</si>
  <si>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</si>
  <si>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</si>
  <si>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</si>
  <si>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</si>
  <si>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</si>
  <si>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</si>
  <si>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</si>
  <si>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</si>
  <si>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</si>
  <si>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</si>
  <si>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</si>
  <si>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</si>
  <si>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</si>
  <si>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</si>
  <si>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</si>
  <si>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</si>
  <si>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</si>
  <si>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</si>
  <si>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</si>
  <si>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</si>
  <si>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</si>
  <si>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</si>
  <si>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</si>
  <si>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</si>
  <si>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</si>
  <si>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</si>
  <si>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</si>
  <si>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</si>
  <si>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</si>
  <si>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</si>
  <si>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</si>
  <si>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</si>
  <si>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</si>
  <si>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</si>
  <si>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</si>
  <si>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</si>
  <si>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</si>
  <si>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</si>
  <si>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</si>
  <si>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</si>
  <si>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</si>
  <si>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</si>
  <si>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</si>
  <si>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</si>
  <si>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</si>
  <si>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</si>
  <si>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</si>
  <si>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</si>
  <si>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</si>
  <si>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</si>
  <si>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</si>
  <si>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</si>
  <si>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</si>
  <si>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</si>
  <si>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</si>
  <si>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</si>
  <si>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</si>
  <si>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</si>
  <si>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</si>
  <si>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</si>
  <si>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</si>
  <si>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</si>
  <si>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</si>
  <si>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</si>
  <si>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</si>
  <si>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</si>
  <si>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</si>
  <si>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</si>
  <si>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</si>
  <si>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</si>
  <si>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</si>
  <si>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</si>
  <si>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</si>
  <si>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</si>
  <si>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</si>
  <si>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</si>
  <si>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</si>
  <si>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</si>
  <si>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</si>
  <si>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</si>
  <si>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</si>
  <si>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</si>
  <si>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</si>
  <si>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</si>
  <si>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</si>
  <si>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</si>
  <si>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</si>
  <si>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</si>
  <si>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</si>
  <si>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</si>
  <si>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</si>
  <si>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</si>
  <si>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</si>
  <si>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</si>
  <si>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</si>
  <si>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</si>
  <si>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04100</t>
  </si>
  <si>
    <t>仙台市</t>
  </si>
  <si>
    <t>04100_令和3年度</t>
  </si>
  <si>
    <t>04100_令和4年度</t>
  </si>
  <si>
    <t>01236_令和4年度</t>
  </si>
  <si>
    <t>01236</t>
  </si>
  <si>
    <t>北斗市</t>
  </si>
  <si>
    <t>01236_令和3年度</t>
  </si>
  <si>
    <t>04212</t>
  </si>
  <si>
    <t>登米市</t>
  </si>
  <si>
    <t>04212_令和3年度</t>
  </si>
  <si>
    <t>04212_令和4年度</t>
  </si>
  <si>
    <t>01631_令和4年度</t>
  </si>
  <si>
    <t>01631</t>
  </si>
  <si>
    <t>音更町</t>
  </si>
  <si>
    <t>01631_令和3年度</t>
  </si>
  <si>
    <t>04361</t>
  </si>
  <si>
    <t>亘理町</t>
  </si>
  <si>
    <t>04361_令和3年度</t>
  </si>
  <si>
    <t>04361_令和4年度</t>
  </si>
  <si>
    <t>04206</t>
  </si>
  <si>
    <t>白石市</t>
  </si>
  <si>
    <t>04206_令和3年度</t>
  </si>
  <si>
    <t>04206_令和4年度</t>
  </si>
  <si>
    <t>04341</t>
  </si>
  <si>
    <t>丸森町</t>
  </si>
  <si>
    <t>04341_令和3年度</t>
  </si>
  <si>
    <t>04341_令和4年度</t>
  </si>
  <si>
    <t>04606</t>
  </si>
  <si>
    <t>南三陸町</t>
  </si>
  <si>
    <t>04606_令和3年度</t>
  </si>
  <si>
    <t>04606_令和4年度</t>
  </si>
  <si>
    <t>04362</t>
  </si>
  <si>
    <t>山元町</t>
  </si>
  <si>
    <t>04362_令和3年度</t>
  </si>
  <si>
    <t>04362_令和4年度</t>
  </si>
  <si>
    <t>04301</t>
  </si>
  <si>
    <t>蔵王町</t>
  </si>
  <si>
    <t>04301_令和3年度</t>
  </si>
  <si>
    <t>04301_令和4年度</t>
  </si>
  <si>
    <t>04202</t>
  </si>
  <si>
    <t>石巻市</t>
  </si>
  <si>
    <t>04202_令和3年度</t>
  </si>
  <si>
    <t>04202_令和4年度</t>
  </si>
  <si>
    <t>04215</t>
  </si>
  <si>
    <t>大崎市</t>
  </si>
  <si>
    <t>04215_令和3年度</t>
  </si>
  <si>
    <t>04215_令和4年度</t>
  </si>
  <si>
    <t>美里町</t>
  </si>
  <si>
    <t>04404</t>
  </si>
  <si>
    <t>七ヶ浜町</t>
  </si>
  <si>
    <t>04404_令和3年度</t>
  </si>
  <si>
    <t>04404_令和4年度</t>
  </si>
  <si>
    <t>04422</t>
  </si>
  <si>
    <t>大郷町</t>
  </si>
  <si>
    <t>04422_令和3年度</t>
  </si>
  <si>
    <t>04422_令和4年度</t>
  </si>
  <si>
    <t>04321</t>
  </si>
  <si>
    <t>大河原町</t>
  </si>
  <si>
    <t>04321_令和3年度</t>
  </si>
  <si>
    <t>04321_令和4年度</t>
  </si>
  <si>
    <t>04505</t>
  </si>
  <si>
    <t>04505_令和3年度</t>
  </si>
  <si>
    <t>04505_令和4年度</t>
  </si>
  <si>
    <t>04214</t>
  </si>
  <si>
    <t>東松島市</t>
  </si>
  <si>
    <t>04214_令和3年度</t>
  </si>
  <si>
    <t>04214_令和4年度</t>
  </si>
  <si>
    <t>04323</t>
  </si>
  <si>
    <t>柴田町</t>
  </si>
  <si>
    <t>04323_令和3年度</t>
  </si>
  <si>
    <t>04323_令和4年度</t>
  </si>
  <si>
    <t>04406</t>
  </si>
  <si>
    <t>利府町</t>
  </si>
  <si>
    <t>04406_令和3年度</t>
  </si>
  <si>
    <t>04406_令和4年度</t>
  </si>
  <si>
    <t>川崎町</t>
  </si>
  <si>
    <t>24214_平成2年度</t>
  </si>
  <si>
    <t>24214</t>
  </si>
  <si>
    <t>いなべ市</t>
  </si>
  <si>
    <t>24214_平成17年度</t>
  </si>
  <si>
    <t>24214_平成18年度</t>
  </si>
  <si>
    <t>24214_平成19年度</t>
  </si>
  <si>
    <t>24214_平成20年度</t>
  </si>
  <si>
    <t>24214_平成21年度</t>
  </si>
  <si>
    <t>24214_平成22年度</t>
  </si>
  <si>
    <t>24214_平成23年度</t>
  </si>
  <si>
    <t>24214_平成24年度</t>
  </si>
  <si>
    <t>24214_平成25年度</t>
  </si>
  <si>
    <t>24214_平成26年度</t>
  </si>
  <si>
    <t>24214_平成27年度</t>
  </si>
  <si>
    <t>24214_平成28年度</t>
  </si>
  <si>
    <t>24214_平成29年度</t>
  </si>
  <si>
    <t>24214_平成30年度</t>
  </si>
  <si>
    <t>24214_令和元年度</t>
  </si>
  <si>
    <t>24214_令和2年度</t>
  </si>
  <si>
    <t>24214_令和3年度</t>
  </si>
  <si>
    <t>24214_令和4年度</t>
  </si>
  <si>
    <t>12205_平成2年度</t>
  </si>
  <si>
    <t>12205</t>
  </si>
  <si>
    <t>館山市</t>
  </si>
  <si>
    <t>12205_平成17年度</t>
  </si>
  <si>
    <t>12205_平成18年度</t>
  </si>
  <si>
    <t>12205_平成19年度</t>
  </si>
  <si>
    <t>12205_平成20年度</t>
  </si>
  <si>
    <t>12205_平成21年度</t>
  </si>
  <si>
    <t>12205_平成22年度</t>
  </si>
  <si>
    <t>12205_平成23年度</t>
  </si>
  <si>
    <t>12205_平成24年度</t>
  </si>
  <si>
    <t>12205_平成25年度</t>
  </si>
  <si>
    <t>12205_平成26年度</t>
  </si>
  <si>
    <t>12205_平成27年度</t>
  </si>
  <si>
    <t>12205_平成28年度</t>
  </si>
  <si>
    <t>12205_平成29年度</t>
  </si>
  <si>
    <t>12205_平成30年度</t>
  </si>
  <si>
    <t>12205_令和元年度</t>
  </si>
  <si>
    <t>12205_令和2年度</t>
  </si>
  <si>
    <t>12205_令和3年度</t>
  </si>
  <si>
    <t>12205_令和4年度</t>
  </si>
  <si>
    <t>01236_平成2年度</t>
  </si>
  <si>
    <t>01236_平成17年度</t>
  </si>
  <si>
    <t>01236_平成18年度</t>
  </si>
  <si>
    <t>01236_平成19年度</t>
  </si>
  <si>
    <t>01236_平成20年度</t>
  </si>
  <si>
    <t>01236_平成21年度</t>
  </si>
  <si>
    <t>01236_平成22年度</t>
  </si>
  <si>
    <t>01236_平成23年度</t>
  </si>
  <si>
    <t>01236_平成24年度</t>
  </si>
  <si>
    <t>01236_平成25年度</t>
  </si>
  <si>
    <t>01236_平成26年度</t>
  </si>
  <si>
    <t>01236_平成27年度</t>
  </si>
  <si>
    <t>01236_平成28年度</t>
  </si>
  <si>
    <t>01236_平成29年度</t>
  </si>
  <si>
    <t>01236_平成30年度</t>
  </si>
  <si>
    <t>01236_令和元年度</t>
  </si>
  <si>
    <t>01236_令和2年度</t>
  </si>
  <si>
    <t>41208_平成2年度</t>
  </si>
  <si>
    <t>41208</t>
  </si>
  <si>
    <t>小城市</t>
  </si>
  <si>
    <t>41208_平成17年度</t>
  </si>
  <si>
    <t>41208_平成18年度</t>
  </si>
  <si>
    <t>41208_平成19年度</t>
  </si>
  <si>
    <t>41208_平成20年度</t>
  </si>
  <si>
    <t>41208_平成21年度</t>
  </si>
  <si>
    <t>41208_平成22年度</t>
  </si>
  <si>
    <t>41208_平成23年度</t>
  </si>
  <si>
    <t>41208_平成24年度</t>
  </si>
  <si>
    <t>41208_平成25年度</t>
  </si>
  <si>
    <t>41208_平成26年度</t>
  </si>
  <si>
    <t>41208_平成27年度</t>
  </si>
  <si>
    <t>41208_平成28年度</t>
  </si>
  <si>
    <t>41208_平成29年度</t>
  </si>
  <si>
    <t>41208_平成30年度</t>
  </si>
  <si>
    <t>41208_令和元年度</t>
  </si>
  <si>
    <t>41208_令和2年度</t>
  </si>
  <si>
    <t>41208_令和3年度</t>
  </si>
  <si>
    <t>41208_令和4年度</t>
  </si>
  <si>
    <t>32204_平成2年度</t>
  </si>
  <si>
    <t>32204</t>
  </si>
  <si>
    <t>益田市</t>
  </si>
  <si>
    <t>32204_平成17年度</t>
  </si>
  <si>
    <t>32204_平成18年度</t>
  </si>
  <si>
    <t>32204_平成19年度</t>
  </si>
  <si>
    <t>32204_平成20年度</t>
  </si>
  <si>
    <t>32204_平成21年度</t>
  </si>
  <si>
    <t>32204_平成22年度</t>
  </si>
  <si>
    <t>32204_平成23年度</t>
  </si>
  <si>
    <t>32204_平成24年度</t>
  </si>
  <si>
    <t>32204_平成25年度</t>
  </si>
  <si>
    <t>32204_平成26年度</t>
  </si>
  <si>
    <t>32204_平成27年度</t>
  </si>
  <si>
    <t>32204_平成28年度</t>
  </si>
  <si>
    <t>32204_平成29年度</t>
  </si>
  <si>
    <t>32204_平成30年度</t>
  </si>
  <si>
    <t>32204_令和元年度</t>
  </si>
  <si>
    <t>32204_令和2年度</t>
  </si>
  <si>
    <t>32204_令和3年度</t>
  </si>
  <si>
    <t>32204_令和4年度</t>
  </si>
  <si>
    <t>11464_平成2年度</t>
  </si>
  <si>
    <t>11464</t>
  </si>
  <si>
    <t>杉戸町</t>
  </si>
  <si>
    <t>11464_平成17年度</t>
  </si>
  <si>
    <t>11464_平成18年度</t>
  </si>
  <si>
    <t>11464_平成19年度</t>
  </si>
  <si>
    <t>11464_平成20年度</t>
  </si>
  <si>
    <t>11464_平成21年度</t>
  </si>
  <si>
    <t>11464_平成22年度</t>
  </si>
  <si>
    <t>11464_平成23年度</t>
  </si>
  <si>
    <t>11464_平成24年度</t>
  </si>
  <si>
    <t>11464_平成25年度</t>
  </si>
  <si>
    <t>11464_平成26年度</t>
  </si>
  <si>
    <t>11464_平成27年度</t>
  </si>
  <si>
    <t>11464_平成28年度</t>
  </si>
  <si>
    <t>11464_平成29年度</t>
  </si>
  <si>
    <t>11464_平成30年度</t>
  </si>
  <si>
    <t>11464_令和元年度</t>
  </si>
  <si>
    <t>11464_令和2年度</t>
  </si>
  <si>
    <t>11464_令和3年度</t>
  </si>
  <si>
    <t>11464_令和4年度</t>
  </si>
  <si>
    <t>16205_平成2年度</t>
  </si>
  <si>
    <t>16205</t>
  </si>
  <si>
    <t>氷見市</t>
  </si>
  <si>
    <t>16205_平成17年度</t>
  </si>
  <si>
    <t>16205_平成18年度</t>
  </si>
  <si>
    <t>16205_平成19年度</t>
  </si>
  <si>
    <t>16205_平成20年度</t>
  </si>
  <si>
    <t>16205_平成21年度</t>
  </si>
  <si>
    <t>16205_平成22年度</t>
  </si>
  <si>
    <t>16205_平成23年度</t>
  </si>
  <si>
    <t>16205_平成24年度</t>
  </si>
  <si>
    <t>16205_平成25年度</t>
  </si>
  <si>
    <t>16205_平成26年度</t>
  </si>
  <si>
    <t>16205_平成27年度</t>
  </si>
  <si>
    <t>16205_平成28年度</t>
  </si>
  <si>
    <t>16205_平成29年度</t>
  </si>
  <si>
    <t>16205_平成30年度</t>
  </si>
  <si>
    <t>16205_令和元年度</t>
  </si>
  <si>
    <t>16205_令和2年度</t>
  </si>
  <si>
    <t>16205_令和3年度</t>
  </si>
  <si>
    <t>16205_令和4年度</t>
  </si>
  <si>
    <t>09214_平成2年度</t>
  </si>
  <si>
    <t>09214</t>
  </si>
  <si>
    <t>さくら市</t>
  </si>
  <si>
    <t>09214_平成17年度</t>
  </si>
  <si>
    <t>09214_平成18年度</t>
  </si>
  <si>
    <t>09214_平成19年度</t>
  </si>
  <si>
    <t>09214_平成20年度</t>
  </si>
  <si>
    <t>09214_平成21年度</t>
  </si>
  <si>
    <t>09214_平成22年度</t>
  </si>
  <si>
    <t>09214_平成23年度</t>
  </si>
  <si>
    <t>09214_平成24年度</t>
  </si>
  <si>
    <t>09214_平成25年度</t>
  </si>
  <si>
    <t>09214_平成26年度</t>
  </si>
  <si>
    <t>09214_平成27年度</t>
  </si>
  <si>
    <t>09214_平成28年度</t>
  </si>
  <si>
    <t>09214_平成29年度</t>
  </si>
  <si>
    <t>09214_平成30年度</t>
  </si>
  <si>
    <t>09214_令和元年度</t>
  </si>
  <si>
    <t>09214_令和2年度</t>
  </si>
  <si>
    <t>09214_令和3年度</t>
  </si>
  <si>
    <t>09214_令和4年度</t>
  </si>
  <si>
    <t>23235_平成2年度</t>
  </si>
  <si>
    <t>23235</t>
  </si>
  <si>
    <t>弥富市</t>
  </si>
  <si>
    <t>23235_平成17年度</t>
  </si>
  <si>
    <t>23235_平成18年度</t>
  </si>
  <si>
    <t>23235_平成19年度</t>
  </si>
  <si>
    <t>23235_平成20年度</t>
  </si>
  <si>
    <t>23235_平成21年度</t>
  </si>
  <si>
    <t>23235_平成22年度</t>
  </si>
  <si>
    <t>23235_平成23年度</t>
  </si>
  <si>
    <t>23235_平成24年度</t>
  </si>
  <si>
    <t>23235_平成25年度</t>
  </si>
  <si>
    <t>23235_平成26年度</t>
  </si>
  <si>
    <t>23235_平成27年度</t>
  </si>
  <si>
    <t>23235_平成28年度</t>
  </si>
  <si>
    <t>23235_平成29年度</t>
  </si>
  <si>
    <t>23235_平成30年度</t>
  </si>
  <si>
    <t>23235_令和元年度</t>
  </si>
  <si>
    <t>23235_令和2年度</t>
  </si>
  <si>
    <t>23235_令和3年度</t>
  </si>
  <si>
    <t>23235_令和4年度</t>
  </si>
  <si>
    <t>23221_平成2年度</t>
  </si>
  <si>
    <t>23221</t>
  </si>
  <si>
    <t>新城市</t>
  </si>
  <si>
    <t>23221_平成17年度</t>
  </si>
  <si>
    <t>23221_平成18年度</t>
  </si>
  <si>
    <t>23221_平成19年度</t>
  </si>
  <si>
    <t>23221_平成20年度</t>
  </si>
  <si>
    <t>23221_平成21年度</t>
  </si>
  <si>
    <t>23221_平成22年度</t>
  </si>
  <si>
    <t>23221_平成23年度</t>
  </si>
  <si>
    <t>23221_平成24年度</t>
  </si>
  <si>
    <t>23221_平成25年度</t>
  </si>
  <si>
    <t>23221_平成26年度</t>
  </si>
  <si>
    <t>23221_平成27年度</t>
  </si>
  <si>
    <t>23221_平成28年度</t>
  </si>
  <si>
    <t>23221_平成29年度</t>
  </si>
  <si>
    <t>23221_平成30年度</t>
  </si>
  <si>
    <t>23221_令和元年度</t>
  </si>
  <si>
    <t>23221_令和2年度</t>
  </si>
  <si>
    <t>23221_令和3年度</t>
  </si>
  <si>
    <t>23221_令和4年度</t>
  </si>
  <si>
    <t>23302_平成2年度</t>
  </si>
  <si>
    <t>23302</t>
  </si>
  <si>
    <t>東郷町</t>
  </si>
  <si>
    <t>23302_平成17年度</t>
  </si>
  <si>
    <t>23302_平成18年度</t>
  </si>
  <si>
    <t>23302_平成19年度</t>
  </si>
  <si>
    <t>23302_平成20年度</t>
  </si>
  <si>
    <t>23302_平成21年度</t>
  </si>
  <si>
    <t>23302_平成22年度</t>
  </si>
  <si>
    <t>23302_平成23年度</t>
  </si>
  <si>
    <t>23302_平成24年度</t>
  </si>
  <si>
    <t>23302_平成25年度</t>
  </si>
  <si>
    <t>23302_平成26年度</t>
  </si>
  <si>
    <t>23302_平成27年度</t>
  </si>
  <si>
    <t>23302_平成28年度</t>
  </si>
  <si>
    <t>23302_平成29年度</t>
  </si>
  <si>
    <t>23302_平成30年度</t>
  </si>
  <si>
    <t>23302_令和元年度</t>
  </si>
  <si>
    <t>23302_令和2年度</t>
  </si>
  <si>
    <t>23302_令和3年度</t>
  </si>
  <si>
    <t>23302_令和4年度</t>
  </si>
  <si>
    <t>43404_平成2年度</t>
  </si>
  <si>
    <t>43404</t>
  </si>
  <si>
    <t>菊陽町</t>
  </si>
  <si>
    <t>43404_平成17年度</t>
  </si>
  <si>
    <t>43404_平成18年度</t>
  </si>
  <si>
    <t>43404_平成19年度</t>
  </si>
  <si>
    <t>43404_平成20年度</t>
  </si>
  <si>
    <t>43404_平成21年度</t>
  </si>
  <si>
    <t>43404_平成22年度</t>
  </si>
  <si>
    <t>43404_平成23年度</t>
  </si>
  <si>
    <t>43404_平成24年度</t>
  </si>
  <si>
    <t>43404_平成25年度</t>
  </si>
  <si>
    <t>43404_平成26年度</t>
  </si>
  <si>
    <t>43404_平成27年度</t>
  </si>
  <si>
    <t>43404_平成28年度</t>
  </si>
  <si>
    <t>43404_平成29年度</t>
  </si>
  <si>
    <t>43404_平成30年度</t>
  </si>
  <si>
    <t>43404_令和元年度</t>
  </si>
  <si>
    <t>43404_令和2年度</t>
  </si>
  <si>
    <t>43404_令和3年度</t>
  </si>
  <si>
    <t>43404_令和4年度</t>
  </si>
  <si>
    <t>35204_平成2年度</t>
  </si>
  <si>
    <t>35204</t>
  </si>
  <si>
    <t>萩市</t>
  </si>
  <si>
    <t>35204_平成17年度</t>
  </si>
  <si>
    <t>35204_平成18年度</t>
  </si>
  <si>
    <t>35204_平成19年度</t>
  </si>
  <si>
    <t>35204_平成20年度</t>
  </si>
  <si>
    <t>35204_平成21年度</t>
  </si>
  <si>
    <t>35204_平成22年度</t>
  </si>
  <si>
    <t>35204_平成23年度</t>
  </si>
  <si>
    <t>35204_平成24年度</t>
  </si>
  <si>
    <t>35204_平成25年度</t>
  </si>
  <si>
    <t>35204_平成26年度</t>
  </si>
  <si>
    <t>35204_平成27年度</t>
  </si>
  <si>
    <t>35204_平成28年度</t>
  </si>
  <si>
    <t>35204_平成29年度</t>
  </si>
  <si>
    <t>35204_平成30年度</t>
  </si>
  <si>
    <t>35204_令和元年度</t>
  </si>
  <si>
    <t>35204_令和2年度</t>
  </si>
  <si>
    <t>35204_令和3年度</t>
  </si>
  <si>
    <t>35204_令和4年度</t>
  </si>
  <si>
    <t>04211_平成2年度</t>
  </si>
  <si>
    <t>04211</t>
  </si>
  <si>
    <t>岩沼市</t>
  </si>
  <si>
    <t>04211_平成17年度</t>
  </si>
  <si>
    <t>04211_平成18年度</t>
  </si>
  <si>
    <t>04211_平成19年度</t>
  </si>
  <si>
    <t>04211_平成20年度</t>
  </si>
  <si>
    <t>04211_平成21年度</t>
  </si>
  <si>
    <t>04211_平成22年度</t>
  </si>
  <si>
    <t>04211_平成23年度</t>
  </si>
  <si>
    <t>04211_平成24年度</t>
  </si>
  <si>
    <t>04211_平成25年度</t>
  </si>
  <si>
    <t>04211_平成26年度</t>
  </si>
  <si>
    <t>04211_平成27年度</t>
  </si>
  <si>
    <t>04211_平成28年度</t>
  </si>
  <si>
    <t>04211_平成29年度</t>
  </si>
  <si>
    <t>04211_平成30年度</t>
  </si>
  <si>
    <t>04211_令和元年度</t>
  </si>
  <si>
    <t>04211_令和2年度</t>
  </si>
  <si>
    <t>04211_令和3年度</t>
  </si>
  <si>
    <t>04211_令和4年度</t>
  </si>
  <si>
    <t>45205_平成2年度</t>
  </si>
  <si>
    <t>45205</t>
  </si>
  <si>
    <t>小林市</t>
  </si>
  <si>
    <t>45205_平成17年度</t>
  </si>
  <si>
    <t>45205_平成18年度</t>
  </si>
  <si>
    <t>45205_平成19年度</t>
  </si>
  <si>
    <t>45205_平成20年度</t>
  </si>
  <si>
    <t>45205_平成21年度</t>
  </si>
  <si>
    <t>45205_平成22年度</t>
  </si>
  <si>
    <t>45205_平成23年度</t>
  </si>
  <si>
    <t>45205_平成24年度</t>
  </si>
  <si>
    <t>45205_平成25年度</t>
  </si>
  <si>
    <t>45205_平成26年度</t>
  </si>
  <si>
    <t>45205_平成27年度</t>
  </si>
  <si>
    <t>45205_平成28年度</t>
  </si>
  <si>
    <t>45205_平成29年度</t>
  </si>
  <si>
    <t>45205_平成30年度</t>
  </si>
  <si>
    <t>45205_令和元年度</t>
  </si>
  <si>
    <t>45205_令和2年度</t>
  </si>
  <si>
    <t>45205_令和3年度</t>
  </si>
  <si>
    <t>45205_令和4年度</t>
  </si>
  <si>
    <t>22342_平成2年度</t>
  </si>
  <si>
    <t>22342</t>
  </si>
  <si>
    <t>長泉町</t>
  </si>
  <si>
    <t>22342_平成17年度</t>
  </si>
  <si>
    <t>22342_平成18年度</t>
  </si>
  <si>
    <t>22342_平成19年度</t>
  </si>
  <si>
    <t>22342_平成20年度</t>
  </si>
  <si>
    <t>22342_平成21年度</t>
  </si>
  <si>
    <t>22342_平成22年度</t>
  </si>
  <si>
    <t>22342_平成23年度</t>
  </si>
  <si>
    <t>22342_平成24年度</t>
  </si>
  <si>
    <t>22342_平成25年度</t>
  </si>
  <si>
    <t>22342_平成26年度</t>
  </si>
  <si>
    <t>22342_平成27年度</t>
  </si>
  <si>
    <t>22342_平成28年度</t>
  </si>
  <si>
    <t>22342_平成29年度</t>
  </si>
  <si>
    <t>22342_平成30年度</t>
  </si>
  <si>
    <t>22342_令和元年度</t>
  </si>
  <si>
    <t>22342_令和2年度</t>
  </si>
  <si>
    <t>22342_令和3年度</t>
  </si>
  <si>
    <t>22342_令和4年度</t>
  </si>
  <si>
    <t>22226_平成2年度</t>
  </si>
  <si>
    <t>22226</t>
  </si>
  <si>
    <t>牧之原市</t>
  </si>
  <si>
    <t>22226_平成17年度</t>
  </si>
  <si>
    <t>22226_平成18年度</t>
  </si>
  <si>
    <t>22226_平成19年度</t>
  </si>
  <si>
    <t>22226_平成20年度</t>
  </si>
  <si>
    <t>22226_平成21年度</t>
  </si>
  <si>
    <t>22226_平成22年度</t>
  </si>
  <si>
    <t>22226_平成23年度</t>
  </si>
  <si>
    <t>22226_平成24年度</t>
  </si>
  <si>
    <t>22226_平成25年度</t>
  </si>
  <si>
    <t>22226_平成26年度</t>
  </si>
  <si>
    <t>22226_平成27年度</t>
  </si>
  <si>
    <t>22226_平成28年度</t>
  </si>
  <si>
    <t>22226_平成29年度</t>
  </si>
  <si>
    <t>22226_平成30年度</t>
  </si>
  <si>
    <t>22226_令和元年度</t>
  </si>
  <si>
    <t>22226_令和2年度</t>
  </si>
  <si>
    <t>22226_令和3年度</t>
  </si>
  <si>
    <t>22226_令和4年度</t>
  </si>
  <si>
    <t>33213_平成2年度</t>
  </si>
  <si>
    <t>33213</t>
  </si>
  <si>
    <t>赤磐市</t>
  </si>
  <si>
    <t>33213_平成17年度</t>
  </si>
  <si>
    <t>33213_平成18年度</t>
  </si>
  <si>
    <t>33213_平成19年度</t>
  </si>
  <si>
    <t>33213_平成20年度</t>
  </si>
  <si>
    <t>33213_平成21年度</t>
  </si>
  <si>
    <t>33213_平成22年度</t>
  </si>
  <si>
    <t>33213_平成23年度</t>
  </si>
  <si>
    <t>33213_平成24年度</t>
  </si>
  <si>
    <t>33213_平成25年度</t>
  </si>
  <si>
    <t>33213_平成26年度</t>
  </si>
  <si>
    <t>33213_平成27年度</t>
  </si>
  <si>
    <t>33213_平成28年度</t>
  </si>
  <si>
    <t>33213_平成29年度</t>
  </si>
  <si>
    <t>33213_平成30年度</t>
  </si>
  <si>
    <t>33213_令和元年度</t>
  </si>
  <si>
    <t>33213_令和2年度</t>
  </si>
  <si>
    <t>33213_令和3年度</t>
  </si>
  <si>
    <t>33213_令和4年度</t>
  </si>
  <si>
    <t>23447_平成2年度</t>
  </si>
  <si>
    <t>23447</t>
  </si>
  <si>
    <t>武豊町</t>
  </si>
  <si>
    <t>23447_平成17年度</t>
  </si>
  <si>
    <t>23447_平成18年度</t>
  </si>
  <si>
    <t>23447_平成19年度</t>
  </si>
  <si>
    <t>23447_平成20年度</t>
  </si>
  <si>
    <t>23447_平成21年度</t>
  </si>
  <si>
    <t>23447_平成22年度</t>
  </si>
  <si>
    <t>23447_平成23年度</t>
  </si>
  <si>
    <t>23447_平成24年度</t>
  </si>
  <si>
    <t>23447_平成25年度</t>
  </si>
  <si>
    <t>23447_平成26年度</t>
  </si>
  <si>
    <t>23447_平成27年度</t>
  </si>
  <si>
    <t>23447_平成28年度</t>
  </si>
  <si>
    <t>23447_平成29年度</t>
  </si>
  <si>
    <t>23447_平成30年度</t>
  </si>
  <si>
    <t>23447_令和元年度</t>
  </si>
  <si>
    <t>23447_令和2年度</t>
  </si>
  <si>
    <t>23447_令和3年度</t>
  </si>
  <si>
    <t>23447_令和4年度</t>
  </si>
  <si>
    <t>01631_平成2年度</t>
  </si>
  <si>
    <t>01631_平成17年度</t>
  </si>
  <si>
    <t>01631_平成18年度</t>
  </si>
  <si>
    <t>01631_平成19年度</t>
  </si>
  <si>
    <t>01631_平成20年度</t>
  </si>
  <si>
    <t>01631_平成21年度</t>
  </si>
  <si>
    <t>01631_平成22年度</t>
  </si>
  <si>
    <t>01631_平成23年度</t>
  </si>
  <si>
    <t>01631_平成24年度</t>
  </si>
  <si>
    <t>01631_平成25年度</t>
  </si>
  <si>
    <t>01631_平成26年度</t>
  </si>
  <si>
    <t>01631_平成27年度</t>
  </si>
  <si>
    <t>01631_平成28年度</t>
  </si>
  <si>
    <t>01631_平成29年度</t>
  </si>
  <si>
    <t>01631_平成30年度</t>
  </si>
  <si>
    <t>01631_令和元年度</t>
  </si>
  <si>
    <t>01631_令和2年度</t>
  </si>
  <si>
    <t>42203_平成2年度</t>
  </si>
  <si>
    <t>42203</t>
  </si>
  <si>
    <t>島原市</t>
  </si>
  <si>
    <t>42203_平成17年度</t>
  </si>
  <si>
    <t>42203_平成18年度</t>
  </si>
  <si>
    <t>42203_平成19年度</t>
  </si>
  <si>
    <t>42203_平成20年度</t>
  </si>
  <si>
    <t>42203_平成21年度</t>
  </si>
  <si>
    <t>42203_平成22年度</t>
  </si>
  <si>
    <t>42203_平成23年度</t>
  </si>
  <si>
    <t>42203_平成24年度</t>
  </si>
  <si>
    <t>42203_平成25年度</t>
  </si>
  <si>
    <t>42203_平成26年度</t>
  </si>
  <si>
    <t>42203_平成27年度</t>
  </si>
  <si>
    <t>42203_平成28年度</t>
  </si>
  <si>
    <t>42203_平成29年度</t>
  </si>
  <si>
    <t>42203_平成30年度</t>
  </si>
  <si>
    <t>42203_令和元年度</t>
  </si>
  <si>
    <t>42203_令和2年度</t>
  </si>
  <si>
    <t>42203_令和3年度</t>
  </si>
  <si>
    <t>42203_令和4年度</t>
  </si>
  <si>
    <t>20211_平成2年度</t>
  </si>
  <si>
    <t>20211</t>
  </si>
  <si>
    <t>中野市</t>
  </si>
  <si>
    <t>20211_平成17年度</t>
  </si>
  <si>
    <t>20211_平成18年度</t>
  </si>
  <si>
    <t>20211_平成19年度</t>
  </si>
  <si>
    <t>20211_平成20年度</t>
  </si>
  <si>
    <t>20211_平成21年度</t>
  </si>
  <si>
    <t>20211_平成22年度</t>
  </si>
  <si>
    <t>20211_平成23年度</t>
  </si>
  <si>
    <t>20211_平成24年度</t>
  </si>
  <si>
    <t>20211_平成25年度</t>
  </si>
  <si>
    <t>20211_平成26年度</t>
  </si>
  <si>
    <t>20211_平成27年度</t>
  </si>
  <si>
    <t>20211_平成28年度</t>
  </si>
  <si>
    <t>20211_平成29年度</t>
  </si>
  <si>
    <t>20211_平成30年度</t>
  </si>
  <si>
    <t>20211_令和元年度</t>
  </si>
  <si>
    <t>20211_令和2年度</t>
  </si>
  <si>
    <t>20211_令和3年度</t>
  </si>
  <si>
    <t>20211_令和4年度</t>
  </si>
  <si>
    <t>27361_平成2年度</t>
  </si>
  <si>
    <t>27361</t>
  </si>
  <si>
    <t>熊取町</t>
  </si>
  <si>
    <t>27361_平成17年度</t>
  </si>
  <si>
    <t>27361_平成18年度</t>
  </si>
  <si>
    <t>27361_平成19年度</t>
  </si>
  <si>
    <t>27361_平成20年度</t>
  </si>
  <si>
    <t>27361_平成21年度</t>
  </si>
  <si>
    <t>27361_平成22年度</t>
  </si>
  <si>
    <t>27361_平成23年度</t>
  </si>
  <si>
    <t>27361_平成24年度</t>
  </si>
  <si>
    <t>27361_平成25年度</t>
  </si>
  <si>
    <t>27361_平成26年度</t>
  </si>
  <si>
    <t>27361_平成27年度</t>
  </si>
  <si>
    <t>27361_平成28年度</t>
  </si>
  <si>
    <t>27361_平成29年度</t>
  </si>
  <si>
    <t>27361_平成30年度</t>
  </si>
  <si>
    <t>27361_令和元年度</t>
  </si>
  <si>
    <t>27361_令和2年度</t>
  </si>
  <si>
    <t>27361_令和3年度</t>
  </si>
  <si>
    <t>27361_令和4年度</t>
  </si>
  <si>
    <t>33214_平成2年度</t>
  </si>
  <si>
    <t>33214</t>
  </si>
  <si>
    <t>真庭市</t>
  </si>
  <si>
    <t>33214_平成17年度</t>
  </si>
  <si>
    <t>33214_平成18年度</t>
  </si>
  <si>
    <t>33214_平成19年度</t>
  </si>
  <si>
    <t>33214_平成20年度</t>
  </si>
  <si>
    <t>33214_平成21年度</t>
  </si>
  <si>
    <t>33214_平成22年度</t>
  </si>
  <si>
    <t>33214_平成23年度</t>
  </si>
  <si>
    <t>33214_平成24年度</t>
  </si>
  <si>
    <t>33214_平成25年度</t>
  </si>
  <si>
    <t>33214_平成26年度</t>
  </si>
  <si>
    <t>33214_平成27年度</t>
  </si>
  <si>
    <t>33214_平成28年度</t>
  </si>
  <si>
    <t>33214_平成29年度</t>
  </si>
  <si>
    <t>33214_平成30年度</t>
  </si>
  <si>
    <t>33214_令和元年度</t>
  </si>
  <si>
    <t>33214_令和2年度</t>
  </si>
  <si>
    <t>33214_令和3年度</t>
  </si>
  <si>
    <t>33214_令和4年度</t>
  </si>
  <si>
    <t>42214_平成2年度</t>
  </si>
  <si>
    <t>42214</t>
  </si>
  <si>
    <t>南島原市</t>
  </si>
  <si>
    <t>42214_平成17年度</t>
  </si>
  <si>
    <t>42214_平成18年度</t>
  </si>
  <si>
    <t>42214_平成19年度</t>
  </si>
  <si>
    <t>42214_平成20年度</t>
  </si>
  <si>
    <t>42214_平成21年度</t>
  </si>
  <si>
    <t>42214_平成22年度</t>
  </si>
  <si>
    <t>42214_平成23年度</t>
  </si>
  <si>
    <t>42214_平成24年度</t>
  </si>
  <si>
    <t>42214_平成25年度</t>
  </si>
  <si>
    <t>42214_平成26年度</t>
  </si>
  <si>
    <t>42214_平成27年度</t>
  </si>
  <si>
    <t>42214_平成28年度</t>
  </si>
  <si>
    <t>42214_平成29年度</t>
  </si>
  <si>
    <t>42214_平成30年度</t>
  </si>
  <si>
    <t>42214_令和元年度</t>
  </si>
  <si>
    <t>42214_令和2年度</t>
  </si>
  <si>
    <t>42214_令和3年度</t>
  </si>
  <si>
    <t>42214_令和4年度</t>
  </si>
  <si>
    <t>28226_平成2年度</t>
  </si>
  <si>
    <t>28226</t>
  </si>
  <si>
    <t>淡路市</t>
  </si>
  <si>
    <t>28226_平成17年度</t>
  </si>
  <si>
    <t>28226_平成18年度</t>
  </si>
  <si>
    <t>28226_平成19年度</t>
  </si>
  <si>
    <t>28226_平成20年度</t>
  </si>
  <si>
    <t>28226_平成21年度</t>
  </si>
  <si>
    <t>28226_平成22年度</t>
  </si>
  <si>
    <t>28226_平成23年度</t>
  </si>
  <si>
    <t>28226_平成24年度</t>
  </si>
  <si>
    <t>28226_平成25年度</t>
  </si>
  <si>
    <t>28226_平成26年度</t>
  </si>
  <si>
    <t>28226_平成27年度</t>
  </si>
  <si>
    <t>28226_平成28年度</t>
  </si>
  <si>
    <t>28226_平成29年度</t>
  </si>
  <si>
    <t>28226_平成30年度</t>
  </si>
  <si>
    <t>28226_令和元年度</t>
  </si>
  <si>
    <t>28226_令和2年度</t>
  </si>
  <si>
    <t>28226_令和3年度</t>
  </si>
  <si>
    <t>28226_令和4年度</t>
  </si>
  <si>
    <t>08210_平成2年度</t>
  </si>
  <si>
    <t>08210</t>
  </si>
  <si>
    <t>下妻市</t>
  </si>
  <si>
    <t>08210_平成17年度</t>
  </si>
  <si>
    <t>08210_平成18年度</t>
  </si>
  <si>
    <t>08210_平成19年度</t>
  </si>
  <si>
    <t>08210_平成20年度</t>
  </si>
  <si>
    <t>08210_平成21年度</t>
  </si>
  <si>
    <t>08210_平成22年度</t>
  </si>
  <si>
    <t>08210_平成23年度</t>
  </si>
  <si>
    <t>08210_平成24年度</t>
  </si>
  <si>
    <t>08210_平成25年度</t>
  </si>
  <si>
    <t>08210_平成26年度</t>
  </si>
  <si>
    <t>08210_平成27年度</t>
  </si>
  <si>
    <t>08210_平成28年度</t>
  </si>
  <si>
    <t>08210_平成29年度</t>
  </si>
  <si>
    <t>08210_平成30年度</t>
  </si>
  <si>
    <t>08210_令和元年度</t>
  </si>
  <si>
    <t>08210_令和2年度</t>
  </si>
  <si>
    <t>08210_令和3年度</t>
  </si>
  <si>
    <t>08210_令和4年度</t>
  </si>
  <si>
    <t>23501_平成2年度</t>
  </si>
  <si>
    <t>23501</t>
  </si>
  <si>
    <t>幸田町</t>
  </si>
  <si>
    <t>23501_平成17年度</t>
  </si>
  <si>
    <t>23501_平成18年度</t>
  </si>
  <si>
    <t>23501_平成19年度</t>
  </si>
  <si>
    <t>23501_平成20年度</t>
  </si>
  <si>
    <t>23501_平成21年度</t>
  </si>
  <si>
    <t>23501_平成22年度</t>
  </si>
  <si>
    <t>23501_平成23年度</t>
  </si>
  <si>
    <t>23501_平成24年度</t>
  </si>
  <si>
    <t>23501_平成25年度</t>
  </si>
  <si>
    <t>23501_平成26年度</t>
  </si>
  <si>
    <t>23501_平成27年度</t>
  </si>
  <si>
    <t>23501_平成28年度</t>
  </si>
  <si>
    <t>23501_平成29年度</t>
  </si>
  <si>
    <t>23501_平成30年度</t>
  </si>
  <si>
    <t>23501_令和元年度</t>
  </si>
  <si>
    <t>23501_令和2年度</t>
  </si>
  <si>
    <t>23501_令和3年度</t>
  </si>
  <si>
    <t>23501_令和4年度</t>
  </si>
  <si>
    <t>28220_平成2年度</t>
  </si>
  <si>
    <t>28220</t>
  </si>
  <si>
    <t>加西市</t>
  </si>
  <si>
    <t>28220_平成17年度</t>
  </si>
  <si>
    <t>28220_平成18年度</t>
  </si>
  <si>
    <t>28220_平成19年度</t>
  </si>
  <si>
    <t>28220_平成20年度</t>
  </si>
  <si>
    <t>28220_平成21年度</t>
  </si>
  <si>
    <t>28220_平成22年度</t>
  </si>
  <si>
    <t>28220_平成23年度</t>
  </si>
  <si>
    <t>28220_平成24年度</t>
  </si>
  <si>
    <t>28220_平成25年度</t>
  </si>
  <si>
    <t>28220_平成26年度</t>
  </si>
  <si>
    <t>28220_平成27年度</t>
  </si>
  <si>
    <t>28220_平成28年度</t>
  </si>
  <si>
    <t>28220_平成29年度</t>
  </si>
  <si>
    <t>28220_平成30年度</t>
  </si>
  <si>
    <t>28220_令和元年度</t>
  </si>
  <si>
    <t>28220_令和2年度</t>
  </si>
  <si>
    <t>28220_令和3年度</t>
  </si>
  <si>
    <t>28220_令和4年度</t>
  </si>
  <si>
    <t>04444</t>
  </si>
  <si>
    <t>色麻町</t>
  </si>
  <si>
    <t>04444_令和3年度</t>
  </si>
  <si>
    <t>04444_令和4年度</t>
  </si>
  <si>
    <t>04421</t>
  </si>
  <si>
    <t>大和町</t>
  </si>
  <si>
    <t>04421_令和3年度</t>
  </si>
  <si>
    <t>04421_令和4年度</t>
  </si>
  <si>
    <t>04208</t>
  </si>
  <si>
    <t>角田市</t>
  </si>
  <si>
    <t>04208_令和3年度</t>
  </si>
  <si>
    <t>04208_令和4年度</t>
  </si>
  <si>
    <t>04401</t>
  </si>
  <si>
    <t>松島町</t>
  </si>
  <si>
    <t>04401_令和3年度</t>
  </si>
  <si>
    <t>04401_令和4年度</t>
  </si>
  <si>
    <t>04302</t>
  </si>
  <si>
    <t>七ヶ宿町</t>
  </si>
  <si>
    <t>04302_令和3年度</t>
  </si>
  <si>
    <t>04302_令和4年度</t>
  </si>
  <si>
    <t>04322</t>
  </si>
  <si>
    <t>村田町</t>
  </si>
  <si>
    <t>04322_令和3年度</t>
  </si>
  <si>
    <t>04322_令和4年度</t>
  </si>
  <si>
    <t>04324</t>
  </si>
  <si>
    <t>04324_令和3年度</t>
  </si>
  <si>
    <t>04324_令和4年度</t>
  </si>
  <si>
    <t>04581</t>
  </si>
  <si>
    <t>女川町</t>
  </si>
  <si>
    <t>04581_令和3年度</t>
  </si>
  <si>
    <t>04581_令和4年度</t>
  </si>
  <si>
    <t>04424</t>
  </si>
  <si>
    <t>大衡村</t>
  </si>
  <si>
    <t>04424_令和3年度</t>
  </si>
  <si>
    <t>04424_令和4年度</t>
  </si>
  <si>
    <t>04501</t>
  </si>
  <si>
    <t>涌谷町</t>
  </si>
  <si>
    <t>04501_令和3年度</t>
  </si>
  <si>
    <t>04501_令和4年度</t>
  </si>
  <si>
    <t>04445</t>
  </si>
  <si>
    <t>加美町</t>
  </si>
  <si>
    <t>04445_令和3年度</t>
  </si>
  <si>
    <t>04445_令和4年度</t>
  </si>
  <si>
    <t>04203</t>
  </si>
  <si>
    <t>塩竈市</t>
  </si>
  <si>
    <t>04203_令和3年度</t>
  </si>
  <si>
    <t>04203_令和4年度</t>
  </si>
  <si>
    <t>04216</t>
  </si>
  <si>
    <t>富谷市</t>
  </si>
  <si>
    <t>04216_令和3年度</t>
  </si>
  <si>
    <t>04216_令和4年度</t>
  </si>
  <si>
    <t>04209</t>
  </si>
  <si>
    <t>多賀城市</t>
  </si>
  <si>
    <t>04209_令和3年度</t>
  </si>
  <si>
    <t>04209_令和4年度</t>
  </si>
  <si>
    <t>04205</t>
  </si>
  <si>
    <t>気仙沼市</t>
  </si>
  <si>
    <t>04205_令和3年度</t>
  </si>
  <si>
    <t>04205_令和4年度</t>
  </si>
  <si>
    <t>04_平成2年度</t>
  </si>
  <si>
    <t>04</t>
  </si>
  <si>
    <t>宮城県</t>
  </si>
  <si>
    <t>04_平成17年度</t>
  </si>
  <si>
    <t>04_平成18年度</t>
  </si>
  <si>
    <t>04_平成19年度</t>
  </si>
  <si>
    <t>04_平成20年度</t>
  </si>
  <si>
    <t>04_平成21年度</t>
  </si>
  <si>
    <t>04_平成22年度</t>
  </si>
  <si>
    <t>04_平成23年度</t>
  </si>
  <si>
    <t>04_平成24年度</t>
  </si>
  <si>
    <t>04_平成25年度</t>
  </si>
  <si>
    <t>04_平成26年度</t>
  </si>
  <si>
    <t>04_平成27年度</t>
  </si>
  <si>
    <t>04_平成28年度</t>
  </si>
  <si>
    <t>04_平成29年度</t>
  </si>
  <si>
    <t>04_平成30年度</t>
  </si>
  <si>
    <t>04_令和元年度</t>
  </si>
  <si>
    <t>04_令和2年度</t>
  </si>
  <si>
    <t>04_令和3年度</t>
  </si>
  <si>
    <t>04_令和4年度</t>
  </si>
  <si>
    <t>04213_令和4年度</t>
  </si>
  <si>
    <t>04213</t>
  </si>
  <si>
    <t>栗原市</t>
  </si>
  <si>
    <t>04207_令和4年度</t>
  </si>
  <si>
    <t>04207</t>
  </si>
  <si>
    <t>名取市</t>
  </si>
  <si>
    <t>04213_令和3年度</t>
  </si>
  <si>
    <t>04207_令和3年度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</si>
</sst>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5.1730751899211009</c:v>
                </c:pt>
                <c:pt idx="1">
                  <c:v>3.1304224413489727</c:v>
                </c:pt>
                <c:pt idx="2">
                  <c:v>2.2754541919657769</c:v>
                </c:pt>
                <c:pt idx="3">
                  <c:v>2.8176406088387038</c:v>
                </c:pt>
                <c:pt idx="4">
                  <c:v>6.1575653662600862</c:v>
                </c:pt>
                <c:pt idx="5">
                  <c:v>6.2337903043264333</c:v>
                </c:pt>
                <c:pt idx="6">
                  <c:v>5.9946174786411879</c:v>
                </c:pt>
                <c:pt idx="7">
                  <c:v>5.5591566782758841</c:v>
                </c:pt>
                <c:pt idx="8">
                  <c:v>7.1909639831985226</c:v>
                </c:pt>
                <c:pt idx="9">
                  <c:v>6.2711272887498239</c:v>
                </c:pt>
                <c:pt idx="10">
                  <c:v>5.2858434137084718</c:v>
                </c:pt>
                <c:pt idx="11">
                  <c:v>6.3819717320834499</c:v>
                </c:pt>
                <c:pt idx="12">
                  <c:v>6.639392850239588</c:v>
                </c:pt>
                <c:pt idx="13">
                  <c:v>5.9373935803633771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84.77482617904748</c:v>
                </c:pt>
                <c:pt idx="1">
                  <c:v>85.192427147335152</c:v>
                </c:pt>
                <c:pt idx="2">
                  <c:v>84.802739455499548</c:v>
                </c:pt>
                <c:pt idx="3">
                  <c:v>85.283611473282122</c:v>
                </c:pt>
                <c:pt idx="4">
                  <c:v>88.347446843256805</c:v>
                </c:pt>
                <c:pt idx="5">
                  <c:v>87.561528042170067</c:v>
                </c:pt>
                <c:pt idx="6">
                  <c:v>85.776305866764275</c:v>
                </c:pt>
                <c:pt idx="7">
                  <c:v>86.218216735279043</c:v>
                </c:pt>
                <c:pt idx="8">
                  <c:v>85.442606505197574</c:v>
                </c:pt>
                <c:pt idx="9">
                  <c:v>84.516942762276159</c:v>
                </c:pt>
                <c:pt idx="10">
                  <c:v>83.074770940286015</c:v>
                </c:pt>
                <c:pt idx="11">
                  <c:v>80.56099666754902</c:v>
                </c:pt>
                <c:pt idx="12">
                  <c:v>73.298767538634209</c:v>
                </c:pt>
                <c:pt idx="13">
                  <c:v>72.334570166358077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52.476693430827353</c:v>
                </c:pt>
                <c:pt idx="1">
                  <c:v>62.238175409327468</c:v>
                </c:pt>
                <c:pt idx="2">
                  <c:v>57.955161574593745</c:v>
                </c:pt>
                <c:pt idx="3">
                  <c:v>70.16295928819099</c:v>
                </c:pt>
                <c:pt idx="4">
                  <c:v>74.628000317062856</c:v>
                </c:pt>
                <c:pt idx="5">
                  <c:v>74.108845931252773</c:v>
                </c:pt>
                <c:pt idx="6">
                  <c:v>65.541399864318521</c:v>
                </c:pt>
                <c:pt idx="7">
                  <c:v>57.285713175758751</c:v>
                </c:pt>
                <c:pt idx="8">
                  <c:v>57.448464493049649</c:v>
                </c:pt>
                <c:pt idx="9">
                  <c:v>62.786804501744648</c:v>
                </c:pt>
                <c:pt idx="10">
                  <c:v>59.564823409383749</c:v>
                </c:pt>
                <c:pt idx="11">
                  <c:v>52.446668741180773</c:v>
                </c:pt>
                <c:pt idx="12">
                  <c:v>54.858658197313297</c:v>
                </c:pt>
                <c:pt idx="13">
                  <c:v>50.406335054352517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71.830816817924642</c:v>
                </c:pt>
                <c:pt idx="1">
                  <c:v>79.036928714630093</c:v>
                </c:pt>
                <c:pt idx="2">
                  <c:v>76.883625875863117</c:v>
                </c:pt>
                <c:pt idx="3">
                  <c:v>81.119884386259514</c:v>
                </c:pt>
                <c:pt idx="4">
                  <c:v>90.941891286058606</c:v>
                </c:pt>
                <c:pt idx="5">
                  <c:v>89.176678575572737</c:v>
                </c:pt>
                <c:pt idx="6">
                  <c:v>77.984434142983531</c:v>
                </c:pt>
                <c:pt idx="7">
                  <c:v>74.64753968567129</c:v>
                </c:pt>
                <c:pt idx="8">
                  <c:v>61.452981431371747</c:v>
                </c:pt>
                <c:pt idx="9">
                  <c:v>59.673217982413519</c:v>
                </c:pt>
                <c:pt idx="10">
                  <c:v>63.629533645587202</c:v>
                </c:pt>
                <c:pt idx="11">
                  <c:v>60.839082844234369</c:v>
                </c:pt>
                <c:pt idx="12">
                  <c:v>53.814515288795143</c:v>
                </c:pt>
                <c:pt idx="13">
                  <c:v>60.705694825810106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352.86848930496916</c:v>
                </c:pt>
                <c:pt idx="1">
                  <c:v>354.04119721283223</c:v>
                </c:pt>
                <c:pt idx="2">
                  <c:v>282.88809278057516</c:v>
                </c:pt>
                <c:pt idx="3">
                  <c:v>219.31658510763717</c:v>
                </c:pt>
                <c:pt idx="4">
                  <c:v>311.70707078955598</c:v>
                </c:pt>
                <c:pt idx="5">
                  <c:v>303.6614366077203</c:v>
                </c:pt>
                <c:pt idx="6">
                  <c:v>268.94831011915659</c:v>
                </c:pt>
                <c:pt idx="7">
                  <c:v>276.65029368548687</c:v>
                </c:pt>
                <c:pt idx="8">
                  <c:v>241.04507520313973</c:v>
                </c:pt>
                <c:pt idx="9">
                  <c:v>228.60131033316503</c:v>
                </c:pt>
                <c:pt idx="10">
                  <c:v>228.67114994653625</c:v>
                </c:pt>
                <c:pt idx="11">
                  <c:v>219.29718199373431</c:v>
                </c:pt>
                <c:pt idx="12">
                  <c:v>196.40009233600085</c:v>
                </c:pt>
                <c:pt idx="13">
                  <c:v>171.14197435452775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293.29347802060721</c:v>
                </c:pt>
                <c:pt idx="2">
                  <c:v>3.6708290181601217</c:v>
                </c:pt>
                <c:pt idx="3">
                  <c:v>2.1365152383486636</c:v>
                </c:pt>
                <c:pt idx="4">
                  <c:v>65.10676720499815</c:v>
                </c:pt>
                <c:pt idx="5">
                  <c:v>60.104232215808146</c:v>
                </c:pt>
                <c:pt idx="7">
                  <c:v>84.33242394107269</c:v>
                </c:pt>
                <c:pt idx="8">
                  <c:v>2.5838265105031013</c:v>
                </c:pt>
                <c:pt idx="9">
                  <c:v>0</c:v>
                </c:pt>
                <c:pt idx="10">
                  <c:v>2.944970546799162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299.10082227711598</c:v>
                </c:pt>
                <c:pt idx="4" formatCode="#,##0">
                  <c:v>65.10676720499815</c:v>
                </c:pt>
                <c:pt idx="5" formatCode="#,##0">
                  <c:v>60.104232215808146</c:v>
                </c:pt>
                <c:pt idx="6" formatCode="#,##0">
                  <c:v>86.916250451575792</c:v>
                </c:pt>
                <c:pt idx="10" formatCode="#,##0">
                  <c:v>2.944970546799162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297.81283412834608</c:v>
                </c:pt>
                <c:pt idx="2">
                  <c:v>3.1409192525820222</c:v>
                </c:pt>
                <c:pt idx="3">
                  <c:v>2.7076832267921902</c:v>
                </c:pt>
                <c:pt idx="4">
                  <c:v>89.176678575572737</c:v>
                </c:pt>
                <c:pt idx="5">
                  <c:v>74.108845931252773</c:v>
                </c:pt>
                <c:pt idx="7">
                  <c:v>84.174254072127184</c:v>
                </c:pt>
                <c:pt idx="8">
                  <c:v>3.387273970042878</c:v>
                </c:pt>
                <c:pt idx="9">
                  <c:v>0</c:v>
                </c:pt>
                <c:pt idx="10">
                  <c:v>6.2337903043264333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303.6614366077203</c:v>
                </c:pt>
                <c:pt idx="4" formatCode="#,##0">
                  <c:v>89.176678575572737</c:v>
                </c:pt>
                <c:pt idx="5" formatCode="#,##0">
                  <c:v>74.108845931252773</c:v>
                </c:pt>
                <c:pt idx="6" formatCode="#,##0">
                  <c:v>87.561528042170067</c:v>
                </c:pt>
                <c:pt idx="10" formatCode="#,##0">
                  <c:v>6.2337903043264333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151.48584926361428</c:v>
                </c:pt>
                <c:pt idx="2">
                  <c:v>3.7180192740226423</c:v>
                </c:pt>
                <c:pt idx="3">
                  <c:v>15.938105816890817</c:v>
                </c:pt>
                <c:pt idx="4">
                  <c:v>60.705694825810106</c:v>
                </c:pt>
                <c:pt idx="5">
                  <c:v>50.406335054352517</c:v>
                </c:pt>
                <c:pt idx="7">
                  <c:v>69.716335816753343</c:v>
                </c:pt>
                <c:pt idx="8">
                  <c:v>2.6182343496047293</c:v>
                </c:pt>
                <c:pt idx="9">
                  <c:v>0</c:v>
                </c:pt>
                <c:pt idx="10">
                  <c:v>5.9373935803633771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171.14197435452775</c:v>
                </c:pt>
                <c:pt idx="4">
                  <c:v>60.705694825810106</c:v>
                </c:pt>
                <c:pt idx="5">
                  <c:v>50.406335054352517</c:v>
                </c:pt>
                <c:pt idx="6">
                  <c:v>72.334570166358077</c:v>
                </c:pt>
                <c:pt idx="10">
                  <c:v>5.9373935803633771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宮城県</c:v>
                </c:pt>
                <c:pt idx="2">
                  <c:v>岩沼市</c:v>
                </c:pt>
              </c:strCache>
            </c:strRef>
          </c:cat>
          <c:val>
            <c:numRef>
              <c:f>①CO2排出量の現状把握!$AX$43:$AX$45</c:f>
              <c:numCache>
                <c:formatCode>0%</c:formatCode>
                <c:ptCount val="3"/>
                <c:pt idx="0">
                  <c:v>0.44203583680298503</c:v>
                </c:pt>
                <c:pt idx="1">
                  <c:v>0.35146661178127897</c:v>
                </c:pt>
                <c:pt idx="2">
                  <c:v>0.47470082477762487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宮城県</c:v>
                </c:pt>
                <c:pt idx="2">
                  <c:v>岩沼市</c:v>
                </c:pt>
              </c:strCache>
            </c:strRef>
          </c:cat>
          <c:val>
            <c:numRef>
              <c:f>①CO2排出量の現状把握!$AY$43:$AY$45</c:f>
              <c:numCache>
                <c:formatCode>0%</c:formatCode>
                <c:ptCount val="3"/>
                <c:pt idx="0">
                  <c:v>0.19220740382343474</c:v>
                </c:pt>
                <c:pt idx="1">
                  <c:v>0.22343019901216274</c:v>
                </c:pt>
                <c:pt idx="2">
                  <c:v>0.16838092181182357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宮城県</c:v>
                </c:pt>
                <c:pt idx="2">
                  <c:v>岩沼市</c:v>
                </c:pt>
              </c:strCache>
            </c:strRef>
          </c:cat>
          <c:val>
            <c:numRef>
              <c:f>①CO2排出量の現状把握!$AZ$43:$AZ$45</c:f>
              <c:numCache>
                <c:formatCode>0%</c:formatCode>
                <c:ptCount val="3"/>
                <c:pt idx="0">
                  <c:v>0.1618007278049024</c:v>
                </c:pt>
                <c:pt idx="1">
                  <c:v>0.17665597519805643</c:v>
                </c:pt>
                <c:pt idx="2">
                  <c:v>0.13981332700270677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宮城県</c:v>
                </c:pt>
                <c:pt idx="2">
                  <c:v>岩沼市</c:v>
                </c:pt>
              </c:strCache>
            </c:strRef>
          </c:cat>
          <c:val>
            <c:numRef>
              <c:f>①CO2排出量の現状把握!$BA$43:$BA$45</c:f>
              <c:numCache>
                <c:formatCode>0%</c:formatCode>
                <c:ptCount val="3"/>
                <c:pt idx="0">
                  <c:v>0.18830241870300451</c:v>
                </c:pt>
                <c:pt idx="1">
                  <c:v>0.23067371926649438</c:v>
                </c:pt>
                <c:pt idx="2">
                  <c:v>0.20063622759647523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宮城県</c:v>
                </c:pt>
                <c:pt idx="2">
                  <c:v>岩沼市</c:v>
                </c:pt>
              </c:strCache>
            </c:strRef>
          </c:cat>
          <c:val>
            <c:numRef>
              <c:f>①CO2排出量の現状把握!$BB$43:$BB$45</c:f>
              <c:numCache>
                <c:formatCode>0%</c:formatCode>
                <c:ptCount val="3"/>
                <c:pt idx="0">
                  <c:v>1.5653612865673284E-2</c:v>
                </c:pt>
                <c:pt idx="1">
                  <c:v>1.7773494742007605E-2</c:v>
                </c:pt>
                <c:pt idx="2">
                  <c:v>1.6468698811369673E-2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15002</c:v>
                </c:pt>
                <c:pt idx="1">
                  <c:v>16514</c:v>
                </c:pt>
                <c:pt idx="2">
                  <c:v>16514</c:v>
                </c:pt>
                <c:pt idx="3">
                  <c:v>16514</c:v>
                </c:pt>
                <c:pt idx="4">
                  <c:v>16514</c:v>
                </c:pt>
                <c:pt idx="5">
                  <c:v>16514</c:v>
                </c:pt>
                <c:pt idx="6">
                  <c:v>14778</c:v>
                </c:pt>
                <c:pt idx="7">
                  <c:v>14778</c:v>
                </c:pt>
                <c:pt idx="8">
                  <c:v>14778</c:v>
                </c:pt>
                <c:pt idx="9">
                  <c:v>14778</c:v>
                </c:pt>
                <c:pt idx="10">
                  <c:v>14778</c:v>
                </c:pt>
                <c:pt idx="11">
                  <c:v>14778</c:v>
                </c:pt>
                <c:pt idx="12">
                  <c:v>15342</c:v>
                </c:pt>
                <c:pt idx="13">
                  <c:v>15342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5.1730751899211009</c:v>
                </c:pt>
                <c:pt idx="1">
                  <c:v>3.1304224413489727</c:v>
                </c:pt>
                <c:pt idx="2">
                  <c:v>2.2754541919657769</c:v>
                </c:pt>
                <c:pt idx="3">
                  <c:v>2.8176406088387038</c:v>
                </c:pt>
                <c:pt idx="4">
                  <c:v>6.1575653662600862</c:v>
                </c:pt>
                <c:pt idx="5">
                  <c:v>6.2337903043264333</c:v>
                </c:pt>
                <c:pt idx="6">
                  <c:v>5.9946174786411879</c:v>
                </c:pt>
                <c:pt idx="7">
                  <c:v>5.5591566782758841</c:v>
                </c:pt>
                <c:pt idx="8">
                  <c:v>7.1909639831985226</c:v>
                </c:pt>
                <c:pt idx="9">
                  <c:v>6.2711272887498239</c:v>
                </c:pt>
                <c:pt idx="10">
                  <c:v>5.2858434137084718</c:v>
                </c:pt>
                <c:pt idx="11">
                  <c:v>6.3819717320834499</c:v>
                </c:pt>
                <c:pt idx="12">
                  <c:v>6.639392850239588</c:v>
                </c:pt>
                <c:pt idx="13">
                  <c:v>5.9373935803633771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44271</c:v>
                </c:pt>
                <c:pt idx="1">
                  <c:v>44308</c:v>
                </c:pt>
                <c:pt idx="2">
                  <c:v>43903</c:v>
                </c:pt>
                <c:pt idx="3">
                  <c:v>43530</c:v>
                </c:pt>
                <c:pt idx="4">
                  <c:v>43597</c:v>
                </c:pt>
                <c:pt idx="5">
                  <c:v>43788</c:v>
                </c:pt>
                <c:pt idx="6">
                  <c:v>44071</c:v>
                </c:pt>
                <c:pt idx="7">
                  <c:v>44274</c:v>
                </c:pt>
                <c:pt idx="8">
                  <c:v>44332</c:v>
                </c:pt>
                <c:pt idx="9">
                  <c:v>44221</c:v>
                </c:pt>
                <c:pt idx="10">
                  <c:v>44308</c:v>
                </c:pt>
                <c:pt idx="11">
                  <c:v>43995</c:v>
                </c:pt>
                <c:pt idx="12">
                  <c:v>43917</c:v>
                </c:pt>
                <c:pt idx="13">
                  <c:v>43878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23407</c:v>
                </c:pt>
                <c:pt idx="1">
                  <c:v>23790</c:v>
                </c:pt>
                <c:pt idx="2">
                  <c:v>23946</c:v>
                </c:pt>
                <c:pt idx="3">
                  <c:v>24882</c:v>
                </c:pt>
                <c:pt idx="4">
                  <c:v>25567</c:v>
                </c:pt>
                <c:pt idx="5">
                  <c:v>26001</c:v>
                </c:pt>
                <c:pt idx="6">
                  <c:v>26228</c:v>
                </c:pt>
                <c:pt idx="7">
                  <c:v>26752</c:v>
                </c:pt>
                <c:pt idx="8">
                  <c:v>27064</c:v>
                </c:pt>
                <c:pt idx="9">
                  <c:v>27527</c:v>
                </c:pt>
                <c:pt idx="10">
                  <c:v>27773</c:v>
                </c:pt>
                <c:pt idx="11">
                  <c:v>27773</c:v>
                </c:pt>
                <c:pt idx="12">
                  <c:v>27652</c:v>
                </c:pt>
                <c:pt idx="13">
                  <c:v>27742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7129</c:v>
                </c:pt>
                <c:pt idx="1">
                  <c:v>7155</c:v>
                </c:pt>
                <c:pt idx="2">
                  <c:v>6865</c:v>
                </c:pt>
                <c:pt idx="3">
                  <c:v>6927</c:v>
                </c:pt>
                <c:pt idx="4">
                  <c:v>7262</c:v>
                </c:pt>
                <c:pt idx="5">
                  <c:v>7324</c:v>
                </c:pt>
                <c:pt idx="6">
                  <c:v>7354</c:v>
                </c:pt>
                <c:pt idx="7">
                  <c:v>7354</c:v>
                </c:pt>
                <c:pt idx="8">
                  <c:v>7470</c:v>
                </c:pt>
                <c:pt idx="9">
                  <c:v>7344</c:v>
                </c:pt>
                <c:pt idx="10">
                  <c:v>7257</c:v>
                </c:pt>
                <c:pt idx="11">
                  <c:v>6953</c:v>
                </c:pt>
                <c:pt idx="12">
                  <c:v>7222</c:v>
                </c:pt>
                <c:pt idx="13">
                  <c:v>7043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15841</c:v>
                </c:pt>
                <c:pt idx="1">
                  <c:v>15937</c:v>
                </c:pt>
                <c:pt idx="2">
                  <c:v>15987</c:v>
                </c:pt>
                <c:pt idx="3">
                  <c:v>16118</c:v>
                </c:pt>
                <c:pt idx="4">
                  <c:v>16325</c:v>
                </c:pt>
                <c:pt idx="5">
                  <c:v>16503</c:v>
                </c:pt>
                <c:pt idx="6">
                  <c:v>16893</c:v>
                </c:pt>
                <c:pt idx="7">
                  <c:v>17177</c:v>
                </c:pt>
                <c:pt idx="8">
                  <c:v>17315</c:v>
                </c:pt>
                <c:pt idx="9">
                  <c:v>17496</c:v>
                </c:pt>
                <c:pt idx="10">
                  <c:v>17786</c:v>
                </c:pt>
                <c:pt idx="11">
                  <c:v>17936</c:v>
                </c:pt>
                <c:pt idx="12">
                  <c:v>18232</c:v>
                </c:pt>
                <c:pt idx="13">
                  <c:v>18459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26</c:v>
                </c:pt>
                <c:pt idx="1">
                  <c:v>68</c:v>
                </c:pt>
                <c:pt idx="2">
                  <c:v>68</c:v>
                </c:pt>
                <c:pt idx="3">
                  <c:v>68</c:v>
                </c:pt>
                <c:pt idx="4">
                  <c:v>68</c:v>
                </c:pt>
                <c:pt idx="5">
                  <c:v>68</c:v>
                </c:pt>
                <c:pt idx="6">
                  <c:v>17</c:v>
                </c:pt>
                <c:pt idx="7">
                  <c:v>17</c:v>
                </c:pt>
                <c:pt idx="8">
                  <c:v>17</c:v>
                </c:pt>
                <c:pt idx="9">
                  <c:v>17</c:v>
                </c:pt>
                <c:pt idx="10">
                  <c:v>17</c:v>
                </c:pt>
                <c:pt idx="11">
                  <c:v>17</c:v>
                </c:pt>
                <c:pt idx="12">
                  <c:v>393</c:v>
                </c:pt>
                <c:pt idx="13">
                  <c:v>393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1355</c:v>
                </c:pt>
                <c:pt idx="1">
                  <c:v>1460</c:v>
                </c:pt>
                <c:pt idx="2">
                  <c:v>1460</c:v>
                </c:pt>
                <c:pt idx="3">
                  <c:v>1460</c:v>
                </c:pt>
                <c:pt idx="4">
                  <c:v>1460</c:v>
                </c:pt>
                <c:pt idx="5">
                  <c:v>1460</c:v>
                </c:pt>
                <c:pt idx="6">
                  <c:v>1508</c:v>
                </c:pt>
                <c:pt idx="7">
                  <c:v>1508</c:v>
                </c:pt>
                <c:pt idx="8">
                  <c:v>1508</c:v>
                </c:pt>
                <c:pt idx="9">
                  <c:v>1508</c:v>
                </c:pt>
                <c:pt idx="10">
                  <c:v>1508</c:v>
                </c:pt>
                <c:pt idx="11">
                  <c:v>1508</c:v>
                </c:pt>
                <c:pt idx="12">
                  <c:v>1571</c:v>
                </c:pt>
                <c:pt idx="13">
                  <c:v>1571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2057.7087000000001</c:v>
                </c:pt>
                <c:pt idx="1">
                  <c:v>1784.3388</c:v>
                </c:pt>
                <c:pt idx="2">
                  <c:v>1853.2719999999999</c:v>
                </c:pt>
                <c:pt idx="3">
                  <c:v>1626.1427000000001</c:v>
                </c:pt>
                <c:pt idx="4">
                  <c:v>1902.6024</c:v>
                </c:pt>
                <c:pt idx="5">
                  <c:v>1915.7094999999999</c:v>
                </c:pt>
                <c:pt idx="6">
                  <c:v>1882.4614999999999</c:v>
                </c:pt>
                <c:pt idx="7">
                  <c:v>2097.5567000000001</c:v>
                </c:pt>
                <c:pt idx="8">
                  <c:v>1800.2407000000001</c:v>
                </c:pt>
                <c:pt idx="9">
                  <c:v>1856.1554000000001</c:v>
                </c:pt>
                <c:pt idx="10">
                  <c:v>1978.9984999999999</c:v>
                </c:pt>
                <c:pt idx="11">
                  <c:v>1952.8163</c:v>
                </c:pt>
                <c:pt idx="12">
                  <c:v>1726.2573</c:v>
                </c:pt>
                <c:pt idx="13">
                  <c:v>1557.8375000000001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53.11</c:v>
                </c:pt>
                <c:pt idx="1">
                  <c:v>75.284000000000006</c:v>
                </c:pt>
                <c:pt idx="2">
                  <c:v>57.5</c:v>
                </c:pt>
                <c:pt idx="3">
                  <c:v>59.317999999999998</c:v>
                </c:pt>
                <c:pt idx="4">
                  <c:v>55.75</c:v>
                </c:pt>
                <c:pt idx="5">
                  <c:v>56.082999999999998</c:v>
                </c:pt>
                <c:pt idx="6">
                  <c:v>53.225999999999999</c:v>
                </c:pt>
                <c:pt idx="7">
                  <c:v>56.993000000000002</c:v>
                </c:pt>
                <c:pt idx="8">
                  <c:v>57.533000000000001</c:v>
                </c:pt>
                <c:pt idx="9">
                  <c:v>0</c:v>
                </c:pt>
                <c:pt idx="10">
                  <c:v>48.213000000000001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1.2709999999999999</c:v>
                </c:pt>
                <c:pt idx="1">
                  <c:v>1.2669999999999999</c:v>
                </c:pt>
                <c:pt idx="2">
                  <c:v>0</c:v>
                </c:pt>
                <c:pt idx="3">
                  <c:v>0</c:v>
                </c:pt>
                <c:pt idx="4">
                  <c:v>1.4370000000000001</c:v>
                </c:pt>
                <c:pt idx="5">
                  <c:v>1.3759999999999999</c:v>
                </c:pt>
                <c:pt idx="6">
                  <c:v>1.357</c:v>
                </c:pt>
                <c:pt idx="7">
                  <c:v>1.3120000000000001</c:v>
                </c:pt>
                <c:pt idx="8">
                  <c:v>1.3740000000000001</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100.11199999999999</c:v>
                </c:pt>
                <c:pt idx="1">
                  <c:v>87.144999999999996</c:v>
                </c:pt>
                <c:pt idx="2">
                  <c:v>97.346999999999994</c:v>
                </c:pt>
                <c:pt idx="3">
                  <c:v>110.01300000000001</c:v>
                </c:pt>
                <c:pt idx="4">
                  <c:v>117.904</c:v>
                </c:pt>
                <c:pt idx="5">
                  <c:v>118.485</c:v>
                </c:pt>
                <c:pt idx="6">
                  <c:v>112.31100000000001</c:v>
                </c:pt>
                <c:pt idx="7">
                  <c:v>116.803</c:v>
                </c:pt>
                <c:pt idx="8">
                  <c:v>126.631</c:v>
                </c:pt>
                <c:pt idx="9">
                  <c:v>35.762</c:v>
                </c:pt>
                <c:pt idx="10">
                  <c:v>137.01400000000001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904.81100000000004</c:v>
                </c:pt>
                <c:pt idx="1">
                  <c:v>907.74800000000005</c:v>
                </c:pt>
                <c:pt idx="2">
                  <c:v>875.61199999999997</c:v>
                </c:pt>
                <c:pt idx="3">
                  <c:v>890.77599999999995</c:v>
                </c:pt>
                <c:pt idx="4">
                  <c:v>851.91499999999996</c:v>
                </c:pt>
                <c:pt idx="5">
                  <c:v>840.62800000000004</c:v>
                </c:pt>
                <c:pt idx="6">
                  <c:v>866.76</c:v>
                </c:pt>
                <c:pt idx="7">
                  <c:v>857.38400000000001</c:v>
                </c:pt>
                <c:pt idx="8">
                  <c:v>812.69</c:v>
                </c:pt>
                <c:pt idx="9">
                  <c:v>712.39499999999998</c:v>
                </c:pt>
                <c:pt idx="10">
                  <c:v>635.57399999999996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7.2839999999999998</c:v>
                </c:pt>
                <c:pt idx="1">
                  <c:v>2.06</c:v>
                </c:pt>
                <c:pt idx="2">
                  <c:v>4.8319999999999999</c:v>
                </c:pt>
                <c:pt idx="3">
                  <c:v>7.3280000000000003</c:v>
                </c:pt>
                <c:pt idx="4">
                  <c:v>7.9749999999999996</c:v>
                </c:pt>
                <c:pt idx="5">
                  <c:v>7.7409999999999997</c:v>
                </c:pt>
                <c:pt idx="6">
                  <c:v>7.5419999999999998</c:v>
                </c:pt>
                <c:pt idx="7">
                  <c:v>6.9859999999999998</c:v>
                </c:pt>
                <c:pt idx="8">
                  <c:v>6.4550000000000001</c:v>
                </c:pt>
                <c:pt idx="9">
                  <c:v>35.762</c:v>
                </c:pt>
                <c:pt idx="10">
                  <c:v>44.570999999999998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1052.02</c:v>
                </c:pt>
                <c:pt idx="1">
                  <c:v>1069.384</c:v>
                </c:pt>
                <c:pt idx="2">
                  <c:v>1025.627</c:v>
                </c:pt>
                <c:pt idx="3">
                  <c:v>1052.779</c:v>
                </c:pt>
                <c:pt idx="4">
                  <c:v>1019.0309999999999</c:v>
                </c:pt>
                <c:pt idx="5">
                  <c:v>1008.831</c:v>
                </c:pt>
                <c:pt idx="6">
                  <c:v>1026.1120000000001</c:v>
                </c:pt>
                <c:pt idx="7">
                  <c:v>1025.5060000000001</c:v>
                </c:pt>
                <c:pt idx="8">
                  <c:v>991.77300000000002</c:v>
                </c:pt>
                <c:pt idx="9">
                  <c:v>712.39499999999998</c:v>
                </c:pt>
                <c:pt idx="10">
                  <c:v>776.23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76.883625875863117</c:v>
                </c:pt>
                <c:pt idx="1">
                  <c:v>81.119884386259514</c:v>
                </c:pt>
                <c:pt idx="2">
                  <c:v>90.941891286058606</c:v>
                </c:pt>
                <c:pt idx="3">
                  <c:v>89.176678575572737</c:v>
                </c:pt>
                <c:pt idx="4">
                  <c:v>77.984434142983531</c:v>
                </c:pt>
                <c:pt idx="5">
                  <c:v>74.64753968567129</c:v>
                </c:pt>
                <c:pt idx="6">
                  <c:v>61.452981431371747</c:v>
                </c:pt>
                <c:pt idx="7">
                  <c:v>59.673217982413519</c:v>
                </c:pt>
                <c:pt idx="8">
                  <c:v>63.629533645587202</c:v>
                </c:pt>
                <c:pt idx="9">
                  <c:v>60.839082844234369</c:v>
                </c:pt>
                <c:pt idx="10">
                  <c:v>53.814515288795143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282.88809278057516</c:v>
                </c:pt>
                <c:pt idx="1">
                  <c:v>219.31658510763717</c:v>
                </c:pt>
                <c:pt idx="2">
                  <c:v>311.70707078955598</c:v>
                </c:pt>
                <c:pt idx="3">
                  <c:v>303.6614366077203</c:v>
                </c:pt>
                <c:pt idx="4">
                  <c:v>268.94831011915659</c:v>
                </c:pt>
                <c:pt idx="5">
                  <c:v>276.65029368548687</c:v>
                </c:pt>
                <c:pt idx="6">
                  <c:v>241.04507520313973</c:v>
                </c:pt>
                <c:pt idx="7">
                  <c:v>228.60131033316503</c:v>
                </c:pt>
                <c:pt idx="8">
                  <c:v>228.67114994653625</c:v>
                </c:pt>
                <c:pt idx="9">
                  <c:v>219.29718199373431</c:v>
                </c:pt>
                <c:pt idx="10">
                  <c:v>196.40009233600085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9.4740589000846573E-2</c:v>
                </c:pt>
                <c:pt idx="1">
                  <c:v>2.539451351028963E-2</c:v>
                </c:pt>
                <c:pt idx="2">
                  <c:v>5.3132829454809738E-2</c:v>
                </c:pt>
                <c:pt idx="3">
                  <c:v>8.2173950824933339E-2</c:v>
                </c:pt>
                <c:pt idx="4">
                  <c:v>0.10226399777906874</c:v>
                </c:pt>
                <c:pt idx="5">
                  <c:v>0.10370067161752548</c:v>
                </c:pt>
                <c:pt idx="6">
                  <c:v>0.12272797550795166</c:v>
                </c:pt>
                <c:pt idx="7">
                  <c:v>0.11707094465826974</c:v>
                </c:pt>
                <c:pt idx="8">
                  <c:v>0.10144660238992123</c:v>
                </c:pt>
                <c:pt idx="9">
                  <c:v>0.58781293747575147</c:v>
                </c:pt>
                <c:pt idx="10">
                  <c:v>0.82823379084267701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776.23</c:v>
                </c:pt>
                <c:pt idx="2">
                  <c:v>0</c:v>
                </c:pt>
                <c:pt idx="3">
                  <c:v>0</c:v>
                </c:pt>
                <c:pt idx="4">
                  <c:v>44.570999999999998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776.23</c:v>
                </c:pt>
                <c:pt idx="4" formatCode="#,##0">
                  <c:v>44.570999999999998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14：パルプ・紙・紙加工品製造業(N=1)</c:v>
                </c:pt>
                <c:pt idx="1">
                  <c:v>16：化学工業(N=0)</c:v>
                </c:pt>
                <c:pt idx="2">
                  <c:v>17：石油製品・石炭製品製造業(N=1)</c:v>
                </c:pt>
                <c:pt idx="3">
                  <c:v>21：窯業・土石製品製造業(N=0)</c:v>
                </c:pt>
                <c:pt idx="4">
                  <c:v>22：鉄鋼業(N=0)</c:v>
                </c:pt>
                <c:pt idx="5">
                  <c:v>9：食料品製造業(N=1)</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19：ゴム製品製造業(N=1)</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F：電気・ガス・熱供給・水道業(N=1)</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R：ｻｰﾋﾞｽ業(他に分類されない)(N=1)</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666.91200000000003</c:v>
                </c:pt>
                <c:pt idx="1">
                  <c:v>0</c:v>
                </c:pt>
                <c:pt idx="2">
                  <c:v>4.7210000000000001</c:v>
                </c:pt>
                <c:pt idx="3">
                  <c:v>0</c:v>
                </c:pt>
                <c:pt idx="4">
                  <c:v>0</c:v>
                </c:pt>
                <c:pt idx="5">
                  <c:v>8.43</c:v>
                </c:pt>
                <c:pt idx="6">
                  <c:v>0</c:v>
                </c:pt>
                <c:pt idx="7">
                  <c:v>0</c:v>
                </c:pt>
                <c:pt idx="8">
                  <c:v>0</c:v>
                </c:pt>
                <c:pt idx="9">
                  <c:v>0</c:v>
                </c:pt>
                <c:pt idx="10">
                  <c:v>0</c:v>
                </c:pt>
                <c:pt idx="11">
                  <c:v>96.167000000000002</c:v>
                </c:pt>
                <c:pt idx="12">
                  <c:v>0</c:v>
                </c:pt>
                <c:pt idx="13">
                  <c:v>0</c:v>
                </c:pt>
                <c:pt idx="14">
                  <c:v>0</c:v>
                </c:pt>
                <c:pt idx="15">
                  <c:v>0</c:v>
                </c:pt>
                <c:pt idx="16">
                  <c:v>0</c:v>
                </c:pt>
                <c:pt idx="17">
                  <c:v>0</c:v>
                </c:pt>
                <c:pt idx="18">
                  <c:v>0</c:v>
                </c:pt>
                <c:pt idx="19">
                  <c:v>0</c:v>
                </c:pt>
                <c:pt idx="20">
                  <c:v>0</c:v>
                </c:pt>
                <c:pt idx="21">
                  <c:v>0</c:v>
                </c:pt>
                <c:pt idx="22">
                  <c:v>0</c:v>
                </c:pt>
                <c:pt idx="23">
                  <c:v>6.8150000000000004</c:v>
                </c:pt>
                <c:pt idx="24">
                  <c:v>0</c:v>
                </c:pt>
                <c:pt idx="25">
                  <c:v>0</c:v>
                </c:pt>
                <c:pt idx="26">
                  <c:v>0</c:v>
                </c:pt>
                <c:pt idx="27">
                  <c:v>0</c:v>
                </c:pt>
                <c:pt idx="28">
                  <c:v>0</c:v>
                </c:pt>
                <c:pt idx="29">
                  <c:v>0</c:v>
                </c:pt>
                <c:pt idx="30">
                  <c:v>0</c:v>
                </c:pt>
                <c:pt idx="31">
                  <c:v>0</c:v>
                </c:pt>
                <c:pt idx="32">
                  <c:v>0</c:v>
                </c:pt>
                <c:pt idx="33">
                  <c:v>0</c:v>
                </c:pt>
                <c:pt idx="34">
                  <c:v>0</c:v>
                </c:pt>
                <c:pt idx="35">
                  <c:v>37.756</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635.57399999999996</c:v>
                </c:pt>
                <c:pt idx="2" formatCode="#,##0_);[Red]\(#,##0\)">
                  <c:v>37.756</c:v>
                </c:pt>
                <c:pt idx="3" formatCode="#,##0_);[Red]\(#,##0\)">
                  <c:v>99.257999999999996</c:v>
                </c:pt>
                <c:pt idx="4" formatCode="#,##0_);[Red]\(#,##0\)">
                  <c:v>0</c:v>
                </c:pt>
                <c:pt idx="5" formatCode="#,##0_);[Red]\(#,##0\)">
                  <c:v>48.213000000000001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635.57399999999996</c:v>
                </c:pt>
                <c:pt idx="1">
                  <c:v>137.01400000000001</c:v>
                </c:pt>
                <c:pt idx="4" formatCode="#,##0_);[Red]\(#,##0\)">
                  <c:v>0</c:v>
                </c:pt>
                <c:pt idx="5" formatCode="#,##0_);[Red]\(#,##0\)">
                  <c:v>48.213000000000001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岩沼市</c:v>
                </c:pt>
              </c:strCache>
            </c:strRef>
          </c:tx>
          <c:spPr>
            <a:solidFill>
              <a:srgbClr val="FF0066"/>
            </a:solidFill>
            <a:ln>
              <a:noFill/>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19：ゴム製品製造業(N=1)</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8.43</c:v>
                </c:pt>
                <c:pt idx="1">
                  <c:v>0</c:v>
                </c:pt>
                <c:pt idx="2">
                  <c:v>0</c:v>
                </c:pt>
                <c:pt idx="3">
                  <c:v>0</c:v>
                </c:pt>
                <c:pt idx="4">
                  <c:v>0</c:v>
                </c:pt>
                <c:pt idx="5">
                  <c:v>0</c:v>
                </c:pt>
                <c:pt idx="6">
                  <c:v>96.167000000000002</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19：ゴム製品製造業(N=1)</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岩沼市</c:v>
                </c:pt>
              </c:strCache>
            </c:strRef>
          </c:tx>
          <c:spPr>
            <a:solidFill>
              <a:srgbClr val="FF0066"/>
            </a:solidFill>
            <a:ln>
              <a:noFill/>
            </a:ln>
          </c:spPr>
          <c:invertIfNegative val="0"/>
          <c:cat>
            <c:strRef>
              <c:f>③特定事業所の現状把握!$BD$39:$BD$52</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③特定事業所の現状把握!$BG$39:$BG$52</c:f>
              <c:numCache>
                <c:formatCode>[=0]#,##0;[&lt;1]0.00;#,##0</c:formatCode>
                <c:ptCount val="14"/>
                <c:pt idx="0">
                  <c:v>6.8150000000000004</c:v>
                </c:pt>
                <c:pt idx="1">
                  <c:v>0</c:v>
                </c:pt>
                <c:pt idx="2">
                  <c:v>0</c:v>
                </c:pt>
                <c:pt idx="3">
                  <c:v>0</c:v>
                </c:pt>
                <c:pt idx="4">
                  <c:v>0</c:v>
                </c:pt>
                <c:pt idx="5">
                  <c:v>0</c:v>
                </c:pt>
                <c:pt idx="6">
                  <c:v>0</c:v>
                </c:pt>
                <c:pt idx="7">
                  <c:v>0</c:v>
                </c:pt>
                <c:pt idx="8">
                  <c:v>0</c:v>
                </c:pt>
                <c:pt idx="9">
                  <c:v>0</c:v>
                </c:pt>
                <c:pt idx="10">
                  <c:v>0</c:v>
                </c:pt>
                <c:pt idx="11">
                  <c:v>0</c:v>
                </c:pt>
                <c:pt idx="12">
                  <c:v>37.756</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岩沼市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岩沼市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17：石油製品・石炭製品製造業(N=1)</c:v>
                </c:pt>
                <c:pt idx="3">
                  <c:v>21：窯業・土石製品製造業(N=0)</c:v>
                </c:pt>
                <c:pt idx="4">
                  <c:v>22：鉄鋼業(N=0)</c:v>
                </c:pt>
              </c:strCache>
            </c:strRef>
          </c:cat>
          <c:val>
            <c:numRef>
              <c:f>③特定事業所の現状把握!$BG$16:$BG$20</c:f>
              <c:numCache>
                <c:formatCode>[=0]#,##0;[&lt;1]0.00;#,##0</c:formatCode>
                <c:ptCount val="5"/>
                <c:pt idx="0">
                  <c:v>666.91200000000003</c:v>
                </c:pt>
                <c:pt idx="1">
                  <c:v>0</c:v>
                </c:pt>
                <c:pt idx="2">
                  <c:v>4.7210000000000001</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17：石油製品・石炭製品製造業(N=1)</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52,141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8680.8999999999833</c:v>
                </c:pt>
                <c:pt idx="1">
                  <c:v>40629.19999999999</c:v>
                </c:pt>
                <c:pt idx="2">
                  <c:v>19.600000000000001</c:v>
                </c:pt>
                <c:pt idx="3">
                  <c:v>0</c:v>
                </c:pt>
                <c:pt idx="4">
                  <c:v>0</c:v>
                </c:pt>
                <c:pt idx="5">
                  <c:v>2810.84</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83,902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10418.121707999981</c:v>
                </c:pt>
                <c:pt idx="1">
                  <c:v>53742.680591999975</c:v>
                </c:pt>
                <c:pt idx="2">
                  <c:v>42.580607999999998</c:v>
                </c:pt>
                <c:pt idx="3">
                  <c:v>0</c:v>
                </c:pt>
                <c:pt idx="4">
                  <c:v>0</c:v>
                </c:pt>
                <c:pt idx="5">
                  <c:v>19698.366719999998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40</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岩沼市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12.867182316000001</c:v>
                </c:pt>
                <c:pt idx="1">
                  <c:v>0.45145353599999999</c:v>
                </c:pt>
                <c:pt idx="2">
                  <c:v>0</c:v>
                </c:pt>
                <c:pt idx="3">
                  <c:v>0</c:v>
                </c:pt>
                <c:pt idx="4">
                  <c:v>4.7720614100000001</c:v>
                </c:pt>
                <c:pt idx="5">
                  <c:v>22.18538199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284,106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岩沼市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278106</c:v>
                </c:pt>
                <c:pt idx="1">
                  <c:v>6000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240</c:v>
                </c:pt>
                <c:pt idx="1">
                  <c:v>1235</c:v>
                </c:pt>
                <c:pt idx="2">
                  <c:v>1235</c:v>
                </c:pt>
                <c:pt idx="3">
                  <c:v>1235</c:v>
                </c:pt>
                <c:pt idx="4">
                  <c:v>2810.84</c:v>
                </c:pt>
                <c:pt idx="5">
                  <c:v>2810.84</c:v>
                </c:pt>
                <c:pt idx="6">
                  <c:v>2810.84</c:v>
                </c:pt>
                <c:pt idx="7">
                  <c:v>2810.84</c:v>
                </c:pt>
                <c:pt idx="8">
                  <c:v>2810.84</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19.600000000000001</c:v>
                </c:pt>
                <c:pt idx="3">
                  <c:v>19.600000000000001</c:v>
                </c:pt>
                <c:pt idx="4">
                  <c:v>20</c:v>
                </c:pt>
                <c:pt idx="5">
                  <c:v>19.600000000000001</c:v>
                </c:pt>
                <c:pt idx="6">
                  <c:v>19.600000000000001</c:v>
                </c:pt>
                <c:pt idx="7">
                  <c:v>19.600000000000001</c:v>
                </c:pt>
                <c:pt idx="8">
                  <c:v>19.600000000000001</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7623.9</c:v>
                </c:pt>
                <c:pt idx="1">
                  <c:v>30431.7</c:v>
                </c:pt>
                <c:pt idx="2">
                  <c:v>33566.5</c:v>
                </c:pt>
                <c:pt idx="3">
                  <c:v>35489.300000000003</c:v>
                </c:pt>
                <c:pt idx="4">
                  <c:v>36240.199999999997</c:v>
                </c:pt>
                <c:pt idx="5">
                  <c:v>38431.300000000003</c:v>
                </c:pt>
                <c:pt idx="6">
                  <c:v>38480.799999999988</c:v>
                </c:pt>
                <c:pt idx="7">
                  <c:v>38530.299999999988</c:v>
                </c:pt>
                <c:pt idx="8">
                  <c:v>40629.19999999999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4367.1000000000004</c:v>
                </c:pt>
                <c:pt idx="1">
                  <c:v>5576.1</c:v>
                </c:pt>
                <c:pt idx="2">
                  <c:v>6197.9</c:v>
                </c:pt>
                <c:pt idx="3">
                  <c:v>6532.7</c:v>
                </c:pt>
                <c:pt idx="4">
                  <c:v>7012.3</c:v>
                </c:pt>
                <c:pt idx="5">
                  <c:v>7403.2000000000007</c:v>
                </c:pt>
                <c:pt idx="6">
                  <c:v>7799.4999999999909</c:v>
                </c:pt>
                <c:pt idx="7">
                  <c:v>8139.1999999999889</c:v>
                </c:pt>
                <c:pt idx="8">
                  <c:v>8680.8999999999833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5.2971555772262729E-2</c:v>
                </c:pt>
                <c:pt idx="1">
                  <c:v>0.16995374651031639</c:v>
                </c:pt>
                <c:pt idx="2">
                  <c:v>0.20409488651476343</c:v>
                </c:pt>
                <c:pt idx="3">
                  <c:v>0.20717114091449515</c:v>
                </c:pt>
                <c:pt idx="4">
                  <c:v>0.25580117616257442</c:v>
                </c:pt>
                <c:pt idx="5">
                  <c:v>0.27658078795996632</c:v>
                </c:pt>
                <c:pt idx="6">
                  <c:v>0.29718020781370968</c:v>
                </c:pt>
                <c:pt idx="7">
                  <c:v>0.30599147525503678</c:v>
                </c:pt>
                <c:pt idx="8">
                  <c:v>0.3190198604731857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1100</c:v>
                </c:pt>
                <c:pt idx="1">
                  <c:v>1365</c:v>
                </c:pt>
                <c:pt idx="2">
                  <c:v>1494</c:v>
                </c:pt>
                <c:pt idx="3">
                  <c:v>1566</c:v>
                </c:pt>
                <c:pt idx="4">
                  <c:v>1657</c:v>
                </c:pt>
                <c:pt idx="5">
                  <c:v>1732</c:v>
                </c:pt>
                <c:pt idx="6">
                  <c:v>1802</c:v>
                </c:pt>
                <c:pt idx="7">
                  <c:v>1865</c:v>
                </c:pt>
                <c:pt idx="8">
                  <c:v>1951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262998.51521329366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83901.749627999947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369962.10700000002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357421.73100000003</c:v>
                </c:pt>
                <c:pt idx="1">
                  <c:v>12540.376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64160.802299999952</c:v>
                </c:pt>
                <c:pt idx="1">
                  <c:v>42.580607999999998</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排出量比較シート!$DN$21:$DN$50</c:f>
              <c:numCache>
                <c:formatCode>0.0%;;</c:formatCode>
                <c:ptCount val="30"/>
                <c:pt idx="0">
                  <c:v>0.99</c:v>
                </c:pt>
                <c:pt idx="1">
                  <c:v>0</c:v>
                </c:pt>
                <c:pt idx="2">
                  <c:v>1</c:v>
                </c:pt>
                <c:pt idx="3">
                  <c:v>0.76</c:v>
                </c:pt>
                <c:pt idx="4">
                  <c:v>1</c:v>
                </c:pt>
                <c:pt idx="5">
                  <c:v>0.79</c:v>
                </c:pt>
                <c:pt idx="6">
                  <c:v>1</c:v>
                </c:pt>
                <c:pt idx="7">
                  <c:v>1</c:v>
                </c:pt>
                <c:pt idx="8">
                  <c:v>0.12</c:v>
                </c:pt>
                <c:pt idx="9">
                  <c:v>0.96</c:v>
                </c:pt>
                <c:pt idx="10">
                  <c:v>0.46</c:v>
                </c:pt>
                <c:pt idx="11">
                  <c:v>0.98</c:v>
                </c:pt>
                <c:pt idx="12">
                  <c:v>0.9</c:v>
                </c:pt>
                <c:pt idx="13">
                  <c:v>0.95</c:v>
                </c:pt>
                <c:pt idx="14">
                  <c:v>1</c:v>
                </c:pt>
                <c:pt idx="15">
                  <c:v>0.93</c:v>
                </c:pt>
                <c:pt idx="16">
                  <c:v>0.94</c:v>
                </c:pt>
                <c:pt idx="17">
                  <c:v>1</c:v>
                </c:pt>
                <c:pt idx="18">
                  <c:v>0.76</c:v>
                </c:pt>
                <c:pt idx="19">
                  <c:v>1</c:v>
                </c:pt>
                <c:pt idx="20">
                  <c:v>0.87</c:v>
                </c:pt>
                <c:pt idx="21">
                  <c:v>0.63</c:v>
                </c:pt>
                <c:pt idx="22">
                  <c:v>0.86</c:v>
                </c:pt>
                <c:pt idx="23">
                  <c:v>1</c:v>
                </c:pt>
                <c:pt idx="24">
                  <c:v>0</c:v>
                </c:pt>
                <c:pt idx="25">
                  <c:v>0</c:v>
                </c:pt>
                <c:pt idx="26">
                  <c:v>0.94</c:v>
                </c:pt>
                <c:pt idx="27">
                  <c:v>0.99</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排出量比較シート!$DO$21:$DO$50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排出量比較シート!$DQ$21:$DQ$50</c:f>
              <c:numCache>
                <c:formatCode>0.0%;;</c:formatCode>
                <c:ptCount val="30"/>
                <c:pt idx="0">
                  <c:v>0</c:v>
                </c:pt>
                <c:pt idx="1">
                  <c:v>1</c:v>
                </c:pt>
                <c:pt idx="2">
                  <c:v>0</c:v>
                </c:pt>
                <c:pt idx="3">
                  <c:v>0.24</c:v>
                </c:pt>
                <c:pt idx="4">
                  <c:v>0</c:v>
                </c:pt>
                <c:pt idx="5">
                  <c:v>0.21</c:v>
                </c:pt>
                <c:pt idx="6">
                  <c:v>0</c:v>
                </c:pt>
                <c:pt idx="7">
                  <c:v>0</c:v>
                </c:pt>
                <c:pt idx="8">
                  <c:v>0.88</c:v>
                </c:pt>
                <c:pt idx="9">
                  <c:v>0.04</c:v>
                </c:pt>
                <c:pt idx="10">
                  <c:v>0.54</c:v>
                </c:pt>
                <c:pt idx="11">
                  <c:v>0.02</c:v>
                </c:pt>
                <c:pt idx="12">
                  <c:v>0</c:v>
                </c:pt>
                <c:pt idx="13">
                  <c:v>0.05</c:v>
                </c:pt>
                <c:pt idx="14">
                  <c:v>0</c:v>
                </c:pt>
                <c:pt idx="15">
                  <c:v>7.0000000000000007E-2</c:v>
                </c:pt>
                <c:pt idx="16">
                  <c:v>0.06</c:v>
                </c:pt>
                <c:pt idx="17">
                  <c:v>0</c:v>
                </c:pt>
                <c:pt idx="18">
                  <c:v>0.03</c:v>
                </c:pt>
                <c:pt idx="19">
                  <c:v>0</c:v>
                </c:pt>
                <c:pt idx="20">
                  <c:v>0.13</c:v>
                </c:pt>
                <c:pt idx="21">
                  <c:v>0.37</c:v>
                </c:pt>
                <c:pt idx="22">
                  <c:v>0.14000000000000001</c:v>
                </c:pt>
                <c:pt idx="23">
                  <c:v>0</c:v>
                </c:pt>
                <c:pt idx="24">
                  <c:v>0</c:v>
                </c:pt>
                <c:pt idx="25">
                  <c:v>1</c:v>
                </c:pt>
                <c:pt idx="26">
                  <c:v>0.06</c:v>
                </c:pt>
                <c:pt idx="27">
                  <c:v>0.01</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0.1</c:v>
                </c:pt>
                <c:pt idx="13">
                  <c:v>0</c:v>
                </c:pt>
                <c:pt idx="14">
                  <c:v>0</c:v>
                </c:pt>
                <c:pt idx="15">
                  <c:v>0</c:v>
                </c:pt>
                <c:pt idx="16">
                  <c:v>0</c:v>
                </c:pt>
                <c:pt idx="17">
                  <c:v>0</c:v>
                </c:pt>
                <c:pt idx="18">
                  <c:v>0.21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排出量比較シート!$DF$21:$DF$50</c:f>
              <c:numCache>
                <c:formatCode>#,##0;;</c:formatCode>
                <c:ptCount val="30"/>
                <c:pt idx="0">
                  <c:v>19</c:v>
                </c:pt>
                <c:pt idx="1">
                  <c:v>0</c:v>
                </c:pt>
                <c:pt idx="2">
                  <c:v>3</c:v>
                </c:pt>
                <c:pt idx="3">
                  <c:v>1</c:v>
                </c:pt>
                <c:pt idx="4">
                  <c:v>4</c:v>
                </c:pt>
                <c:pt idx="5">
                  <c:v>2</c:v>
                </c:pt>
                <c:pt idx="6">
                  <c:v>4</c:v>
                </c:pt>
                <c:pt idx="7">
                  <c:v>16</c:v>
                </c:pt>
                <c:pt idx="8">
                  <c:v>2</c:v>
                </c:pt>
                <c:pt idx="9">
                  <c:v>10</c:v>
                </c:pt>
                <c:pt idx="10">
                  <c:v>3</c:v>
                </c:pt>
                <c:pt idx="11">
                  <c:v>3</c:v>
                </c:pt>
                <c:pt idx="12">
                  <c:v>1</c:v>
                </c:pt>
                <c:pt idx="13">
                  <c:v>4</c:v>
                </c:pt>
                <c:pt idx="14">
                  <c:v>1</c:v>
                </c:pt>
                <c:pt idx="15">
                  <c:v>9</c:v>
                </c:pt>
                <c:pt idx="16">
                  <c:v>12</c:v>
                </c:pt>
                <c:pt idx="17">
                  <c:v>5</c:v>
                </c:pt>
                <c:pt idx="18">
                  <c:v>6</c:v>
                </c:pt>
                <c:pt idx="19">
                  <c:v>1</c:v>
                </c:pt>
                <c:pt idx="20">
                  <c:v>1</c:v>
                </c:pt>
                <c:pt idx="21">
                  <c:v>1</c:v>
                </c:pt>
                <c:pt idx="22">
                  <c:v>2</c:v>
                </c:pt>
                <c:pt idx="23">
                  <c:v>4</c:v>
                </c:pt>
                <c:pt idx="24">
                  <c:v>0</c:v>
                </c:pt>
                <c:pt idx="25">
                  <c:v>0</c:v>
                </c:pt>
                <c:pt idx="26">
                  <c:v>6</c:v>
                </c:pt>
                <c:pt idx="27">
                  <c:v>8</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排出量比較シート!$DG$21:$DG$50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排出量比較シート!$DI$21:$DI$50</c:f>
              <c:numCache>
                <c:formatCode>#,##0;;</c:formatCode>
                <c:ptCount val="30"/>
                <c:pt idx="0">
                  <c:v>0</c:v>
                </c:pt>
                <c:pt idx="1">
                  <c:v>1</c:v>
                </c:pt>
                <c:pt idx="2">
                  <c:v>0</c:v>
                </c:pt>
                <c:pt idx="3">
                  <c:v>1</c:v>
                </c:pt>
                <c:pt idx="4">
                  <c:v>0</c:v>
                </c:pt>
                <c:pt idx="5">
                  <c:v>1</c:v>
                </c:pt>
                <c:pt idx="6">
                  <c:v>0</c:v>
                </c:pt>
                <c:pt idx="7">
                  <c:v>0</c:v>
                </c:pt>
                <c:pt idx="8">
                  <c:v>4</c:v>
                </c:pt>
                <c:pt idx="9">
                  <c:v>1</c:v>
                </c:pt>
                <c:pt idx="10">
                  <c:v>1</c:v>
                </c:pt>
                <c:pt idx="11">
                  <c:v>1</c:v>
                </c:pt>
                <c:pt idx="12">
                  <c:v>0</c:v>
                </c:pt>
                <c:pt idx="13">
                  <c:v>2</c:v>
                </c:pt>
                <c:pt idx="14">
                  <c:v>0</c:v>
                </c:pt>
                <c:pt idx="15">
                  <c:v>1</c:v>
                </c:pt>
                <c:pt idx="16">
                  <c:v>3</c:v>
                </c:pt>
                <c:pt idx="17">
                  <c:v>0</c:v>
                </c:pt>
                <c:pt idx="18">
                  <c:v>1</c:v>
                </c:pt>
                <c:pt idx="19">
                  <c:v>0</c:v>
                </c:pt>
                <c:pt idx="20">
                  <c:v>1</c:v>
                </c:pt>
                <c:pt idx="21">
                  <c:v>3</c:v>
                </c:pt>
                <c:pt idx="22">
                  <c:v>1</c:v>
                </c:pt>
                <c:pt idx="23">
                  <c:v>0</c:v>
                </c:pt>
                <c:pt idx="24">
                  <c:v>0</c:v>
                </c:pt>
                <c:pt idx="25">
                  <c:v>1</c:v>
                </c:pt>
                <c:pt idx="26">
                  <c:v>1</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排出量比較シート!$DL$21:$DL$50</c:f>
              <c:numCache>
                <c:formatCode>#,##0;;</c:formatCode>
                <c:ptCount val="30"/>
                <c:pt idx="0">
                  <c:v>20</c:v>
                </c:pt>
                <c:pt idx="1">
                  <c:v>1</c:v>
                </c:pt>
                <c:pt idx="2">
                  <c:v>3</c:v>
                </c:pt>
                <c:pt idx="3">
                  <c:v>2</c:v>
                </c:pt>
                <c:pt idx="4">
                  <c:v>4</c:v>
                </c:pt>
                <c:pt idx="5">
                  <c:v>3</c:v>
                </c:pt>
                <c:pt idx="6">
                  <c:v>4</c:v>
                </c:pt>
                <c:pt idx="7">
                  <c:v>16</c:v>
                </c:pt>
                <c:pt idx="8">
                  <c:v>6</c:v>
                </c:pt>
                <c:pt idx="9">
                  <c:v>11</c:v>
                </c:pt>
                <c:pt idx="10">
                  <c:v>4</c:v>
                </c:pt>
                <c:pt idx="11">
                  <c:v>4</c:v>
                </c:pt>
                <c:pt idx="12">
                  <c:v>2</c:v>
                </c:pt>
                <c:pt idx="13">
                  <c:v>6</c:v>
                </c:pt>
                <c:pt idx="14">
                  <c:v>1</c:v>
                </c:pt>
                <c:pt idx="15">
                  <c:v>10</c:v>
                </c:pt>
                <c:pt idx="16">
                  <c:v>15</c:v>
                </c:pt>
                <c:pt idx="17">
                  <c:v>5</c:v>
                </c:pt>
                <c:pt idx="18">
                  <c:v>8</c:v>
                </c:pt>
                <c:pt idx="19">
                  <c:v>1</c:v>
                </c:pt>
                <c:pt idx="20">
                  <c:v>2</c:v>
                </c:pt>
                <c:pt idx="21">
                  <c:v>4</c:v>
                </c:pt>
                <c:pt idx="22">
                  <c:v>3</c:v>
                </c:pt>
                <c:pt idx="23">
                  <c:v>4</c:v>
                </c:pt>
                <c:pt idx="24">
                  <c:v>0</c:v>
                </c:pt>
                <c:pt idx="25">
                  <c:v>1</c:v>
                </c:pt>
                <c:pt idx="26">
                  <c:v>7</c:v>
                </c:pt>
                <c:pt idx="27">
                  <c:v>9</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排出量比較シート!$CX$21:$CX$50</c:f>
              <c:numCache>
                <c:formatCode>[=0]#;[&lt;1]0.00;#,##0</c:formatCode>
                <c:ptCount val="30"/>
                <c:pt idx="0">
                  <c:v>1905.566</c:v>
                </c:pt>
                <c:pt idx="1">
                  <c:v>0</c:v>
                </c:pt>
                <c:pt idx="2">
                  <c:v>3154.962</c:v>
                </c:pt>
                <c:pt idx="3">
                  <c:v>28.219000000000001</c:v>
                </c:pt>
                <c:pt idx="4">
                  <c:v>85.376999999999995</c:v>
                </c:pt>
                <c:pt idx="5">
                  <c:v>16.032</c:v>
                </c:pt>
                <c:pt idx="6">
                  <c:v>61.206000000000003</c:v>
                </c:pt>
                <c:pt idx="7">
                  <c:v>134.86600000000001</c:v>
                </c:pt>
                <c:pt idx="8">
                  <c:v>7.2889999999999997</c:v>
                </c:pt>
                <c:pt idx="9">
                  <c:v>135.37799999999999</c:v>
                </c:pt>
                <c:pt idx="10">
                  <c:v>21.988</c:v>
                </c:pt>
                <c:pt idx="11">
                  <c:v>243.68899999999999</c:v>
                </c:pt>
                <c:pt idx="12">
                  <c:v>5.4820000000000002</c:v>
                </c:pt>
                <c:pt idx="13">
                  <c:v>776.23</c:v>
                </c:pt>
                <c:pt idx="14">
                  <c:v>4.6740000000000004</c:v>
                </c:pt>
                <c:pt idx="15">
                  <c:v>220.67699999999999</c:v>
                </c:pt>
                <c:pt idx="16">
                  <c:v>206.29900000000001</c:v>
                </c:pt>
                <c:pt idx="17">
                  <c:v>24.67</c:v>
                </c:pt>
                <c:pt idx="18">
                  <c:v>347.04399999999998</c:v>
                </c:pt>
                <c:pt idx="19">
                  <c:v>47.558</c:v>
                </c:pt>
                <c:pt idx="20">
                  <c:v>20.151</c:v>
                </c:pt>
                <c:pt idx="21">
                  <c:v>62.182000000000002</c:v>
                </c:pt>
                <c:pt idx="22">
                  <c:v>14.942</c:v>
                </c:pt>
                <c:pt idx="23">
                  <c:v>148.72200000000001</c:v>
                </c:pt>
                <c:pt idx="24">
                  <c:v>0</c:v>
                </c:pt>
                <c:pt idx="25">
                  <c:v>0</c:v>
                </c:pt>
                <c:pt idx="26">
                  <c:v>68.674000000000007</c:v>
                </c:pt>
                <c:pt idx="27">
                  <c:v>168.626</c:v>
                </c:pt>
                <c:pt idx="28">
                  <c:v>77.009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排出量比較シート!$CY$21:$CY$50</c:f>
              <c:numCache>
                <c:formatCode>[=0]#;[&lt;1]0.00;#,##0</c:formatCode>
                <c:ptCount val="30"/>
                <c:pt idx="0">
                  <c:v>11.111000000000001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排出量比較シート!$DA$21:$DA$50</c:f>
              <c:numCache>
                <c:formatCode>[=0]#;[&lt;1]0.00;#,##0</c:formatCode>
                <c:ptCount val="30"/>
                <c:pt idx="0">
                  <c:v>0</c:v>
                </c:pt>
                <c:pt idx="1">
                  <c:v>3.3</c:v>
                </c:pt>
                <c:pt idx="2">
                  <c:v>0</c:v>
                </c:pt>
                <c:pt idx="3">
                  <c:v>8.7680000000000007</c:v>
                </c:pt>
                <c:pt idx="4">
                  <c:v>0</c:v>
                </c:pt>
                <c:pt idx="5">
                  <c:v>4.1909999999999998</c:v>
                </c:pt>
                <c:pt idx="6">
                  <c:v>0</c:v>
                </c:pt>
                <c:pt idx="7">
                  <c:v>0</c:v>
                </c:pt>
                <c:pt idx="8">
                  <c:v>51.188000000000002</c:v>
                </c:pt>
                <c:pt idx="9">
                  <c:v>6.1879999999999997</c:v>
                </c:pt>
                <c:pt idx="10">
                  <c:v>25.597000000000001</c:v>
                </c:pt>
                <c:pt idx="11">
                  <c:v>4.2290000000000001</c:v>
                </c:pt>
                <c:pt idx="12">
                  <c:v>0</c:v>
                </c:pt>
                <c:pt idx="13">
                  <c:v>44.570999999999998</c:v>
                </c:pt>
                <c:pt idx="14">
                  <c:v>0</c:v>
                </c:pt>
                <c:pt idx="15">
                  <c:v>17.308</c:v>
                </c:pt>
                <c:pt idx="16">
                  <c:v>13.02</c:v>
                </c:pt>
                <c:pt idx="17">
                  <c:v>0</c:v>
                </c:pt>
                <c:pt idx="18">
                  <c:v>14.063000000000001</c:v>
                </c:pt>
                <c:pt idx="19">
                  <c:v>0</c:v>
                </c:pt>
                <c:pt idx="20">
                  <c:v>3.0419999999999998</c:v>
                </c:pt>
                <c:pt idx="21">
                  <c:v>36.849000000000004</c:v>
                </c:pt>
                <c:pt idx="22">
                  <c:v>2.4969999999999999</c:v>
                </c:pt>
                <c:pt idx="23">
                  <c:v>0</c:v>
                </c:pt>
                <c:pt idx="24">
                  <c:v>0</c:v>
                </c:pt>
                <c:pt idx="25">
                  <c:v>4.0679999999999996</c:v>
                </c:pt>
                <c:pt idx="26">
                  <c:v>4.1130000000000004</c:v>
                </c:pt>
                <c:pt idx="27">
                  <c:v>2.137</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0.61099999999999999</c:v>
                </c:pt>
                <c:pt idx="13">
                  <c:v>0</c:v>
                </c:pt>
                <c:pt idx="14">
                  <c:v>0</c:v>
                </c:pt>
                <c:pt idx="15">
                  <c:v>0</c:v>
                </c:pt>
                <c:pt idx="16">
                  <c:v>0</c:v>
                </c:pt>
                <c:pt idx="17">
                  <c:v>0</c:v>
                </c:pt>
                <c:pt idx="18">
                  <c:v>93.903999999999996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排出量比較シート!$DD$21:$DD$50</c:f>
              <c:numCache>
                <c:formatCode>[=0]#;[&lt;1]0.00;#,##0</c:formatCode>
                <c:ptCount val="30"/>
                <c:pt idx="0">
                  <c:v>1916.6770000000001</c:v>
                </c:pt>
                <c:pt idx="1">
                  <c:v>3.3</c:v>
                </c:pt>
                <c:pt idx="2">
                  <c:v>3154.962</c:v>
                </c:pt>
                <c:pt idx="3">
                  <c:v>36.987000000000002</c:v>
                </c:pt>
                <c:pt idx="4">
                  <c:v>85.376999999999995</c:v>
                </c:pt>
                <c:pt idx="5">
                  <c:v>20.222999999999999</c:v>
                </c:pt>
                <c:pt idx="6">
                  <c:v>61.206000000000003</c:v>
                </c:pt>
                <c:pt idx="7">
                  <c:v>134.86600000000001</c:v>
                </c:pt>
                <c:pt idx="8">
                  <c:v>58.477000000000004</c:v>
                </c:pt>
                <c:pt idx="9">
                  <c:v>141.56599999999997</c:v>
                </c:pt>
                <c:pt idx="10">
                  <c:v>47.585000000000001</c:v>
                </c:pt>
                <c:pt idx="11">
                  <c:v>247.91800000000001</c:v>
                </c:pt>
                <c:pt idx="12">
                  <c:v>6.093</c:v>
                </c:pt>
                <c:pt idx="13">
                  <c:v>820.80100000000004</c:v>
                </c:pt>
                <c:pt idx="14">
                  <c:v>4.6740000000000004</c:v>
                </c:pt>
                <c:pt idx="15">
                  <c:v>237.98499999999999</c:v>
                </c:pt>
                <c:pt idx="16">
                  <c:v>219.31900000000002</c:v>
                </c:pt>
                <c:pt idx="17">
                  <c:v>24.67</c:v>
                </c:pt>
                <c:pt idx="18">
                  <c:v>455.01099999999997</c:v>
                </c:pt>
                <c:pt idx="19">
                  <c:v>47.558</c:v>
                </c:pt>
                <c:pt idx="20">
                  <c:v>23.192999999999998</c:v>
                </c:pt>
                <c:pt idx="21">
                  <c:v>99.031000000000006</c:v>
                </c:pt>
                <c:pt idx="22">
                  <c:v>17.439</c:v>
                </c:pt>
                <c:pt idx="23">
                  <c:v>148.72200000000001</c:v>
                </c:pt>
                <c:pt idx="24">
                  <c:v>0</c:v>
                </c:pt>
                <c:pt idx="25">
                  <c:v>4.0679999999999996</c:v>
                </c:pt>
                <c:pt idx="26">
                  <c:v>72.787000000000006</c:v>
                </c:pt>
                <c:pt idx="27">
                  <c:v>170.76300000000001</c:v>
                </c:pt>
                <c:pt idx="28">
                  <c:v>77.009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排出量比較シート!$CU$21:$CU$50</c:f>
              <c:numCache>
                <c:formatCode>\(0%\);;</c:formatCode>
                <c:ptCount val="30"/>
                <c:pt idx="0">
                  <c:v>0</c:v>
                </c:pt>
                <c:pt idx="1">
                  <c:v>4.3113700075349495E-2</c:v>
                </c:pt>
                <c:pt idx="2">
                  <c:v>0</c:v>
                </c:pt>
                <c:pt idx="3">
                  <c:v>0.22741999585358133</c:v>
                </c:pt>
                <c:pt idx="4">
                  <c:v>0</c:v>
                </c:pt>
                <c:pt idx="5">
                  <c:v>9.5679659642932902E-2</c:v>
                </c:pt>
                <c:pt idx="6">
                  <c:v>0</c:v>
                </c:pt>
                <c:pt idx="7">
                  <c:v>0</c:v>
                </c:pt>
                <c:pt idx="8">
                  <c:v>0.93716200429863528</c:v>
                </c:pt>
                <c:pt idx="9">
                  <c:v>0.15881718385515947</c:v>
                </c:pt>
                <c:pt idx="10">
                  <c:v>0.68144447263797914</c:v>
                </c:pt>
                <c:pt idx="11">
                  <c:v>7.2553334996381627E-2</c:v>
                </c:pt>
                <c:pt idx="12">
                  <c:v>0</c:v>
                </c:pt>
                <c:pt idx="13">
                  <c:v>0.82823379084267701</c:v>
                </c:pt>
                <c:pt idx="14">
                  <c:v>0</c:v>
                </c:pt>
                <c:pt idx="15">
                  <c:v>0.34012464188195168</c:v>
                </c:pt>
                <c:pt idx="16">
                  <c:v>0.26386782815509469</c:v>
                </c:pt>
                <c:pt idx="17">
                  <c:v>0</c:v>
                </c:pt>
                <c:pt idx="18">
                  <c:v>0.5228287385580862</c:v>
                </c:pt>
                <c:pt idx="19">
                  <c:v>0</c:v>
                </c:pt>
                <c:pt idx="20">
                  <c:v>5.6130081611107274E-2</c:v>
                </c:pt>
                <c:pt idx="21">
                  <c:v>0.85379251014926127</c:v>
                </c:pt>
                <c:pt idx="22">
                  <c:v>0.10073691454744721</c:v>
                </c:pt>
                <c:pt idx="23">
                  <c:v>0</c:v>
                </c:pt>
                <c:pt idx="24">
                  <c:v>0</c:v>
                </c:pt>
                <c:pt idx="25">
                  <c:v>9.5334427663620186E-2</c:v>
                </c:pt>
                <c:pt idx="26">
                  <c:v>7.9681484604251965E-2</c:v>
                </c:pt>
                <c:pt idx="27">
                  <c:v>7.2937249959271672E-2</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排出量比較シート!$CM$21:$CM$50</c:f>
              <c:numCache>
                <c:formatCode>\(0%\);;</c:formatCode>
                <c:ptCount val="30"/>
                <c:pt idx="0">
                  <c:v>1</c:v>
                </c:pt>
                <c:pt idx="1">
                  <c:v>0</c:v>
                </c:pt>
                <c:pt idx="2">
                  <c:v>1</c:v>
                </c:pt>
                <c:pt idx="3">
                  <c:v>0.75412816277213723</c:v>
                </c:pt>
                <c:pt idx="4">
                  <c:v>0.99662353176814567</c:v>
                </c:pt>
                <c:pt idx="5">
                  <c:v>0.50716963245396141</c:v>
                </c:pt>
                <c:pt idx="6">
                  <c:v>0.5779747816230385</c:v>
                </c:pt>
                <c:pt idx="7">
                  <c:v>0.88972435491733981</c:v>
                </c:pt>
                <c:pt idx="8">
                  <c:v>5.8249840424703145E-2</c:v>
                </c:pt>
                <c:pt idx="9">
                  <c:v>0.65966203279791691</c:v>
                </c:pt>
                <c:pt idx="10">
                  <c:v>0.1935368263583</c:v>
                </c:pt>
                <c:pt idx="11">
                  <c:v>1</c:v>
                </c:pt>
                <c:pt idx="12">
                  <c:v>6.1813137910686461E-2</c:v>
                </c:pt>
                <c:pt idx="13">
                  <c:v>1</c:v>
                </c:pt>
                <c:pt idx="14">
                  <c:v>4.0954580609496444E-2</c:v>
                </c:pt>
                <c:pt idx="15">
                  <c:v>0.93909428697378516</c:v>
                </c:pt>
                <c:pt idx="16">
                  <c:v>0.44449984628179973</c:v>
                </c:pt>
                <c:pt idx="17">
                  <c:v>5.9653912502400236E-2</c:v>
                </c:pt>
                <c:pt idx="18">
                  <c:v>1</c:v>
                </c:pt>
                <c:pt idx="19">
                  <c:v>0.21350173582127155</c:v>
                </c:pt>
                <c:pt idx="20">
                  <c:v>0.43581714235849844</c:v>
                </c:pt>
                <c:pt idx="21">
                  <c:v>0.77429384553613656</c:v>
                </c:pt>
                <c:pt idx="22">
                  <c:v>0.85431734297380579</c:v>
                </c:pt>
                <c:pt idx="23">
                  <c:v>0.36255970079325905</c:v>
                </c:pt>
                <c:pt idx="24">
                  <c:v>0</c:v>
                </c:pt>
                <c:pt idx="25">
                  <c:v>0</c:v>
                </c:pt>
                <c:pt idx="26">
                  <c:v>0.2481774852298218</c:v>
                </c:pt>
                <c:pt idx="27">
                  <c:v>0.27966729163819298</c:v>
                </c:pt>
                <c:pt idx="28">
                  <c:v>0.17214913940262994</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排出量比較シート!$BV$21:$BV$50</c:f>
              <c:numCache>
                <c:formatCode>0%</c:formatCode>
                <c:ptCount val="30"/>
                <c:pt idx="0">
                  <c:v>0.904949030391344</c:v>
                </c:pt>
                <c:pt idx="1">
                  <c:v>0.13827155196426213</c:v>
                </c:pt>
                <c:pt idx="2">
                  <c:v>0.40956418470200556</c:v>
                </c:pt>
                <c:pt idx="3">
                  <c:v>0.18078160797115114</c:v>
                </c:pt>
                <c:pt idx="4">
                  <c:v>0.26010440836222637</c:v>
                </c:pt>
                <c:pt idx="5">
                  <c:v>0.16111460202270361</c:v>
                </c:pt>
                <c:pt idx="6">
                  <c:v>0.33820910448000546</c:v>
                </c:pt>
                <c:pt idx="7">
                  <c:v>0.45388477768194652</c:v>
                </c:pt>
                <c:pt idx="8">
                  <c:v>0.34258326710393305</c:v>
                </c:pt>
                <c:pt idx="9">
                  <c:v>0.52175936903377729</c:v>
                </c:pt>
                <c:pt idx="10">
                  <c:v>0.42971623870681375</c:v>
                </c:pt>
                <c:pt idx="11">
                  <c:v>0.47098912938536475</c:v>
                </c:pt>
                <c:pt idx="12">
                  <c:v>0.27982065614221446</c:v>
                </c:pt>
                <c:pt idx="13">
                  <c:v>0.51011497053174526</c:v>
                </c:pt>
                <c:pt idx="14">
                  <c:v>0.35537943486899343</c:v>
                </c:pt>
                <c:pt idx="15">
                  <c:v>0.59654836966928149</c:v>
                </c:pt>
                <c:pt idx="16">
                  <c:v>0.69266968471959878</c:v>
                </c:pt>
                <c:pt idx="17">
                  <c:v>0.69958290611843088</c:v>
                </c:pt>
                <c:pt idx="18">
                  <c:v>0.54207892358689147</c:v>
                </c:pt>
                <c:pt idx="19">
                  <c:v>0.49274757282282922</c:v>
                </c:pt>
                <c:pt idx="20">
                  <c:v>0.17230167907776864</c:v>
                </c:pt>
                <c:pt idx="21">
                  <c:v>0.28310168179353046</c:v>
                </c:pt>
                <c:pt idx="22">
                  <c:v>0.12689257754821182</c:v>
                </c:pt>
                <c:pt idx="23">
                  <c:v>0.66186225565361867</c:v>
                </c:pt>
                <c:pt idx="24">
                  <c:v>0.16883265150181448</c:v>
                </c:pt>
                <c:pt idx="25">
                  <c:v>0.36823149362219493</c:v>
                </c:pt>
                <c:pt idx="26">
                  <c:v>0.56026147814865768</c:v>
                </c:pt>
                <c:pt idx="27">
                  <c:v>0.82010288724263347</c:v>
                </c:pt>
                <c:pt idx="28">
                  <c:v>0.71546523770770454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排出量比較シート!$BZ$21:$BZ$50</c:f>
              <c:numCache>
                <c:formatCode>0%</c:formatCode>
                <c:ptCount val="30"/>
                <c:pt idx="0">
                  <c:v>1.9954327093519734E-2</c:v>
                </c:pt>
                <c:pt idx="1">
                  <c:v>0.29434558354822798</c:v>
                </c:pt>
                <c:pt idx="2">
                  <c:v>0.14561330780235235</c:v>
                </c:pt>
                <c:pt idx="3">
                  <c:v>0.18626432331008219</c:v>
                </c:pt>
                <c:pt idx="4">
                  <c:v>0.23249656960106763</c:v>
                </c:pt>
                <c:pt idx="5">
                  <c:v>0.22325360446973747</c:v>
                </c:pt>
                <c:pt idx="6">
                  <c:v>0.13287311866473744</c:v>
                </c:pt>
                <c:pt idx="7">
                  <c:v>0.13411325082883147</c:v>
                </c:pt>
                <c:pt idx="8">
                  <c:v>0.14953622928451657</c:v>
                </c:pt>
                <c:pt idx="9">
                  <c:v>9.9059576149150064E-2</c:v>
                </c:pt>
                <c:pt idx="10">
                  <c:v>0.14207519075002015</c:v>
                </c:pt>
                <c:pt idx="11">
                  <c:v>0.18315168521774197</c:v>
                </c:pt>
                <c:pt idx="12">
                  <c:v>0.194919338182408</c:v>
                </c:pt>
                <c:pt idx="13">
                  <c:v>0.13977381351613505</c:v>
                </c:pt>
                <c:pt idx="14">
                  <c:v>0.17139894889485735</c:v>
                </c:pt>
                <c:pt idx="15">
                  <c:v>0.12918336095278349</c:v>
                </c:pt>
                <c:pt idx="16">
                  <c:v>7.364193897202731E-2</c:v>
                </c:pt>
                <c:pt idx="17">
                  <c:v>5.9250842112185023E-2</c:v>
                </c:pt>
                <c:pt idx="18">
                  <c:v>8.2742143658065204E-2</c:v>
                </c:pt>
                <c:pt idx="19">
                  <c:v>0.11384292477438918</c:v>
                </c:pt>
                <c:pt idx="20">
                  <c:v>0.20195785593544557</c:v>
                </c:pt>
                <c:pt idx="21">
                  <c:v>0.15214473780739118</c:v>
                </c:pt>
                <c:pt idx="22">
                  <c:v>0.17983598894251748</c:v>
                </c:pt>
                <c:pt idx="23">
                  <c:v>7.6940422842358955E-2</c:v>
                </c:pt>
                <c:pt idx="24">
                  <c:v>0.16542754923325431</c:v>
                </c:pt>
                <c:pt idx="25">
                  <c:v>0.15078343003812589</c:v>
                </c:pt>
                <c:pt idx="26">
                  <c:v>0.10451102100375012</c:v>
                </c:pt>
                <c:pt idx="27">
                  <c:v>3.9851127831287199E-2</c:v>
                </c:pt>
                <c:pt idx="28">
                  <c:v>6.4009323162241602E-2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排出量比較シート!$CA$21:$CA$50</c:f>
              <c:numCache>
                <c:formatCode>0%</c:formatCode>
                <c:ptCount val="30"/>
                <c:pt idx="0">
                  <c:v>2.5456883253178901E-2</c:v>
                </c:pt>
                <c:pt idx="1">
                  <c:v>0.20876370333484806</c:v>
                </c:pt>
                <c:pt idx="2">
                  <c:v>0.24325955881606598</c:v>
                </c:pt>
                <c:pt idx="3">
                  <c:v>0.22617456872613817</c:v>
                </c:pt>
                <c:pt idx="4">
                  <c:v>0.23952239118044452</c:v>
                </c:pt>
                <c:pt idx="5">
                  <c:v>0.24974538813616803</c:v>
                </c:pt>
                <c:pt idx="6">
                  <c:v>0.24845520737838764</c:v>
                </c:pt>
                <c:pt idx="7">
                  <c:v>0.15921505519196216</c:v>
                </c:pt>
                <c:pt idx="8">
                  <c:v>0.12953975730112285</c:v>
                </c:pt>
                <c:pt idx="9">
                  <c:v>0.11642446765684374</c:v>
                </c:pt>
                <c:pt idx="10">
                  <c:v>0.1757424133717424</c:v>
                </c:pt>
                <c:pt idx="11">
                  <c:v>0.12784036872755522</c:v>
                </c:pt>
                <c:pt idx="12">
                  <c:v>0.23643959110315765</c:v>
                </c:pt>
                <c:pt idx="13">
                  <c:v>0.14248579253139154</c:v>
                </c:pt>
                <c:pt idx="14">
                  <c:v>0.14761555511171526</c:v>
                </c:pt>
                <c:pt idx="15">
                  <c:v>0.12663951354938863</c:v>
                </c:pt>
                <c:pt idx="16">
                  <c:v>6.8734174613661964E-2</c:v>
                </c:pt>
                <c:pt idx="17">
                  <c:v>9.741284066404024E-2</c:v>
                </c:pt>
                <c:pt idx="18">
                  <c:v>0.14736878147791677</c:v>
                </c:pt>
                <c:pt idx="19">
                  <c:v>0.20180666302819877</c:v>
                </c:pt>
                <c:pt idx="20">
                  <c:v>0.16123388871062899</c:v>
                </c:pt>
                <c:pt idx="21">
                  <c:v>0.21558519461377376</c:v>
                </c:pt>
                <c:pt idx="22">
                  <c:v>0.31223126406588275</c:v>
                </c:pt>
                <c:pt idx="23">
                  <c:v>8.8544815970467441E-2</c:v>
                </c:pt>
                <c:pt idx="24">
                  <c:v>0.17914739266868629</c:v>
                </c:pt>
                <c:pt idx="25">
                  <c:v>0.13933042044646829</c:v>
                </c:pt>
                <c:pt idx="26">
                  <c:v>0.106833796252323</c:v>
                </c:pt>
                <c:pt idx="27">
                  <c:v>5.8173885667996868E-2</c:v>
                </c:pt>
                <c:pt idx="28">
                  <c:v>5.7913890438603635E-2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排出量比較シート!$CB$21:$CB$50</c:f>
              <c:numCache>
                <c:formatCode>0%</c:formatCode>
                <c:ptCount val="30"/>
                <c:pt idx="0">
                  <c:v>4.6370284995594431E-2</c:v>
                </c:pt>
                <c:pt idx="1">
                  <c:v>0.33150036234807184</c:v>
                </c:pt>
                <c:pt idx="2">
                  <c:v>0.19419435851329944</c:v>
                </c:pt>
                <c:pt idx="3">
                  <c:v>0.39157070773225205</c:v>
                </c:pt>
                <c:pt idx="4">
                  <c:v>0.25507866925409267</c:v>
                </c:pt>
                <c:pt idx="5">
                  <c:v>0.32498658780439399</c:v>
                </c:pt>
                <c:pt idx="6">
                  <c:v>0.26408633476508114</c:v>
                </c:pt>
                <c:pt idx="7">
                  <c:v>0.23796954297422693</c:v>
                </c:pt>
                <c:pt idx="8">
                  <c:v>0.36804642288484746</c:v>
                </c:pt>
                <c:pt idx="9">
                  <c:v>0.24136502189971162</c:v>
                </c:pt>
                <c:pt idx="10">
                  <c:v>0.23291449588894814</c:v>
                </c:pt>
                <c:pt idx="11">
                  <c:v>0.20466361078832065</c:v>
                </c:pt>
                <c:pt idx="12">
                  <c:v>0.27548736807262403</c:v>
                </c:pt>
                <c:pt idx="13">
                  <c:v>0.19038075898159731</c:v>
                </c:pt>
                <c:pt idx="14">
                  <c:v>0.32560606112443402</c:v>
                </c:pt>
                <c:pt idx="15">
                  <c:v>0.14325441813254058</c:v>
                </c:pt>
                <c:pt idx="16">
                  <c:v>0.15723510377705563</c:v>
                </c:pt>
                <c:pt idx="17">
                  <c:v>0.13131611248032479</c:v>
                </c:pt>
                <c:pt idx="18">
                  <c:v>0.20987795537394957</c:v>
                </c:pt>
                <c:pt idx="19">
                  <c:v>0.18500524401405638</c:v>
                </c:pt>
                <c:pt idx="20">
                  <c:v>0.44195757486628334</c:v>
                </c:pt>
                <c:pt idx="21">
                  <c:v>0.33293815422569206</c:v>
                </c:pt>
                <c:pt idx="22">
                  <c:v>0.34771320227711899</c:v>
                </c:pt>
                <c:pt idx="23">
                  <c:v>0.1635768804835552</c:v>
                </c:pt>
                <c:pt idx="24">
                  <c:v>0.46158802304859103</c:v>
                </c:pt>
                <c:pt idx="25">
                  <c:v>0.31124398917809881</c:v>
                </c:pt>
                <c:pt idx="26">
                  <c:v>0.21543055543097506</c:v>
                </c:pt>
                <c:pt idx="27">
                  <c:v>8.1872099258082628E-2</c:v>
                </c:pt>
                <c:pt idx="28">
                  <c:v>0.15407454054158648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排出量比較シート!$CH$21:$CH$50</c:f>
              <c:numCache>
                <c:formatCode>0%</c:formatCode>
                <c:ptCount val="30"/>
                <c:pt idx="0">
                  <c:v>3.2694742663628533E-3</c:v>
                </c:pt>
                <c:pt idx="1">
                  <c:v>2.7118798804590023E-2</c:v>
                </c:pt>
                <c:pt idx="2">
                  <c:v>7.3685901662766864E-3</c:v>
                </c:pt>
                <c:pt idx="3">
                  <c:v>1.5208792260376483E-2</c:v>
                </c:pt>
                <c:pt idx="4">
                  <c:v>1.2797961602168796E-2</c:v>
                </c:pt>
                <c:pt idx="5">
                  <c:v>4.0899817566996739E-2</c:v>
                </c:pt>
                <c:pt idx="6">
                  <c:v>1.637623471178826E-2</c:v>
                </c:pt>
                <c:pt idx="7">
                  <c:v>1.4817373323033015E-2</c:v>
                </c:pt>
                <c:pt idx="8">
                  <c:v>1.0294323425580194E-2</c:v>
                </c:pt>
                <c:pt idx="9">
                  <c:v>2.1391565260517238E-2</c:v>
                </c:pt>
                <c:pt idx="10">
                  <c:v>1.9551661282475492E-2</c:v>
                </c:pt>
                <c:pt idx="11">
                  <c:v>1.3355205881017296E-2</c:v>
                </c:pt>
                <c:pt idx="12">
                  <c:v>1.333304649959596E-2</c:v>
                </c:pt>
                <c:pt idx="13">
                  <c:v>1.7244664439130843E-2</c:v>
                </c:pt>
                <c:pt idx="14">
                  <c:v>0</c:v>
                </c:pt>
                <c:pt idx="15">
                  <c:v>4.3743376960057841E-3</c:v>
                </c:pt>
                <c:pt idx="16">
                  <c:v>7.7190979176563011E-3</c:v>
                </c:pt>
                <c:pt idx="17">
                  <c:v>1.243729862501898E-2</c:v>
                </c:pt>
                <c:pt idx="18">
                  <c:v>1.793219590317691E-2</c:v>
                </c:pt>
                <c:pt idx="19">
                  <c:v>6.5975953605266124E-3</c:v>
                </c:pt>
                <c:pt idx="20">
                  <c:v>2.2549001409873506E-2</c:v>
                </c:pt>
                <c:pt idx="21">
                  <c:v>1.6230231559612458E-2</c:v>
                </c:pt>
                <c:pt idx="22">
                  <c:v>3.3326967166268914E-2</c:v>
                </c:pt>
                <c:pt idx="23">
                  <c:v>9.075625049999805E-3</c:v>
                </c:pt>
                <c:pt idx="24">
                  <c:v>2.5004383547653847E-2</c:v>
                </c:pt>
                <c:pt idx="25">
                  <c:v>3.0410666715112073E-2</c:v>
                </c:pt>
                <c:pt idx="26">
                  <c:v>1.296314916429419E-2</c:v>
                </c:pt>
                <c:pt idx="27">
                  <c:v>0</c:v>
                </c:pt>
                <c:pt idx="28">
                  <c:v>8.5370081498635647E-3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c:ext uri="{02D57815-91ED-43cb-92C2-25804820EDAC}">
                        <c15:formulaRef>
                          <c15:sqref>排出量比較シート!$BW$21:$BW$50</c15:sqref>
                        </c15:formulaRef>
                      </c:ext>
                    </c:extLst>
                    <c:numCache>
                      <c:formatCode>0%</c:formatCode>
                      <c:ptCount val="30"/>
                      <c:pt idx="0">
                        <c:v>0.89131198859950689</c:v>
                      </c:pt>
                      <c:pt idx="1">
                        <c:v>8.531562686270458E-2</c:v>
                      </c:pt>
                      <c:pt idx="2">
                        <c:v>0.37143469174081228</c:v>
                      </c:pt>
                      <c:pt idx="3">
                        <c:v>0.12472041226298268</c:v>
                      </c:pt>
                      <c:pt idx="4">
                        <c:v>0.15409495224066597</c:v>
                      </c:pt>
                      <c:pt idx="5">
                        <c:v>0.13690192138914595</c:v>
                      </c:pt>
                      <c:pt idx="6">
                        <c:v>0.27508970135305827</c:v>
                      </c:pt>
                      <c:pt idx="7">
                        <c:v>0.4156942575795633</c:v>
                      </c:pt>
                      <c:pt idx="8">
                        <c:v>0.31611641392554313</c:v>
                      </c:pt>
                      <c:pt idx="9">
                        <c:v>0.47557441210041823</c:v>
                      </c:pt>
                      <c:pt idx="10">
                        <c:v>0.41169351174948504</c:v>
                      </c:pt>
                      <c:pt idx="11">
                        <c:v>0.4444965512886459</c:v>
                      </c:pt>
                      <c:pt idx="12">
                        <c:v>0.17191206912193804</c:v>
                      </c:pt>
                      <c:pt idx="13">
                        <c:v>0.45958095839144003</c:v>
                      </c:pt>
                      <c:pt idx="14">
                        <c:v>0.20306350601506654</c:v>
                      </c:pt>
                      <c:pt idx="15">
                        <c:v>0.58284441609473003</c:v>
                      </c:pt>
                      <c:pt idx="16">
                        <c:v>0.68206743540897696</c:v>
                      </c:pt>
                      <c:pt idx="17">
                        <c:v>0.68497631172631956</c:v>
                      </c:pt>
                      <c:pt idx="18">
                        <c:v>0.52270494903604037</c:v>
                      </c:pt>
                      <c:pt idx="19">
                        <c:v>0.41915604201619761</c:v>
                      </c:pt>
                      <c:pt idx="20">
                        <c:v>6.2274951834941056E-2</c:v>
                      </c:pt>
                      <c:pt idx="21">
                        <c:v>0.15455834640539742</c:v>
                      </c:pt>
                      <c:pt idx="22">
                        <c:v>0.11186264021493364</c:v>
                      </c:pt>
                      <c:pt idx="23">
                        <c:v>0.63969189111076097</c:v>
                      </c:pt>
                      <c:pt idx="24">
                        <c:v>2.3700568527510776E-2</c:v>
                      </c:pt>
                      <c:pt idx="25">
                        <c:v>0.33940069953333157</c:v>
                      </c:pt>
                      <c:pt idx="26">
                        <c:v>0.52806769285500399</c:v>
                      </c:pt>
                      <c:pt idx="27">
                        <c:v>0.81348870917526217</c:v>
                      </c:pt>
                      <c:pt idx="28">
                        <c:v>0.68479950980391446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1.1876145989441961E-3</c:v>
                      </c:pt>
                      <c:pt idx="1">
                        <c:v>8.4710446163037776E-3</c:v>
                      </c:pt>
                      <c:pt idx="2">
                        <c:v>1.2288266849951685E-2</c:v>
                      </c:pt>
                      <c:pt idx="3">
                        <c:v>1.2561745314073575E-2</c:v>
                      </c:pt>
                      <c:pt idx="4">
                        <c:v>1.4729749109818804E-2</c:v>
                      </c:pt>
                      <c:pt idx="5">
                        <c:v>1.0787587306118474E-2</c:v>
                      </c:pt>
                      <c:pt idx="6">
                        <c:v>7.5522942902473246E-3</c:v>
                      </c:pt>
                      <c:pt idx="7">
                        <c:v>7.8000798329020179E-3</c:v>
                      </c:pt>
                      <c:pt idx="8">
                        <c:v>4.3552221360799604E-3</c:v>
                      </c:pt>
                      <c:pt idx="9">
                        <c:v>6.0666967200404733E-3</c:v>
                      </c:pt>
                      <c:pt idx="10">
                        <c:v>6.1918702393464605E-3</c:v>
                      </c:pt>
                      <c:pt idx="11">
                        <c:v>6.500980801036978E-3</c:v>
                      </c:pt>
                      <c:pt idx="12">
                        <c:v>1.3164271757510223E-2</c:v>
                      </c:pt>
                      <c:pt idx="13">
                        <c:v>9.026034278417281E-3</c:v>
                      </c:pt>
                      <c:pt idx="14">
                        <c:v>7.8222601693598241E-3</c:v>
                      </c:pt>
                      <c:pt idx="15">
                        <c:v>5.1873691569812169E-3</c:v>
                      </c:pt>
                      <c:pt idx="16">
                        <c:v>3.9018479534623711E-3</c:v>
                      </c:pt>
                      <c:pt idx="17">
                        <c:v>3.4246599210984775E-3</c:v>
                      </c:pt>
                      <c:pt idx="18">
                        <c:v>4.4383522695958921E-3</c:v>
                      </c:pt>
                      <c:pt idx="19">
                        <c:v>9.5331557940880624E-3</c:v>
                      </c:pt>
                      <c:pt idx="20">
                        <c:v>1.1931449330170256E-2</c:v>
                      </c:pt>
                      <c:pt idx="21">
                        <c:v>8.5897158148847512E-3</c:v>
                      </c:pt>
                      <c:pt idx="22">
                        <c:v>6.5068718812470007E-3</c:v>
                      </c:pt>
                      <c:pt idx="23">
                        <c:v>5.8372572602338737E-3</c:v>
                      </c:pt>
                      <c:pt idx="24">
                        <c:v>1.0093796957431504E-2</c:v>
                      </c:pt>
                      <c:pt idx="25">
                        <c:v>7.1089662228171219E-3</c:v>
                      </c:pt>
                      <c:pt idx="26">
                        <c:v>7.1688480804781157E-3</c:v>
                      </c:pt>
                      <c:pt idx="27">
                        <c:v>1.8517494179496866E-3</c:v>
                      </c:pt>
                      <c:pt idx="28">
                        <c:v>2.0023481111321288E-3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1.2449427192893046E-2</c:v>
                      </c:pt>
                      <c:pt idx="1">
                        <c:v>4.4484880485253765E-2</c:v>
                      </c:pt>
                      <c:pt idx="2">
                        <c:v>2.5841226111241615E-2</c:v>
                      </c:pt>
                      <c:pt idx="3">
                        <c:v>4.3499450394094898E-2</c:v>
                      </c:pt>
                      <c:pt idx="4">
                        <c:v>9.1279707011741582E-2</c:v>
                      </c:pt>
                      <c:pt idx="5">
                        <c:v>1.3425093327439188E-2</c:v>
                      </c:pt>
                      <c:pt idx="6">
                        <c:v>5.5567108836699859E-2</c:v>
                      </c:pt>
                      <c:pt idx="7">
                        <c:v>3.0390440269481216E-2</c:v>
                      </c:pt>
                      <c:pt idx="8">
                        <c:v>2.211163104230995E-2</c:v>
                      </c:pt>
                      <c:pt idx="9">
                        <c:v>4.0118260213318636E-2</c:v>
                      </c:pt>
                      <c:pt idx="10">
                        <c:v>1.1830856717982301E-2</c:v>
                      </c:pt>
                      <c:pt idx="11">
                        <c:v>1.9991597295681861E-2</c:v>
                      </c:pt>
                      <c:pt idx="12">
                        <c:v>9.4744315262766193E-2</c:v>
                      </c:pt>
                      <c:pt idx="13">
                        <c:v>4.1507977861887979E-2</c:v>
                      </c:pt>
                      <c:pt idx="14">
                        <c:v>0.14449366868456703</c:v>
                      </c:pt>
                      <c:pt idx="15">
                        <c:v>8.5165844175701909E-3</c:v>
                      </c:pt>
                      <c:pt idx="16">
                        <c:v>6.7004013571593463E-3</c:v>
                      </c:pt>
                      <c:pt idx="17">
                        <c:v>1.1181934471012874E-2</c:v>
                      </c:pt>
                      <c:pt idx="18">
                        <c:v>1.4935622281255249E-2</c:v>
                      </c:pt>
                      <c:pt idx="19">
                        <c:v>6.4058375012543564E-2</c:v>
                      </c:pt>
                      <c:pt idx="20">
                        <c:v>9.8095277912657305E-2</c:v>
                      </c:pt>
                      <c:pt idx="21">
                        <c:v>0.11995361957324828</c:v>
                      </c:pt>
                      <c:pt idx="22">
                        <c:v>8.5230654520311779E-3</c:v>
                      </c:pt>
                      <c:pt idx="23">
                        <c:v>1.6333107282623816E-2</c:v>
                      </c:pt>
                      <c:pt idx="24">
                        <c:v>0.13503828601687221</c:v>
                      </c:pt>
                      <c:pt idx="25">
                        <c:v>2.1721827866046168E-2</c:v>
                      </c:pt>
                      <c:pt idx="26">
                        <c:v>2.5024937213175526E-2</c:v>
                      </c:pt>
                      <c:pt idx="27">
                        <c:v>4.7624286494215851E-3</c:v>
                      </c:pt>
                      <c:pt idx="28">
                        <c:v>2.8663379792657956E-2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4.5091445837929636E-2</c:v>
                      </c:pt>
                      <c:pt idx="1">
                        <c:v>0.30707659465036791</c:v>
                      </c:pt>
                      <c:pt idx="2">
                        <c:v>0.18759632906426219</c:v>
                      </c:pt>
                      <c:pt idx="3">
                        <c:v>0.3787651854161137</c:v>
                      </c:pt>
                      <c:pt idx="4">
                        <c:v>0.24678708279293762</c:v>
                      </c:pt>
                      <c:pt idx="5">
                        <c:v>0.31161861424192527</c:v>
                      </c:pt>
                      <c:pt idx="6">
                        <c:v>0.25544896815624318</c:v>
                      </c:pt>
                      <c:pt idx="7">
                        <c:v>0.23014304664400917</c:v>
                      </c:pt>
                      <c:pt idx="8">
                        <c:v>0.24178868526052735</c:v>
                      </c:pt>
                      <c:pt idx="9">
                        <c:v>0.23458243954488728</c:v>
                      </c:pt>
                      <c:pt idx="10">
                        <c:v>0.22309856880558249</c:v>
                      </c:pt>
                      <c:pt idx="11">
                        <c:v>0.19672634276748399</c:v>
                      </c:pt>
                      <c:pt idx="12">
                        <c:v>0.24970190568827161</c:v>
                      </c:pt>
                      <c:pt idx="13">
                        <c:v>0.18365502201170189</c:v>
                      </c:pt>
                      <c:pt idx="14">
                        <c:v>0.31741099035502118</c:v>
                      </c:pt>
                      <c:pt idx="15">
                        <c:v>0.13672799732914756</c:v>
                      </c:pt>
                      <c:pt idx="16">
                        <c:v>0.14553114779652784</c:v>
                      </c:pt>
                      <c:pt idx="17">
                        <c:v>0.12693482677410661</c:v>
                      </c:pt>
                      <c:pt idx="18">
                        <c:v>0.18766244282364078</c:v>
                      </c:pt>
                      <c:pt idx="19">
                        <c:v>0.17926037980565473</c:v>
                      </c:pt>
                      <c:pt idx="20">
                        <c:v>0.29283048230631048</c:v>
                      </c:pt>
                      <c:pt idx="21">
                        <c:v>0.32379889511014814</c:v>
                      </c:pt>
                      <c:pt idx="22">
                        <c:v>0.3291442537125111</c:v>
                      </c:pt>
                      <c:pt idx="23">
                        <c:v>0.15936751186452214</c:v>
                      </c:pt>
                      <c:pt idx="24">
                        <c:v>0.39785049207842471</c:v>
                      </c:pt>
                      <c:pt idx="25">
                        <c:v>0.27944843093160976</c:v>
                      </c:pt>
                      <c:pt idx="26">
                        <c:v>0.21028575521091894</c:v>
                      </c:pt>
                      <c:pt idx="27">
                        <c:v>7.8457166412524162E-2</c:v>
                      </c:pt>
                      <c:pt idx="28">
                        <c:v>0.14997398920644459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2.2027453723196973E-2</c:v>
                      </c:pt>
                      <c:pt idx="1">
                        <c:v>0.15531830381682238</c:v>
                      </c:pt>
                      <c:pt idx="2">
                        <c:v>9.8643236183580257E-2</c:v>
                      </c:pt>
                      <c:pt idx="3">
                        <c:v>0.20682538584916232</c:v>
                      </c:pt>
                      <c:pt idx="4">
                        <c:v>0.11649580209030673</c:v>
                      </c:pt>
                      <c:pt idx="5">
                        <c:v>0.18020006240030312</c:v>
                      </c:pt>
                      <c:pt idx="6">
                        <c:v>0.13886979715517903</c:v>
                      </c:pt>
                      <c:pt idx="7">
                        <c:v>0.13127549781535361</c:v>
                      </c:pt>
                      <c:pt idx="8">
                        <c:v>0.10523028249675978</c:v>
                      </c:pt>
                      <c:pt idx="9">
                        <c:v>0.11156566059695928</c:v>
                      </c:pt>
                      <c:pt idx="10">
                        <c:v>0.14631252298948441</c:v>
                      </c:pt>
                      <c:pt idx="11">
                        <c:v>0.11957932325804738</c:v>
                      </c:pt>
                      <c:pt idx="12">
                        <c:v>0.11871349980640793</c:v>
                      </c:pt>
                      <c:pt idx="13">
                        <c:v>0.10050908371086885</c:v>
                      </c:pt>
                      <c:pt idx="14">
                        <c:v>0.13100587380917167</c:v>
                      </c:pt>
                      <c:pt idx="15">
                        <c:v>8.8037763673292954E-2</c:v>
                      </c:pt>
                      <c:pt idx="16">
                        <c:v>6.5901259459664074E-2</c:v>
                      </c:pt>
                      <c:pt idx="17">
                        <c:v>6.9152483450229965E-2</c:v>
                      </c:pt>
                      <c:pt idx="18">
                        <c:v>0.11468619646929337</c:v>
                      </c:pt>
                      <c:pt idx="19">
                        <c:v>9.2120957842532811E-2</c:v>
                      </c:pt>
                      <c:pt idx="20">
                        <c:v>0.14126238689188755</c:v>
                      </c:pt>
                      <c:pt idx="21">
                        <c:v>0.14407157172065574</c:v>
                      </c:pt>
                      <c:pt idx="22">
                        <c:v>0.22559195244833835</c:v>
                      </c:pt>
                      <c:pt idx="23">
                        <c:v>6.5253998220275736E-2</c:v>
                      </c:pt>
                      <c:pt idx="24">
                        <c:v>0.16300040436730709</c:v>
                      </c:pt>
                      <c:pt idx="25">
                        <c:v>0.12496260322103547</c:v>
                      </c:pt>
                      <c:pt idx="26">
                        <c:v>0.11396073681224082</c:v>
                      </c:pt>
                      <c:pt idx="27">
                        <c:v>4.958446035610968E-2</c:v>
                      </c:pt>
                      <c:pt idx="28">
                        <c:v>6.597176562989665E-2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2.3063992114732659E-2</c:v>
                      </c:pt>
                      <c:pt idx="1">
                        <c:v>0.15175829083354553</c:v>
                      </c:pt>
                      <c:pt idx="2">
                        <c:v>8.8953092880681942E-2</c:v>
                      </c:pt>
                      <c:pt idx="3">
                        <c:v>0.17193979956695135</c:v>
                      </c:pt>
                      <c:pt idx="4">
                        <c:v>0.13029128070263085</c:v>
                      </c:pt>
                      <c:pt idx="5">
                        <c:v>0.13141855184162218</c:v>
                      </c:pt>
                      <c:pt idx="6">
                        <c:v>0.11657917100106419</c:v>
                      </c:pt>
                      <c:pt idx="7">
                        <c:v>9.886754882865556E-2</c:v>
                      </c:pt>
                      <c:pt idx="8">
                        <c:v>0.1365584027637676</c:v>
                      </c:pt>
                      <c:pt idx="9">
                        <c:v>0.12301677894792799</c:v>
                      </c:pt>
                      <c:pt idx="10">
                        <c:v>7.6786045816098075E-2</c:v>
                      </c:pt>
                      <c:pt idx="11">
                        <c:v>7.7147019509436601E-2</c:v>
                      </c:pt>
                      <c:pt idx="12">
                        <c:v>0.13098840588186364</c:v>
                      </c:pt>
                      <c:pt idx="13">
                        <c:v>8.3145938300833042E-2</c:v>
                      </c:pt>
                      <c:pt idx="14">
                        <c:v>0.18640511654584951</c:v>
                      </c:pt>
                      <c:pt idx="15">
                        <c:v>4.8690233655854585E-2</c:v>
                      </c:pt>
                      <c:pt idx="16">
                        <c:v>7.9629888336863769E-2</c:v>
                      </c:pt>
                      <c:pt idx="17">
                        <c:v>5.7782343323876627E-2</c:v>
                      </c:pt>
                      <c:pt idx="18">
                        <c:v>7.2976246354347393E-2</c:v>
                      </c:pt>
                      <c:pt idx="19">
                        <c:v>8.713942196312191E-2</c:v>
                      </c:pt>
                      <c:pt idx="20">
                        <c:v>0.15156809541442293</c:v>
                      </c:pt>
                      <c:pt idx="21">
                        <c:v>0.1797273233894924</c:v>
                      </c:pt>
                      <c:pt idx="22">
                        <c:v>0.10355230126417277</c:v>
                      </c:pt>
                      <c:pt idx="23">
                        <c:v>9.4113513644246416E-2</c:v>
                      </c:pt>
                      <c:pt idx="24">
                        <c:v>0.23485008771111759</c:v>
                      </c:pt>
                      <c:pt idx="25">
                        <c:v>0.15448582771057426</c:v>
                      </c:pt>
                      <c:pt idx="26">
                        <c:v>9.6325018398678117E-2</c:v>
                      </c:pt>
                      <c:pt idx="27">
                        <c:v>2.8872706056414482E-2</c:v>
                      </c:pt>
                      <c:pt idx="28">
                        <c:v>8.4002223576547935E-2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1.2788391576647878E-3</c:v>
                      </c:pt>
                      <c:pt idx="1">
                        <c:v>1.0377486038340048E-2</c:v>
                      </c:pt>
                      <c:pt idx="2">
                        <c:v>6.5980294490372423E-3</c:v>
                      </c:pt>
                      <c:pt idx="3">
                        <c:v>1.2805522316138376E-2</c:v>
                      </c:pt>
                      <c:pt idx="4">
                        <c:v>8.1699019904017903E-3</c:v>
                      </c:pt>
                      <c:pt idx="5">
                        <c:v>1.3367973562468731E-2</c:v>
                      </c:pt>
                      <c:pt idx="6">
                        <c:v>8.637366608837951E-3</c:v>
                      </c:pt>
                      <c:pt idx="7">
                        <c:v>7.8264963302177668E-3</c:v>
                      </c:pt>
                      <c:pt idx="8">
                        <c:v>7.1511764595682233E-3</c:v>
                      </c:pt>
                      <c:pt idx="9">
                        <c:v>6.7825823548243397E-3</c:v>
                      </c:pt>
                      <c:pt idx="10">
                        <c:v>9.8159270833656775E-3</c:v>
                      </c:pt>
                      <c:pt idx="11">
                        <c:v>7.9372680208366613E-3</c:v>
                      </c:pt>
                      <c:pt idx="12">
                        <c:v>8.4662309545785151E-3</c:v>
                      </c:pt>
                      <c:pt idx="13">
                        <c:v>6.7257369698954465E-3</c:v>
                      </c:pt>
                      <c:pt idx="14">
                        <c:v>8.1950707694128273E-3</c:v>
                      </c:pt>
                      <c:pt idx="15">
                        <c:v>6.5264208033930272E-3</c:v>
                      </c:pt>
                      <c:pt idx="16">
                        <c:v>3.9401894110915455E-3</c:v>
                      </c:pt>
                      <c:pt idx="17">
                        <c:v>4.3812857062181781E-3</c:v>
                      </c:pt>
                      <c:pt idx="18">
                        <c:v>7.9059855691709924E-3</c:v>
                      </c:pt>
                      <c:pt idx="19">
                        <c:v>5.7448642084016351E-3</c:v>
                      </c:pt>
                      <c:pt idx="20">
                        <c:v>9.7526818303868227E-3</c:v>
                      </c:pt>
                      <c:pt idx="21">
                        <c:v>9.1392591155439237E-3</c:v>
                      </c:pt>
                      <c:pt idx="22">
                        <c:v>1.8568948564607911E-2</c:v>
                      </c:pt>
                      <c:pt idx="23">
                        <c:v>4.209368619033052E-3</c:v>
                      </c:pt>
                      <c:pt idx="24">
                        <c:v>1.1475585567928187E-2</c:v>
                      </c:pt>
                      <c:pt idx="25">
                        <c:v>8.9865459078417968E-3</c:v>
                      </c:pt>
                      <c:pt idx="26">
                        <c:v>5.1448002200561267E-3</c:v>
                      </c:pt>
                      <c:pt idx="27">
                        <c:v>3.4149328455584651E-3</c:v>
                      </c:pt>
                      <c:pt idx="28">
                        <c:v>4.1005513351418995E-3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1.4046281659363903E-2</c:v>
                      </c:pt>
                      <c:pt idx="2">
                        <c:v>0</c:v>
                      </c:pt>
                      <c:pt idx="3">
                        <c:v>0</c:v>
                      </c:pt>
                      <c:pt idx="4">
                        <c:v>1.2168447075323465E-4</c:v>
                      </c:pt>
                      <c:pt idx="5">
                        <c:v>0</c:v>
                      </c:pt>
                      <c:pt idx="6">
                        <c:v>0</c:v>
                      </c:pt>
                      <c:pt idx="7">
                        <c:v>0</c:v>
                      </c:pt>
                      <c:pt idx="8">
                        <c:v>0.11910656116475185</c:v>
                      </c:pt>
                      <c:pt idx="9">
                        <c:v>0</c:v>
                      </c:pt>
                      <c:pt idx="10">
                        <c:v>0</c:v>
                      </c:pt>
                      <c:pt idx="11">
                        <c:v>0</c:v>
                      </c:pt>
                      <c:pt idx="12">
                        <c:v>1.7319231429773919E-2</c:v>
                      </c:pt>
                      <c:pt idx="13">
                        <c:v>0</c:v>
                      </c:pt>
                      <c:pt idx="14">
                        <c:v>0</c:v>
                      </c:pt>
                      <c:pt idx="15">
                        <c:v>0</c:v>
                      </c:pt>
                      <c:pt idx="16">
                        <c:v>7.7637665694362448E-3</c:v>
                      </c:pt>
                      <c:pt idx="17">
                        <c:v>0</c:v>
                      </c:pt>
                      <c:pt idx="18">
                        <c:v>1.4309526981137815E-2</c:v>
                      </c:pt>
                      <c:pt idx="19">
                        <c:v>0</c:v>
                      </c:pt>
                      <c:pt idx="20">
                        <c:v>0.13937441072958595</c:v>
                      </c:pt>
                      <c:pt idx="21">
                        <c:v>0</c:v>
                      </c:pt>
                      <c:pt idx="22">
                        <c:v>0</c:v>
                      </c:pt>
                      <c:pt idx="23">
                        <c:v>0</c:v>
                      </c:pt>
                      <c:pt idx="24">
                        <c:v>5.2261945402238177E-2</c:v>
                      </c:pt>
                      <c:pt idx="25">
                        <c:v>2.280901233864727E-2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排出量比較シート!$BE$21:$BE$50</c:f>
              <c:numCache>
                <c:formatCode>#,##0_);[Red]\(#,##0\)</c:formatCode>
                <c:ptCount val="30"/>
                <c:pt idx="0">
                  <c:v>1894.3247954175631</c:v>
                </c:pt>
                <c:pt idx="1">
                  <c:v>35.956214053229836</c:v>
                </c:pt>
                <c:pt idx="2">
                  <c:v>167.10749376221756</c:v>
                </c:pt>
                <c:pt idx="3">
                  <c:v>37.419369005221043</c:v>
                </c:pt>
                <c:pt idx="4">
                  <c:v>85.666249369538349</c:v>
                </c:pt>
                <c:pt idx="5">
                  <c:v>31.61072543406927</c:v>
                </c:pt>
                <c:pt idx="6">
                  <c:v>105.89735390897943</c:v>
                </c:pt>
                <c:pt idx="7">
                  <c:v>151.58177839532087</c:v>
                </c:pt>
                <c:pt idx="8">
                  <c:v>125.13339001198038</c:v>
                </c:pt>
                <c:pt idx="9">
                  <c:v>205.22327081005758</c:v>
                </c:pt>
                <c:pt idx="10">
                  <c:v>113.61145273351242</c:v>
                </c:pt>
                <c:pt idx="11">
                  <c:v>149.89262648803327</c:v>
                </c:pt>
                <c:pt idx="12">
                  <c:v>88.686647940781114</c:v>
                </c:pt>
                <c:pt idx="13">
                  <c:v>196.40009233600085</c:v>
                </c:pt>
                <c:pt idx="14">
                  <c:v>114.12642811720565</c:v>
                </c:pt>
                <c:pt idx="15">
                  <c:v>234.98918379231947</c:v>
                </c:pt>
                <c:pt idx="16">
                  <c:v>464.11489615951984</c:v>
                </c:pt>
                <c:pt idx="17">
                  <c:v>413.55208678068482</c:v>
                </c:pt>
                <c:pt idx="18">
                  <c:v>176.21962746780457</c:v>
                </c:pt>
                <c:pt idx="19">
                  <c:v>222.75228731541637</c:v>
                </c:pt>
                <c:pt idx="20">
                  <c:v>46.237281743782361</c:v>
                </c:pt>
                <c:pt idx="21">
                  <c:v>80.308012724734937</c:v>
                </c:pt>
                <c:pt idx="22">
                  <c:v>17.489987910099277</c:v>
                </c:pt>
                <c:pt idx="23">
                  <c:v>410.20002960782767</c:v>
                </c:pt>
                <c:pt idx="24">
                  <c:v>38.551072758096588</c:v>
                </c:pt>
                <c:pt idx="25">
                  <c:v>104.20738353721474</c:v>
                </c:pt>
                <c:pt idx="26">
                  <c:v>276.71325598454376</c:v>
                </c:pt>
                <c:pt idx="27">
                  <c:v>602.95216867245358</c:v>
                </c:pt>
                <c:pt idx="28">
                  <c:v>447.33886133399704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排出量比較シート!$BI$21:$BI$50</c:f>
              <c:numCache>
                <c:formatCode>#,##0_);[Red]\(#,##0\)</c:formatCode>
                <c:ptCount val="30"/>
                <c:pt idx="0">
                  <c:v>41.7702824354432</c:v>
                </c:pt>
                <c:pt idx="1">
                  <c:v>76.541795165634454</c:v>
                </c:pt>
                <c:pt idx="2">
                  <c:v>59.412116181452589</c:v>
                </c:pt>
                <c:pt idx="3">
                  <c:v>38.554217570406863</c:v>
                </c:pt>
                <c:pt idx="4">
                  <c:v>76.573516129224316</c:v>
                </c:pt>
                <c:pt idx="5">
                  <c:v>43.802413340937882</c:v>
                </c:pt>
                <c:pt idx="6">
                  <c:v>41.604177669502619</c:v>
                </c:pt>
                <c:pt idx="7">
                  <c:v>44.789175726129699</c:v>
                </c:pt>
                <c:pt idx="8">
                  <c:v>54.620225494853159</c:v>
                </c:pt>
                <c:pt idx="9">
                  <c:v>38.963038191405197</c:v>
                </c:pt>
                <c:pt idx="10">
                  <c:v>37.562855122897943</c:v>
                </c:pt>
                <c:pt idx="11">
                  <c:v>58.288154503316882</c:v>
                </c:pt>
                <c:pt idx="12">
                  <c:v>61.777936484601611</c:v>
                </c:pt>
                <c:pt idx="13">
                  <c:v>53.814515288795143</c:v>
                </c:pt>
                <c:pt idx="14">
                  <c:v>55.04299883763543</c:v>
                </c:pt>
                <c:pt idx="15">
                  <c:v>50.887227412376525</c:v>
                </c:pt>
                <c:pt idx="16">
                  <c:v>49.342885379521064</c:v>
                </c:pt>
                <c:pt idx="17">
                  <c:v>35.02559765926997</c:v>
                </c:pt>
                <c:pt idx="18">
                  <c:v>26.897909320716504</c:v>
                </c:pt>
                <c:pt idx="19">
                  <c:v>51.464021918764466</c:v>
                </c:pt>
                <c:pt idx="20">
                  <c:v>54.19553851847661</c:v>
                </c:pt>
                <c:pt idx="21">
                  <c:v>43.159198004159123</c:v>
                </c:pt>
                <c:pt idx="22">
                  <c:v>24.787338496692886</c:v>
                </c:pt>
                <c:pt idx="23">
                  <c:v>47.685093776508765</c:v>
                </c:pt>
                <c:pt idx="24">
                  <c:v>37.773555233279346</c:v>
                </c:pt>
                <c:pt idx="25">
                  <c:v>42.670838853237875</c:v>
                </c:pt>
                <c:pt idx="26">
                  <c:v>51.618014152569174</c:v>
                </c:pt>
                <c:pt idx="27">
                  <c:v>29.299157854091096</c:v>
                </c:pt>
                <c:pt idx="28">
                  <c:v>40.0213123280422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排出量比較シート!$BJ$21:$BJ$50</c:f>
              <c:numCache>
                <c:formatCode>#,##0_);[Red]\(#,##0\)</c:formatCode>
                <c:ptCount val="30"/>
                <c:pt idx="0">
                  <c:v>53.288752781681723</c:v>
                </c:pt>
                <c:pt idx="1">
                  <c:v>54.287033717484213</c:v>
                </c:pt>
                <c:pt idx="2">
                  <c:v>99.253051721386228</c:v>
                </c:pt>
                <c:pt idx="3">
                  <c:v>46.815103271515611</c:v>
                </c:pt>
                <c:pt idx="4">
                  <c:v>78.887493763185063</c:v>
                </c:pt>
                <c:pt idx="5">
                  <c:v>49.000107958464177</c:v>
                </c:pt>
                <c:pt idx="6">
                  <c:v>77.794325101716638</c:v>
                </c:pt>
                <c:pt idx="7">
                  <c:v>53.172308039417061</c:v>
                </c:pt>
                <c:pt idx="8">
                  <c:v>47.316230910661986</c:v>
                </c:pt>
                <c:pt idx="9">
                  <c:v>45.793159592138466</c:v>
                </c:pt>
                <c:pt idx="10">
                  <c:v>46.464036244345259</c:v>
                </c:pt>
                <c:pt idx="11">
                  <c:v>40.685288564469623</c:v>
                </c:pt>
                <c:pt idx="12">
                  <c:v>74.937408354767072</c:v>
                </c:pt>
                <c:pt idx="13">
                  <c:v>54.858658197313297</c:v>
                </c:pt>
                <c:pt idx="14">
                  <c:v>47.405208029690783</c:v>
                </c:pt>
                <c:pt idx="15">
                  <c:v>49.885168475651298</c:v>
                </c:pt>
                <c:pt idx="16">
                  <c:v>46.054497572452256</c:v>
                </c:pt>
                <c:pt idx="17">
                  <c:v>57.584716812718099</c:v>
                </c:pt>
                <c:pt idx="18">
                  <c:v>47.906809585191517</c:v>
                </c:pt>
                <c:pt idx="19">
                  <c:v>91.229055736385888</c:v>
                </c:pt>
                <c:pt idx="20">
                  <c:v>43.267232094669076</c:v>
                </c:pt>
                <c:pt idx="21">
                  <c:v>61.155477574782275</c:v>
                </c:pt>
                <c:pt idx="22">
                  <c:v>43.035779863424018</c:v>
                </c:pt>
                <c:pt idx="23">
                  <c:v>54.877107468285367</c:v>
                </c:pt>
                <c:pt idx="24">
                  <c:v>40.906330071583341</c:v>
                </c:pt>
                <c:pt idx="25">
                  <c:v>39.429703361449171</c:v>
                </c:pt>
                <c:pt idx="26">
                  <c:v>52.765233311874589</c:v>
                </c:pt>
                <c:pt idx="27">
                  <c:v>42.770329271191265</c:v>
                </c:pt>
                <c:pt idx="28">
                  <c:v>36.21019224809757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排出量比較シート!$BK$21:$BK$50</c:f>
              <c:numCache>
                <c:formatCode>#,##0_);[Red]\(#,##0\)</c:formatCode>
                <c:ptCount val="30"/>
                <c:pt idx="0">
                  <c:v>97.066660870112273</c:v>
                </c:pt>
                <c:pt idx="1">
                  <c:v>86.203545255579797</c:v>
                </c:pt>
                <c:pt idx="2">
                  <c:v>79.23381429831386</c:v>
                </c:pt>
                <c:pt idx="3">
                  <c:v>81.049886482959579</c:v>
                </c:pt>
                <c:pt idx="4">
                  <c:v>84.011005529518343</c:v>
                </c:pt>
                <c:pt idx="5">
                  <c:v>63.762450255080573</c:v>
                </c:pt>
                <c:pt idx="6">
                  <c:v>82.688619805610045</c:v>
                </c:pt>
                <c:pt idx="7">
                  <c:v>79.473576338424593</c:v>
                </c:pt>
                <c:pt idx="8">
                  <c:v>134.43416827299893</c:v>
                </c:pt>
                <c:pt idx="9">
                  <c:v>94.935945942148123</c:v>
                </c:pt>
                <c:pt idx="10">
                  <c:v>61.57960034340568</c:v>
                </c:pt>
                <c:pt idx="11">
                  <c:v>65.134340165387314</c:v>
                </c:pt>
                <c:pt idx="12">
                  <c:v>87.313251141731229</c:v>
                </c:pt>
                <c:pt idx="13">
                  <c:v>73.298767538634209</c:v>
                </c:pt>
                <c:pt idx="14">
                  <c:v>104.56501722769325</c:v>
                </c:pt>
                <c:pt idx="15">
                  <c:v>56.430023956434269</c:v>
                </c:pt>
                <c:pt idx="16">
                  <c:v>105.35346857522823</c:v>
                </c:pt>
                <c:pt idx="17">
                  <c:v>77.626328301069279</c:v>
                </c:pt>
                <c:pt idx="18">
                  <c:v>68.227362290674876</c:v>
                </c:pt>
                <c:pt idx="19">
                  <c:v>83.633778312481439</c:v>
                </c:pt>
                <c:pt idx="20">
                  <c:v>118.59963882689614</c:v>
                </c:pt>
                <c:pt idx="21">
                  <c:v>94.445223202901005</c:v>
                </c:pt>
                <c:pt idx="22">
                  <c:v>47.92636276694828</c:v>
                </c:pt>
                <c:pt idx="23">
                  <c:v>101.37946475169055</c:v>
                </c:pt>
                <c:pt idx="24">
                  <c:v>105.39853104552441</c:v>
                </c:pt>
                <c:pt idx="25">
                  <c:v>88.080249287998228</c:v>
                </c:pt>
                <c:pt idx="26">
                  <c:v>106.40119436526118</c:v>
                </c:pt>
                <c:pt idx="27">
                  <c:v>60.193617861050541</c:v>
                </c:pt>
                <c:pt idx="28">
                  <c:v>96.333862071702782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排出量比較シート!$BQ$21:$BQ$50</c:f>
              <c:numCache>
                <c:formatCode>#,##0_);[Red]\(#,##0\)</c:formatCode>
                <c:ptCount val="30"/>
                <c:pt idx="0">
                  <c:v>6.8439723815963998</c:v>
                </c:pt>
                <c:pt idx="1">
                  <c:v>7.0519880686400001</c:v>
                </c:pt>
                <c:pt idx="2">
                  <c:v>3.006480256918298</c:v>
                </c:pt>
                <c:pt idx="3">
                  <c:v>3.1480160847202669</c:v>
                </c:pt>
                <c:pt idx="4">
                  <c:v>4.2150510902005394</c:v>
                </c:pt>
                <c:pt idx="5">
                  <c:v>8.0245544921600001</c:v>
                </c:pt>
                <c:pt idx="6">
                  <c:v>5.1275968032767114</c:v>
                </c:pt>
                <c:pt idx="7">
                  <c:v>4.9484889335209514</c:v>
                </c:pt>
                <c:pt idx="8">
                  <c:v>3.7601474205445902</c:v>
                </c:pt>
                <c:pt idx="9">
                  <c:v>8.4139303499999993</c:v>
                </c:pt>
                <c:pt idx="10">
                  <c:v>5.1692080530639428</c:v>
                </c:pt>
                <c:pt idx="11">
                  <c:v>4.2503038008679681</c:v>
                </c:pt>
                <c:pt idx="12">
                  <c:v>4.2257895367337088</c:v>
                </c:pt>
                <c:pt idx="13">
                  <c:v>6.639392850239588</c:v>
                </c:pt>
                <c:pt idx="14">
                  <c:v>0</c:v>
                </c:pt>
                <c:pt idx="15">
                  <c:v>1.72311600715</c:v>
                </c:pt>
                <c:pt idx="16">
                  <c:v>5.1720876595725134</c:v>
                </c:pt>
                <c:pt idx="17">
                  <c:v>7.35219622336</c:v>
                </c:pt>
                <c:pt idx="18">
                  <c:v>5.8294184559474012</c:v>
                </c:pt>
                <c:pt idx="19">
                  <c:v>2.982519931898878</c:v>
                </c:pt>
                <c:pt idx="20">
                  <c:v>6.0510410392384264</c:v>
                </c:pt>
                <c:pt idx="21">
                  <c:v>4.604061813964603</c:v>
                </c:pt>
                <c:pt idx="22">
                  <c:v>4.5935567239687858</c:v>
                </c:pt>
                <c:pt idx="23">
                  <c:v>5.6247680426239279</c:v>
                </c:pt>
                <c:pt idx="24">
                  <c:v>5.7094750384027284</c:v>
                </c:pt>
                <c:pt idx="25">
                  <c:v>8.6060428423200026</c:v>
                </c:pt>
                <c:pt idx="26">
                  <c:v>6.402501961973873</c:v>
                </c:pt>
                <c:pt idx="27">
                  <c:v>0</c:v>
                </c:pt>
                <c:pt idx="28">
                  <c:v>5.3376953955087947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排出量比較シート!$BR$21:$BR$50</c:f>
              <c:numCache>
                <c:formatCode>#,##0_);[Red]\(#,##0\)</c:formatCode>
                <c:ptCount val="30"/>
                <c:pt idx="0">
                  <c:v>2093.2944638863969</c:v>
                </c:pt>
                <c:pt idx="1">
                  <c:v>260.04057626056829</c:v>
                </c:pt>
                <c:pt idx="2">
                  <c:v>408.01295622028852</c:v>
                </c:pt>
                <c:pt idx="3">
                  <c:v>206.98659241482335</c:v>
                </c:pt>
                <c:pt idx="4">
                  <c:v>329.35331588166662</c:v>
                </c:pt>
                <c:pt idx="5">
                  <c:v>196.20025148071193</c:v>
                </c:pt>
                <c:pt idx="6">
                  <c:v>313.11207328908546</c:v>
                </c:pt>
                <c:pt idx="7">
                  <c:v>333.96532743281313</c:v>
                </c:pt>
                <c:pt idx="8">
                  <c:v>365.26416211103901</c:v>
                </c:pt>
                <c:pt idx="9">
                  <c:v>393.32934488574938</c:v>
                </c:pt>
                <c:pt idx="10">
                  <c:v>264.38715249722526</c:v>
                </c:pt>
                <c:pt idx="11">
                  <c:v>318.2507135220751</c:v>
                </c:pt>
                <c:pt idx="12">
                  <c:v>316.9410334586147</c:v>
                </c:pt>
                <c:pt idx="13">
                  <c:v>385.01142621098307</c:v>
                </c:pt>
                <c:pt idx="14">
                  <c:v>321.13965221222509</c:v>
                </c:pt>
                <c:pt idx="15">
                  <c:v>393.91471964393156</c:v>
                </c:pt>
                <c:pt idx="16">
                  <c:v>670.03783534629395</c:v>
                </c:pt>
                <c:pt idx="17">
                  <c:v>591.14092577710221</c:v>
                </c:pt>
                <c:pt idx="18">
                  <c:v>325.08112712033488</c:v>
                </c:pt>
                <c:pt idx="19">
                  <c:v>452.06166321494698</c:v>
                </c:pt>
                <c:pt idx="20">
                  <c:v>268.35073222306261</c:v>
                </c:pt>
                <c:pt idx="21">
                  <c:v>283.67197332054195</c:v>
                </c:pt>
                <c:pt idx="22">
                  <c:v>137.83302576113326</c:v>
                </c:pt>
                <c:pt idx="23">
                  <c:v>619.76646364693624</c:v>
                </c:pt>
                <c:pt idx="24">
                  <c:v>228.33896414688641</c:v>
                </c:pt>
                <c:pt idx="25">
                  <c:v>282.99421788222003</c:v>
                </c:pt>
                <c:pt idx="26">
                  <c:v>493.90019977622256</c:v>
                </c:pt>
                <c:pt idx="27">
                  <c:v>735.21527365878637</c:v>
                </c:pt>
                <c:pt idx="28">
                  <c:v>625.24192337734848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c:ext uri="{02D57815-91ED-43cb-92C2-25804820EDAC}">
                        <c15:formulaRef>
                          <c15:sqref>排出量比較シート!$BF$21:$BF$68</c15:sqref>
                        </c15:formulaRef>
                      </c:ext>
                    </c:extLst>
                    <c:numCache>
                      <c:formatCode>#,##0_);[Red]\(#,##0\)</c:formatCode>
                      <c:ptCount val="48"/>
                      <c:pt idx="0">
                        <c:v>1865.778451330923</c:v>
                      </c:pt>
                      <c:pt idx="1">
                        <c:v>22.18552477340932</c:v>
                      </c:pt>
                      <c:pt idx="2">
                        <c:v>151.5501666199404</c:v>
                      </c:pt>
                      <c:pt idx="3">
                        <c:v>25.815453138886731</c:v>
                      </c:pt>
                      <c:pt idx="4">
                        <c:v>50.751683481090389</c:v>
                      </c:pt>
                      <c:pt idx="5">
                        <c:v>26.860191404743091</c:v>
                      </c:pt>
                      <c:pt idx="6">
                        <c:v>86.133906731131404</c:v>
                      </c:pt>
                      <c:pt idx="7">
                        <c:v>138.82746884449901</c:v>
                      </c:pt>
                      <c:pt idx="8">
                        <c:v>115.4659970620599</c:v>
                      </c:pt>
                      <c:pt idx="9">
                        <c:v>187.0573719558829</c:v>
                      </c:pt>
                      <c:pt idx="10">
                        <c:v>108.8464752730293</c:v>
                      </c:pt>
                      <c:pt idx="11">
                        <c:v>141.46134460571321</c:v>
                      </c:pt>
                      <c:pt idx="12">
                        <c:v>54.485988851515849</c:v>
                      </c:pt>
                      <c:pt idx="13">
                        <c:v>176.94392024969881</c:v>
                      </c:pt>
                      <c:pt idx="14">
                        <c:v>65.211743698673544</c:v>
                      </c:pt>
                      <c:pt idx="15">
                        <c:v>229.59099476198659</c:v>
                      </c:pt>
                      <c:pt idx="16">
                        <c:v>457.01098798162911</c:v>
                      </c:pt>
                      <c:pt idx="17">
                        <c:v>404.91753104928148</c:v>
                      </c:pt>
                      <c:pt idx="18">
                        <c:v>169.92151398401319</c:v>
                      </c:pt>
                      <c:pt idx="19">
                        <c:v>189.48437750043649</c:v>
                      </c:pt>
                      <c:pt idx="20">
                        <c:v>16.711528924062389</c:v>
                      </c:pt>
                      <c:pt idx="21">
                        <c:v>43.843871117978978</c:v>
                      </c:pt>
                      <c:pt idx="22">
                        <c:v>15.41836617045333</c:v>
                      </c:pt>
                      <c:pt idx="23">
                        <c:v>396.45958117733733</c:v>
                      </c:pt>
                      <c:pt idx="24">
                        <c:v>5.4117632672641074</c:v>
                      </c:pt>
                      <c:pt idx="25">
                        <c:v>96.048435513113532</c:v>
                      </c:pt>
                      <c:pt idx="26">
                        <c:v>260.81273899645538</c:v>
                      </c:pt>
                      <c:pt idx="27">
                        <c:v>598.08932393462328</c:v>
                      </c:pt>
                      <c:pt idx="28">
                        <c:v>428.16536263766488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2.4860270652005494</c:v>
                      </c:pt>
                      <c:pt idx="1">
                        <c:v>2.2028153235526191</c:v>
                      </c:pt>
                      <c:pt idx="2">
                        <c:v>5.013772084272559</c:v>
                      </c:pt>
                      <c:pt idx="3">
                        <c:v>2.6001128573429644</c:v>
                      </c:pt>
                      <c:pt idx="4">
                        <c:v>4.8512917114238503</c:v>
                      </c:pt>
                      <c:pt idx="5">
                        <c:v>2.1165273423305804</c:v>
                      </c:pt>
                      <c:pt idx="6">
                        <c:v>2.3647145233086619</c:v>
                      </c:pt>
                      <c:pt idx="7">
                        <c:v>2.6049562153972046</c:v>
                      </c:pt>
                      <c:pt idx="8">
                        <c:v>1.5908065643426963</c:v>
                      </c:pt>
                      <c:pt idx="9">
                        <c:v>2.3862098465140438</c:v>
                      </c:pt>
                      <c:pt idx="10">
                        <c:v>1.6370509412131233</c:v>
                      </c:pt>
                      <c:pt idx="11">
                        <c:v>2.0689417785233295</c:v>
                      </c:pt>
                      <c:pt idx="12">
                        <c:v>4.172297895555344</c:v>
                      </c:pt>
                      <c:pt idx="13">
                        <c:v>3.475126330562659</c:v>
                      </c:pt>
                      <c:pt idx="14">
                        <c:v>2.5120379103017547</c:v>
                      </c:pt>
                      <c:pt idx="15">
                        <c:v>2.0433810671618335</c:v>
                      </c:pt>
                      <c:pt idx="16">
                        <c:v>2.6143857565882942</c:v>
                      </c:pt>
                      <c:pt idx="17">
                        <c:v>2.0244566362298917</c:v>
                      </c:pt>
                      <c:pt idx="18">
                        <c:v>1.4428245583573291</c:v>
                      </c:pt>
                      <c:pt idx="19">
                        <c:v>4.3095742639626584</c:v>
                      </c:pt>
                      <c:pt idx="20">
                        <c:v>3.2018131642335579</c:v>
                      </c:pt>
                      <c:pt idx="21">
                        <c:v>2.4366616354710242</c:v>
                      </c:pt>
                      <c:pt idx="22">
                        <c:v>0.89686183963231147</c:v>
                      </c:pt>
                      <c:pt idx="23">
                        <c:v>3.617736289572552</c:v>
                      </c:pt>
                      <c:pt idx="24">
                        <c:v>2.3048071415689035</c:v>
                      </c:pt>
                      <c:pt idx="25">
                        <c:v>2.0117963361772513</c:v>
                      </c:pt>
                      <c:pt idx="26">
                        <c:v>3.5406954991135309</c:v>
                      </c:pt>
                      <c:pt idx="27">
                        <c:v>1.3614344550653772</c:v>
                      </c:pt>
                      <c:pt idx="28">
                        <c:v>1.2519519842752529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26.060317021439779</c:v>
                      </c:pt>
                      <c:pt idx="1">
                        <c:v>11.567873956267897</c:v>
                      </c:pt>
                      <c:pt idx="2">
                        <c:v>10.543555058004602</c:v>
                      </c:pt>
                      <c:pt idx="3">
                        <c:v>9.0038030089913477</c:v>
                      </c:pt>
                      <c:pt idx="4">
                        <c:v>30.063274177024105</c:v>
                      </c:pt>
                      <c:pt idx="5">
                        <c:v>2.6340066869955963</c:v>
                      </c:pt>
                      <c:pt idx="6">
                        <c:v>17.398732654539355</c:v>
                      </c:pt>
                      <c:pt idx="7">
                        <c:v>10.149353335424644</c:v>
                      </c:pt>
                      <c:pt idx="8">
                        <c:v>8.0765863855777837</c:v>
                      </c:pt>
                      <c:pt idx="9">
                        <c:v>15.779689007660643</c:v>
                      </c:pt>
                      <c:pt idx="10">
                        <c:v>3.1279265192700088</c:v>
                      </c:pt>
                      <c:pt idx="11">
                        <c:v>6.3623401037967398</c:v>
                      </c:pt>
                      <c:pt idx="12">
                        <c:v>30.02836119370992</c:v>
                      </c:pt>
                      <c:pt idx="13">
                        <c:v>15.981045755739402</c:v>
                      </c:pt>
                      <c:pt idx="14">
                        <c:v>46.40264650823034</c:v>
                      </c:pt>
                      <c:pt idx="15">
                        <c:v>3.3548079631710377</c:v>
                      </c:pt>
                      <c:pt idx="16">
                        <c:v>4.4895224213024187</c:v>
                      </c:pt>
                      <c:pt idx="17">
                        <c:v>6.6100990951734424</c:v>
                      </c:pt>
                      <c:pt idx="18">
                        <c:v>4.8552889254340439</c:v>
                      </c:pt>
                      <c:pt idx="19">
                        <c:v>28.958335551017242</c:v>
                      </c:pt>
                      <c:pt idx="20">
                        <c:v>26.323939655486409</c:v>
                      </c:pt>
                      <c:pt idx="21">
                        <c:v>34.027479971284926</c:v>
                      </c:pt>
                      <c:pt idx="22">
                        <c:v>1.1747599000136382</c:v>
                      </c:pt>
                      <c:pt idx="23">
                        <c:v>10.122712140917784</c:v>
                      </c:pt>
                      <c:pt idx="24">
                        <c:v>30.834502349263577</c:v>
                      </c:pt>
                      <c:pt idx="25">
                        <c:v>6.1471516879239481</c:v>
                      </c:pt>
                      <c:pt idx="26">
                        <c:v>12.359821488974818</c:v>
                      </c:pt>
                      <c:pt idx="27">
                        <c:v>3.5014102827649349</c:v>
                      </c:pt>
                      <c:pt idx="28">
                        <c:v>17.921546712056884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94.389673941171424</c:v>
                      </c:pt>
                      <c:pt idx="1">
                        <c:v>79.852374629014605</c:v>
                      </c:pt>
                      <c:pt idx="2">
                        <c:v>76.541732797583649</c:v>
                      </c:pt>
                      <c:pt idx="3">
                        <c:v>78.399315054650117</c:v>
                      </c:pt>
                      <c:pt idx="4">
                        <c:v>81.280144034617393</c:v>
                      </c:pt>
                      <c:pt idx="5">
                        <c:v>61.139650480336698</c:v>
                      </c:pt>
                      <c:pt idx="6">
                        <c:v>79.984156038958872</c:v>
                      </c:pt>
                      <c:pt idx="7">
                        <c:v>76.859797928851705</c:v>
                      </c:pt>
                      <c:pt idx="8">
                        <c:v>88.316741529616252</c:v>
                      </c:pt>
                      <c:pt idx="9">
                        <c:v>92.268157267891425</c:v>
                      </c:pt>
                      <c:pt idx="10">
                        <c:v>58.984395332714236</c:v>
                      </c:pt>
                      <c:pt idx="11">
                        <c:v>62.6082989543401</c:v>
                      </c:pt>
                      <c:pt idx="12">
                        <c:v>79.140780045426339</c:v>
                      </c:pt>
                      <c:pt idx="13">
                        <c:v>70.709281955534834</c:v>
                      </c:pt>
                      <c:pt idx="14">
                        <c:v>101.93325505094944</c:v>
                      </c:pt>
                      <c:pt idx="15">
                        <c:v>53.85917073538738</c:v>
                      </c:pt>
                      <c:pt idx="16">
                        <c:v>97.511375245047091</c:v>
                      </c:pt>
                      <c:pt idx="17">
                        <c:v>75.036371012601478</c:v>
                      </c:pt>
                      <c:pt idx="18">
                        <c:v>61.005518431264541</c:v>
                      </c:pt>
                      <c:pt idx="19">
                        <c:v>81.036745443487376</c:v>
                      </c:pt>
                      <c:pt idx="20">
                        <c:v>78.581274344131003</c:v>
                      </c:pt>
                      <c:pt idx="21">
                        <c:v>91.852671534906904</c:v>
                      </c:pt>
                      <c:pt idx="22">
                        <c:v>45.366948401085523</c:v>
                      </c:pt>
                      <c:pt idx="23">
                        <c:v>98.770639248486049</c:v>
                      </c:pt>
                      <c:pt idx="24">
                        <c:v>90.844769246516535</c:v>
                      </c:pt>
                      <c:pt idx="25">
                        <c:v>79.08229014990448</c:v>
                      </c:pt>
                      <c:pt idx="26">
                        <c:v>103.8601765087667</c:v>
                      </c:pt>
                      <c:pt idx="27">
                        <c:v>57.682907074476894</c:v>
                      </c:pt>
                      <c:pt idx="28">
                        <c:v>93.770025468011113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-25829.602052812639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再エネ比較シート!$BM$72:$BM$161</c:f>
              <c:numCache>
                <c:formatCode>#,##0_);[Red]\(#,##0\)</c:formatCode>
                <c:ptCount val="90"/>
                <c:pt idx="0">
                  <c:v>2791180.6629041391</c:v>
                </c:pt>
                <c:pt idx="1">
                  <c:v>106963.59178670635</c:v>
                </c:pt>
                <c:pt idx="2">
                  <c:v>140737.24727761175</c:v>
                </c:pt>
                <c:pt idx="3">
                  <c:v>6502038.5731774149</c:v>
                </c:pt>
                <c:pt idx="4">
                  <c:v>372933.92189676332</c:v>
                </c:pt>
                <c:pt idx="5">
                  <c:v>362616.67693578382</c:v>
                </c:pt>
                <c:pt idx="6">
                  <c:v>347603.22671019426</c:v>
                </c:pt>
                <c:pt idx="7">
                  <c:v>411096.40463439492</c:v>
                </c:pt>
                <c:pt idx="8">
                  <c:v>8336382.6731934948</c:v>
                </c:pt>
                <c:pt idx="9">
                  <c:v>1334982.54985911</c:v>
                </c:pt>
                <c:pt idx="10">
                  <c:v>6022704.8612904567</c:v>
                </c:pt>
                <c:pt idx="11">
                  <c:v>1820878.528881025</c:v>
                </c:pt>
                <c:pt idx="12">
                  <c:v>966968.74322487414</c:v>
                </c:pt>
                <c:pt idx="13">
                  <c:v>0</c:v>
                </c:pt>
                <c:pt idx="14">
                  <c:v>2465705.1288824221</c:v>
                </c:pt>
                <c:pt idx="15">
                  <c:v>1694214.4652794357</c:v>
                </c:pt>
                <c:pt idx="16">
                  <c:v>70479.329506583221</c:v>
                </c:pt>
                <c:pt idx="17">
                  <c:v>79878.676619470963</c:v>
                </c:pt>
                <c:pt idx="18">
                  <c:v>1983344.9562702894</c:v>
                </c:pt>
                <c:pt idx="19">
                  <c:v>596652.27091857232</c:v>
                </c:pt>
                <c:pt idx="20">
                  <c:v>2348078.3659668923</c:v>
                </c:pt>
                <c:pt idx="21">
                  <c:v>26844.385515538917</c:v>
                </c:pt>
                <c:pt idx="22">
                  <c:v>182746.68308819144</c:v>
                </c:pt>
                <c:pt idx="23">
                  <c:v>4070318.085216606</c:v>
                </c:pt>
                <c:pt idx="24">
                  <c:v>513514.30574410764</c:v>
                </c:pt>
                <c:pt idx="25">
                  <c:v>530524.70721037651</c:v>
                </c:pt>
                <c:pt idx="26">
                  <c:v>171271.47677622235</c:v>
                </c:pt>
                <c:pt idx="27">
                  <c:v>1713805.4002460691</c:v>
                </c:pt>
                <c:pt idx="28">
                  <c:v>356265.34169286827</c:v>
                </c:pt>
                <c:pt idx="29">
                  <c:v>1184537.2237682075</c:v>
                </c:pt>
                <c:pt idx="30">
                  <c:v>289551.78791736823</c:v>
                </c:pt>
                <c:pt idx="31">
                  <c:v>631755.80014378275</c:v>
                </c:pt>
                <c:pt idx="32">
                  <c:v>154686.79928326956</c:v>
                </c:pt>
                <c:pt idx="33">
                  <c:v>339958.63448476035</c:v>
                </c:pt>
                <c:pt idx="34">
                  <c:v>401111.58024644543</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再エネ比較シート!$BK$72:$BK$161</c:f>
              <c:numCache>
                <c:formatCode>#,##0_);[Red]\(#,##0\)</c:formatCode>
                <c:ptCount val="90"/>
                <c:pt idx="0">
                  <c:v>2791180.6629041391</c:v>
                </c:pt>
                <c:pt idx="1">
                  <c:v>106963.59178670635</c:v>
                </c:pt>
                <c:pt idx="2">
                  <c:v>140737.24727761175</c:v>
                </c:pt>
                <c:pt idx="3">
                  <c:v>6502038.5731774149</c:v>
                </c:pt>
                <c:pt idx="4">
                  <c:v>372933.92189676332</c:v>
                </c:pt>
                <c:pt idx="5">
                  <c:v>362616.67693578382</c:v>
                </c:pt>
                <c:pt idx="6">
                  <c:v>347603.22671019426</c:v>
                </c:pt>
                <c:pt idx="7">
                  <c:v>411096.40463439492</c:v>
                </c:pt>
                <c:pt idx="8">
                  <c:v>8336382.6731934948</c:v>
                </c:pt>
                <c:pt idx="9">
                  <c:v>1334982.54985911</c:v>
                </c:pt>
                <c:pt idx="10">
                  <c:v>6022704.8612904567</c:v>
                </c:pt>
                <c:pt idx="11">
                  <c:v>1820878.528881025</c:v>
                </c:pt>
                <c:pt idx="12">
                  <c:v>966968.74322487414</c:v>
                </c:pt>
                <c:pt idx="13">
                  <c:v>-25829.602052812639</c:v>
                </c:pt>
                <c:pt idx="14">
                  <c:v>2465705.1288824221</c:v>
                </c:pt>
                <c:pt idx="15">
                  <c:v>1694214.4652794357</c:v>
                </c:pt>
                <c:pt idx="16">
                  <c:v>70479.329506583221</c:v>
                </c:pt>
                <c:pt idx="17">
                  <c:v>79878.676619470963</c:v>
                </c:pt>
                <c:pt idx="18">
                  <c:v>1983344.9562702894</c:v>
                </c:pt>
                <c:pt idx="19">
                  <c:v>596652.27091857232</c:v>
                </c:pt>
                <c:pt idx="20">
                  <c:v>2348078.3659668923</c:v>
                </c:pt>
                <c:pt idx="21">
                  <c:v>26844.385515538917</c:v>
                </c:pt>
                <c:pt idx="22">
                  <c:v>182746.68308819144</c:v>
                </c:pt>
                <c:pt idx="23">
                  <c:v>4070318.085216606</c:v>
                </c:pt>
                <c:pt idx="24">
                  <c:v>513514.30574410764</c:v>
                </c:pt>
                <c:pt idx="25">
                  <c:v>530524.70721037651</c:v>
                </c:pt>
                <c:pt idx="26">
                  <c:v>171271.47677622235</c:v>
                </c:pt>
                <c:pt idx="27">
                  <c:v>1713805.4002460691</c:v>
                </c:pt>
                <c:pt idx="28">
                  <c:v>356265.34169286827</c:v>
                </c:pt>
                <c:pt idx="29">
                  <c:v>1184537.2237682075</c:v>
                </c:pt>
                <c:pt idx="30">
                  <c:v>289551.78791736823</c:v>
                </c:pt>
                <c:pt idx="31">
                  <c:v>631755.80014378275</c:v>
                </c:pt>
                <c:pt idx="32">
                  <c:v>154686.79928326956</c:v>
                </c:pt>
                <c:pt idx="33">
                  <c:v>339958.63448476035</c:v>
                </c:pt>
                <c:pt idx="34">
                  <c:v>401111.58024644543</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再エネ比較シート!$BJ$72:$BJ$161</c:f>
              <c:numCache>
                <c:formatCode>#,##0_);[Red]\(#,##0\)</c:formatCode>
                <c:ptCount val="90"/>
                <c:pt idx="0">
                  <c:v>745355.04909586126</c:v>
                </c:pt>
                <c:pt idx="1">
                  <c:v>262998.51521329366</c:v>
                </c:pt>
                <c:pt idx="2">
                  <c:v>109207.22672238822</c:v>
                </c:pt>
                <c:pt idx="3">
                  <c:v>781251.97200655506</c:v>
                </c:pt>
                <c:pt idx="4">
                  <c:v>43628.289103236799</c:v>
                </c:pt>
                <c:pt idx="5">
                  <c:v>239416.11506421622</c:v>
                </c:pt>
                <c:pt idx="6">
                  <c:v>38349.978289805753</c:v>
                </c:pt>
                <c:pt idx="7">
                  <c:v>277282.37436560506</c:v>
                </c:pt>
                <c:pt idx="8">
                  <c:v>107683.28237707415</c:v>
                </c:pt>
                <c:pt idx="9">
                  <c:v>36271.576140890123</c:v>
                </c:pt>
                <c:pt idx="10">
                  <c:v>296898.9357332933</c:v>
                </c:pt>
                <c:pt idx="11">
                  <c:v>279837.57611897506</c:v>
                </c:pt>
                <c:pt idx="12">
                  <c:v>77514.363775125807</c:v>
                </c:pt>
                <c:pt idx="13">
                  <c:v>245352.91205281264</c:v>
                </c:pt>
                <c:pt idx="14">
                  <c:v>33523.707117578517</c:v>
                </c:pt>
                <c:pt idx="15">
                  <c:v>6357.1207205644687</c:v>
                </c:pt>
                <c:pt idx="16">
                  <c:v>42475.075493416778</c:v>
                </c:pt>
                <c:pt idx="17">
                  <c:v>208053.12238052898</c:v>
                </c:pt>
                <c:pt idx="18">
                  <c:v>208950.43008320004</c:v>
                </c:pt>
                <c:pt idx="19">
                  <c:v>5871795.7002751175</c:v>
                </c:pt>
                <c:pt idx="20">
                  <c:v>618682.16603310721</c:v>
                </c:pt>
                <c:pt idx="21">
                  <c:v>255784.48848446115</c:v>
                </c:pt>
                <c:pt idx="22">
                  <c:v>166260.40591180854</c:v>
                </c:pt>
                <c:pt idx="23">
                  <c:v>320678.97278339422</c:v>
                </c:pt>
                <c:pt idx="24">
                  <c:v>350797.14325589227</c:v>
                </c:pt>
                <c:pt idx="25">
                  <c:v>135260.74278962341</c:v>
                </c:pt>
                <c:pt idx="26">
                  <c:v>48653.863223777684</c:v>
                </c:pt>
                <c:pt idx="27">
                  <c:v>56371.130753930651</c:v>
                </c:pt>
                <c:pt idx="28">
                  <c:v>107930.57030713171</c:v>
                </c:pt>
                <c:pt idx="29">
                  <c:v>50446.584231792607</c:v>
                </c:pt>
                <c:pt idx="30">
                  <c:v>60046.239082631735</c:v>
                </c:pt>
                <c:pt idx="31">
                  <c:v>46339.200856217147</c:v>
                </c:pt>
                <c:pt idx="32">
                  <c:v>141115.02571673045</c:v>
                </c:pt>
                <c:pt idx="33">
                  <c:v>92311.581515239654</c:v>
                </c:pt>
                <c:pt idx="34">
                  <c:v>129126.27575355458</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再エネ比較シート!$BJ$72:$BJ$161</c:f>
              <c:numCache>
                <c:formatCode>#,##0_);[Red]\(#,##0\)</c:formatCode>
                <c:ptCount val="90"/>
                <c:pt idx="0">
                  <c:v>745355.04909586126</c:v>
                </c:pt>
                <c:pt idx="1">
                  <c:v>262998.51521329366</c:v>
                </c:pt>
                <c:pt idx="2">
                  <c:v>109207.22672238822</c:v>
                </c:pt>
                <c:pt idx="3">
                  <c:v>781251.97200655506</c:v>
                </c:pt>
                <c:pt idx="4">
                  <c:v>43628.289103236799</c:v>
                </c:pt>
                <c:pt idx="5">
                  <c:v>239416.11506421622</c:v>
                </c:pt>
                <c:pt idx="6">
                  <c:v>38349.978289805753</c:v>
                </c:pt>
                <c:pt idx="7">
                  <c:v>277282.37436560506</c:v>
                </c:pt>
                <c:pt idx="8">
                  <c:v>107683.28237707415</c:v>
                </c:pt>
                <c:pt idx="9">
                  <c:v>36271.576140890123</c:v>
                </c:pt>
                <c:pt idx="10">
                  <c:v>296898.9357332933</c:v>
                </c:pt>
                <c:pt idx="11">
                  <c:v>279837.57611897506</c:v>
                </c:pt>
                <c:pt idx="12">
                  <c:v>77514.363775125807</c:v>
                </c:pt>
                <c:pt idx="13">
                  <c:v>245352.91205281264</c:v>
                </c:pt>
                <c:pt idx="14">
                  <c:v>33523.707117578517</c:v>
                </c:pt>
                <c:pt idx="15">
                  <c:v>6357.1207205644687</c:v>
                </c:pt>
                <c:pt idx="16">
                  <c:v>42475.075493416778</c:v>
                </c:pt>
                <c:pt idx="17">
                  <c:v>208053.12238052898</c:v>
                </c:pt>
                <c:pt idx="18">
                  <c:v>208950.43008320004</c:v>
                </c:pt>
                <c:pt idx="19">
                  <c:v>5871795.7002751175</c:v>
                </c:pt>
                <c:pt idx="20">
                  <c:v>618682.16603310721</c:v>
                </c:pt>
                <c:pt idx="21">
                  <c:v>255784.48848446115</c:v>
                </c:pt>
                <c:pt idx="22">
                  <c:v>166260.40591180854</c:v>
                </c:pt>
                <c:pt idx="23">
                  <c:v>320678.97278339422</c:v>
                </c:pt>
                <c:pt idx="24">
                  <c:v>350797.14325589227</c:v>
                </c:pt>
                <c:pt idx="25">
                  <c:v>135260.74278962341</c:v>
                </c:pt>
                <c:pt idx="26">
                  <c:v>48653.863223777684</c:v>
                </c:pt>
                <c:pt idx="27">
                  <c:v>56371.130753930651</c:v>
                </c:pt>
                <c:pt idx="28">
                  <c:v>107930.57030713171</c:v>
                </c:pt>
                <c:pt idx="29">
                  <c:v>50446.584231792607</c:v>
                </c:pt>
                <c:pt idx="30">
                  <c:v>60046.239082631735</c:v>
                </c:pt>
                <c:pt idx="31">
                  <c:v>46339.200856217147</c:v>
                </c:pt>
                <c:pt idx="32">
                  <c:v>141115.02571673045</c:v>
                </c:pt>
                <c:pt idx="33">
                  <c:v>92311.581515239654</c:v>
                </c:pt>
                <c:pt idx="34">
                  <c:v>129126.27575355458</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再エネ比較シート!$BE$72:$BE$161</c:f>
              <c:numCache>
                <c:formatCode>#,##0_);[Red]\(#,##0\)</c:formatCode>
                <c:ptCount val="90"/>
                <c:pt idx="0">
                  <c:v>1680956.4350000001</c:v>
                </c:pt>
                <c:pt idx="1">
                  <c:v>357421.73100000003</c:v>
                </c:pt>
                <c:pt idx="2">
                  <c:v>249944.47399999999</c:v>
                </c:pt>
                <c:pt idx="3">
                  <c:v>4193795.4130000002</c:v>
                </c:pt>
                <c:pt idx="4">
                  <c:v>368100.1590000001</c:v>
                </c:pt>
                <c:pt idx="5">
                  <c:v>398307.03300000005</c:v>
                </c:pt>
                <c:pt idx="6">
                  <c:v>41572.703999999998</c:v>
                </c:pt>
                <c:pt idx="7">
                  <c:v>639686.82999999996</c:v>
                </c:pt>
                <c:pt idx="8">
                  <c:v>2128683.3050000002</c:v>
                </c:pt>
                <c:pt idx="9">
                  <c:v>559274.91500000004</c:v>
                </c:pt>
                <c:pt idx="10">
                  <c:v>4388110.3609999996</c:v>
                </c:pt>
                <c:pt idx="11">
                  <c:v>755939.16099999996</c:v>
                </c:pt>
                <c:pt idx="12">
                  <c:v>733155.50699999998</c:v>
                </c:pt>
                <c:pt idx="13">
                  <c:v>216779.88099999999</c:v>
                </c:pt>
                <c:pt idx="14">
                  <c:v>981243.57799999998</c:v>
                </c:pt>
                <c:pt idx="15">
                  <c:v>138323.47300000003</c:v>
                </c:pt>
                <c:pt idx="16">
                  <c:v>112954.405</c:v>
                </c:pt>
                <c:pt idx="17">
                  <c:v>284314.83199999994</c:v>
                </c:pt>
                <c:pt idx="18">
                  <c:v>1079359.439</c:v>
                </c:pt>
                <c:pt idx="19">
                  <c:v>4430637.0470000003</c:v>
                </c:pt>
                <c:pt idx="20">
                  <c:v>616511.147</c:v>
                </c:pt>
                <c:pt idx="21">
                  <c:v>282628.87400000007</c:v>
                </c:pt>
                <c:pt idx="22">
                  <c:v>348845.29300000001</c:v>
                </c:pt>
                <c:pt idx="23">
                  <c:v>3402500.5860000001</c:v>
                </c:pt>
                <c:pt idx="24">
                  <c:v>846773.71699999995</c:v>
                </c:pt>
                <c:pt idx="25">
                  <c:v>638987.90299999993</c:v>
                </c:pt>
                <c:pt idx="26">
                  <c:v>214476.32500000001</c:v>
                </c:pt>
                <c:pt idx="27">
                  <c:v>634241.75199999998</c:v>
                </c:pt>
                <c:pt idx="28">
                  <c:v>464195.91200000001</c:v>
                </c:pt>
                <c:pt idx="29">
                  <c:v>271479.549</c:v>
                </c:pt>
                <c:pt idx="30">
                  <c:v>315040.53699999995</c:v>
                </c:pt>
                <c:pt idx="31">
                  <c:v>625787.08699999994</c:v>
                </c:pt>
                <c:pt idx="32">
                  <c:v>229646.367</c:v>
                </c:pt>
                <c:pt idx="33">
                  <c:v>422470.554</c:v>
                </c:pt>
                <c:pt idx="34">
                  <c:v>529483.04399999999</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再エネ比較シート!$BF$72:$BF$161</c:f>
              <c:numCache>
                <c:formatCode>#,##0_);[Red]\(#,##0\)</c:formatCode>
                <c:ptCount val="90"/>
                <c:pt idx="0">
                  <c:v>1854366.987</c:v>
                </c:pt>
                <c:pt idx="1">
                  <c:v>12540.376</c:v>
                </c:pt>
                <c:pt idx="2">
                  <c:v>0</c:v>
                </c:pt>
                <c:pt idx="3">
                  <c:v>2310989.5729999999</c:v>
                </c:pt>
                <c:pt idx="4">
                  <c:v>48462.052000000003</c:v>
                </c:pt>
                <c:pt idx="5">
                  <c:v>203725.75899999996</c:v>
                </c:pt>
                <c:pt idx="6">
                  <c:v>343817.76899999997</c:v>
                </c:pt>
                <c:pt idx="7">
                  <c:v>47094.063999999991</c:v>
                </c:pt>
                <c:pt idx="8">
                  <c:v>6234751.8679999989</c:v>
                </c:pt>
                <c:pt idx="9">
                  <c:v>757883.66500000015</c:v>
                </c:pt>
                <c:pt idx="10">
                  <c:v>1842356.0970000001</c:v>
                </c:pt>
                <c:pt idx="11">
                  <c:v>1316409.068</c:v>
                </c:pt>
                <c:pt idx="12">
                  <c:v>262155.72100000002</c:v>
                </c:pt>
                <c:pt idx="13">
                  <c:v>2743.4290000000001</c:v>
                </c:pt>
                <c:pt idx="14">
                  <c:v>1473700.4920000003</c:v>
                </c:pt>
                <c:pt idx="15">
                  <c:v>1514736.0530000001</c:v>
                </c:pt>
                <c:pt idx="16">
                  <c:v>0</c:v>
                </c:pt>
                <c:pt idx="17">
                  <c:v>3616.9670000000006</c:v>
                </c:pt>
                <c:pt idx="18">
                  <c:v>1071915.7309999999</c:v>
                </c:pt>
                <c:pt idx="19">
                  <c:v>1930182.9739999997</c:v>
                </c:pt>
                <c:pt idx="20">
                  <c:v>2326085.5649999999</c:v>
                </c:pt>
                <c:pt idx="21">
                  <c:v>0</c:v>
                </c:pt>
                <c:pt idx="22">
                  <c:v>161.79599999999999</c:v>
                </c:pt>
                <c:pt idx="23">
                  <c:v>988496.47199999983</c:v>
                </c:pt>
                <c:pt idx="24">
                  <c:v>17526.939999999999</c:v>
                </c:pt>
                <c:pt idx="25">
                  <c:v>26467.645</c:v>
                </c:pt>
                <c:pt idx="26">
                  <c:v>5441.6570000000002</c:v>
                </c:pt>
                <c:pt idx="27">
                  <c:v>1101986.2439999999</c:v>
                </c:pt>
                <c:pt idx="28">
                  <c:v>0</c:v>
                </c:pt>
                <c:pt idx="29">
                  <c:v>959129.87600000016</c:v>
                </c:pt>
                <c:pt idx="30">
                  <c:v>34557.49</c:v>
                </c:pt>
                <c:pt idx="31">
                  <c:v>52307.913999999997</c:v>
                </c:pt>
                <c:pt idx="32">
                  <c:v>66155.457999999999</c:v>
                </c:pt>
                <c:pt idx="33">
                  <c:v>9799.6620000000003</c:v>
                </c:pt>
                <c:pt idx="34">
                  <c:v>754.81200000000001</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再エネ比較シート!$BG$72:$BG$161</c:f>
              <c:numCache>
                <c:formatCode>#,##0_);[Red]\(#,##0\)</c:formatCode>
                <c:ptCount val="90"/>
                <c:pt idx="0">
                  <c:v>1212.2899999999997</c:v>
                </c:pt>
                <c:pt idx="1">
                  <c:v>0</c:v>
                </c:pt>
                <c:pt idx="2">
                  <c:v>0</c:v>
                </c:pt>
                <c:pt idx="3">
                  <c:v>69104.876183970002</c:v>
                </c:pt>
                <c:pt idx="4">
                  <c:v>0</c:v>
                </c:pt>
                <c:pt idx="5">
                  <c:v>0</c:v>
                </c:pt>
                <c:pt idx="6">
                  <c:v>562.73199999999997</c:v>
                </c:pt>
                <c:pt idx="7">
                  <c:v>1597.885</c:v>
                </c:pt>
                <c:pt idx="8">
                  <c:v>80485.822570570002</c:v>
                </c:pt>
                <c:pt idx="9">
                  <c:v>54095.546000000002</c:v>
                </c:pt>
                <c:pt idx="10">
                  <c:v>87842.751023750025</c:v>
                </c:pt>
                <c:pt idx="11">
                  <c:v>28367.876</c:v>
                </c:pt>
                <c:pt idx="12">
                  <c:v>44312.146000000001</c:v>
                </c:pt>
                <c:pt idx="13">
                  <c:v>0</c:v>
                </c:pt>
                <c:pt idx="14">
                  <c:v>44257.785000000011</c:v>
                </c:pt>
                <c:pt idx="15">
                  <c:v>47361.213000000011</c:v>
                </c:pt>
                <c:pt idx="16">
                  <c:v>0</c:v>
                </c:pt>
                <c:pt idx="17">
                  <c:v>0</c:v>
                </c:pt>
                <c:pt idx="18">
                  <c:v>40884.331353490001</c:v>
                </c:pt>
                <c:pt idx="19">
                  <c:v>106978.44919369</c:v>
                </c:pt>
                <c:pt idx="20">
                  <c:v>24151.556</c:v>
                </c:pt>
                <c:pt idx="21">
                  <c:v>0</c:v>
                </c:pt>
                <c:pt idx="22">
                  <c:v>0</c:v>
                </c:pt>
                <c:pt idx="23">
                  <c:v>0</c:v>
                </c:pt>
                <c:pt idx="24">
                  <c:v>0</c:v>
                </c:pt>
                <c:pt idx="25">
                  <c:v>0</c:v>
                </c:pt>
                <c:pt idx="26">
                  <c:v>0</c:v>
                </c:pt>
                <c:pt idx="27">
                  <c:v>33948.535000000011</c:v>
                </c:pt>
                <c:pt idx="28">
                  <c:v>0</c:v>
                </c:pt>
                <c:pt idx="29">
                  <c:v>4374.3829999999998</c:v>
                </c:pt>
                <c:pt idx="30">
                  <c:v>0</c:v>
                </c:pt>
                <c:pt idx="31">
                  <c:v>0</c:v>
                </c:pt>
                <c:pt idx="32">
                  <c:v>0</c:v>
                </c:pt>
                <c:pt idx="33">
                  <c:v>0</c:v>
                </c:pt>
                <c:pt idx="34">
                  <c:v>0</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再エネ比較シート!$BH$72:$BH$161</c:f>
              <c:numCache>
                <c:formatCode>#,##0_);[Red]\(#,##0\)</c:formatCode>
                <c:ptCount val="90"/>
                <c:pt idx="0">
                  <c:v>0</c:v>
                </c:pt>
                <c:pt idx="1">
                  <c:v>0</c:v>
                </c:pt>
                <c:pt idx="2">
                  <c:v>0</c:v>
                </c:pt>
                <c:pt idx="3">
                  <c:v>709400.68299999996</c:v>
                </c:pt>
                <c:pt idx="4">
                  <c:v>0</c:v>
                </c:pt>
                <c:pt idx="5">
                  <c:v>0</c:v>
                </c:pt>
                <c:pt idx="6">
                  <c:v>0</c:v>
                </c:pt>
                <c:pt idx="7">
                  <c:v>0</c:v>
                </c:pt>
                <c:pt idx="8">
                  <c:v>144.96</c:v>
                </c:pt>
                <c:pt idx="9">
                  <c:v>0</c:v>
                </c:pt>
                <c:pt idx="10">
                  <c:v>1294.5880000000002</c:v>
                </c:pt>
                <c:pt idx="11">
                  <c:v>0</c:v>
                </c:pt>
                <c:pt idx="12">
                  <c:v>4859.7330000000002</c:v>
                </c:pt>
                <c:pt idx="13">
                  <c:v>0</c:v>
                </c:pt>
                <c:pt idx="14">
                  <c:v>26.981000000000002</c:v>
                </c:pt>
                <c:pt idx="15">
                  <c:v>150.84700000000001</c:v>
                </c:pt>
                <c:pt idx="16">
                  <c:v>0</c:v>
                </c:pt>
                <c:pt idx="17">
                  <c:v>0</c:v>
                </c:pt>
                <c:pt idx="18">
                  <c:v>135.88499999999996</c:v>
                </c:pt>
                <c:pt idx="19">
                  <c:v>649.50099999999998</c:v>
                </c:pt>
                <c:pt idx="20">
                  <c:v>12.263999999999998</c:v>
                </c:pt>
                <c:pt idx="21">
                  <c:v>0</c:v>
                </c:pt>
                <c:pt idx="22">
                  <c:v>0</c:v>
                </c:pt>
                <c:pt idx="23">
                  <c:v>0</c:v>
                </c:pt>
                <c:pt idx="24">
                  <c:v>10.792</c:v>
                </c:pt>
                <c:pt idx="25">
                  <c:v>329.90199999999999</c:v>
                </c:pt>
                <c:pt idx="26">
                  <c:v>7.3579999999999997</c:v>
                </c:pt>
                <c:pt idx="27">
                  <c:v>0</c:v>
                </c:pt>
                <c:pt idx="28">
                  <c:v>0</c:v>
                </c:pt>
                <c:pt idx="29">
                  <c:v>0</c:v>
                </c:pt>
                <c:pt idx="30">
                  <c:v>0</c:v>
                </c:pt>
                <c:pt idx="31">
                  <c:v>0</c:v>
                </c:pt>
                <c:pt idx="32">
                  <c:v>0</c:v>
                </c:pt>
                <c:pt idx="33">
                  <c:v>0</c:v>
                </c:pt>
                <c:pt idx="34">
                  <c:v>0</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5"/>
                <c:pt idx="0">
                  <c:v>石巻市</c:v>
                </c:pt>
                <c:pt idx="1">
                  <c:v>岩沼市</c:v>
                </c:pt>
                <c:pt idx="2">
                  <c:v>大河原町</c:v>
                </c:pt>
                <c:pt idx="3">
                  <c:v>大崎市</c:v>
                </c:pt>
                <c:pt idx="4">
                  <c:v>大郷町</c:v>
                </c:pt>
                <c:pt idx="5">
                  <c:v>大衡村</c:v>
                </c:pt>
                <c:pt idx="6">
                  <c:v>女川町</c:v>
                </c:pt>
                <c:pt idx="7">
                  <c:v>角田市</c:v>
                </c:pt>
                <c:pt idx="8">
                  <c:v>加美町</c:v>
                </c:pt>
                <c:pt idx="9">
                  <c:v>川崎町</c:v>
                </c:pt>
                <c:pt idx="10">
                  <c:v>栗原市</c:v>
                </c:pt>
                <c:pt idx="11">
                  <c:v>気仙沼市</c:v>
                </c:pt>
                <c:pt idx="12">
                  <c:v>蔵王町</c:v>
                </c:pt>
                <c:pt idx="13">
                  <c:v>塩竈市</c:v>
                </c:pt>
                <c:pt idx="14">
                  <c:v>色麻町</c:v>
                </c:pt>
                <c:pt idx="15">
                  <c:v>七ヶ宿町</c:v>
                </c:pt>
                <c:pt idx="16">
                  <c:v>七ヶ浜町</c:v>
                </c:pt>
                <c:pt idx="17">
                  <c:v>柴田町</c:v>
                </c:pt>
                <c:pt idx="18">
                  <c:v>白石市</c:v>
                </c:pt>
                <c:pt idx="19">
                  <c:v>仙台市</c:v>
                </c:pt>
                <c:pt idx="20">
                  <c:v>大和町</c:v>
                </c:pt>
                <c:pt idx="21">
                  <c:v>多賀城市</c:v>
                </c:pt>
                <c:pt idx="22">
                  <c:v>富谷市</c:v>
                </c:pt>
                <c:pt idx="23">
                  <c:v>登米市</c:v>
                </c:pt>
                <c:pt idx="24">
                  <c:v>名取市</c:v>
                </c:pt>
                <c:pt idx="25">
                  <c:v>東松島市</c:v>
                </c:pt>
                <c:pt idx="26">
                  <c:v>松島町</c:v>
                </c:pt>
                <c:pt idx="27">
                  <c:v>丸森町</c:v>
                </c:pt>
                <c:pt idx="28">
                  <c:v>美里町</c:v>
                </c:pt>
                <c:pt idx="29">
                  <c:v>南三陸町</c:v>
                </c:pt>
                <c:pt idx="30">
                  <c:v>村田町</c:v>
                </c:pt>
                <c:pt idx="31">
                  <c:v>山元町</c:v>
                </c:pt>
                <c:pt idx="32">
                  <c:v>利府町</c:v>
                </c:pt>
                <c:pt idx="33">
                  <c:v>涌谷町</c:v>
                </c:pt>
                <c:pt idx="34">
                  <c:v>亘理町</c:v>
                </c:pt>
              </c:strCache>
            </c:strRef>
          </c:cat>
          <c:val>
            <c:numRef>
              <c:f>再エネ比較シート!$BI$72:$BI$161</c:f>
              <c:numCache>
                <c:formatCode>#,##0_);[Red]\(#,##0\)</c:formatCode>
                <c:ptCount val="90"/>
                <c:pt idx="0">
                  <c:v>3536535.7120000003</c:v>
                </c:pt>
                <c:pt idx="1">
                  <c:v>369962.10700000002</c:v>
                </c:pt>
                <c:pt idx="2">
                  <c:v>249944.47399999999</c:v>
                </c:pt>
                <c:pt idx="3">
                  <c:v>7283290.5451839697</c:v>
                </c:pt>
                <c:pt idx="4">
                  <c:v>416562.21100000013</c:v>
                </c:pt>
                <c:pt idx="5">
                  <c:v>602032.79200000002</c:v>
                </c:pt>
                <c:pt idx="6">
                  <c:v>385953.20500000002</c:v>
                </c:pt>
                <c:pt idx="7">
                  <c:v>688378.77899999998</c:v>
                </c:pt>
                <c:pt idx="8">
                  <c:v>8444065.9555705693</c:v>
                </c:pt>
                <c:pt idx="9">
                  <c:v>1371254.1260000002</c:v>
                </c:pt>
                <c:pt idx="10">
                  <c:v>6319603.7970237499</c:v>
                </c:pt>
                <c:pt idx="11">
                  <c:v>2100716.105</c:v>
                </c:pt>
                <c:pt idx="12">
                  <c:v>1044483.107</c:v>
                </c:pt>
                <c:pt idx="13">
                  <c:v>219523.31</c:v>
                </c:pt>
                <c:pt idx="14">
                  <c:v>2499228.8360000006</c:v>
                </c:pt>
                <c:pt idx="15">
                  <c:v>1700571.5860000001</c:v>
                </c:pt>
                <c:pt idx="16">
                  <c:v>112954.405</c:v>
                </c:pt>
                <c:pt idx="17">
                  <c:v>287931.79899999994</c:v>
                </c:pt>
                <c:pt idx="18">
                  <c:v>2192295.3863534895</c:v>
                </c:pt>
                <c:pt idx="19">
                  <c:v>6468447.9711936899</c:v>
                </c:pt>
                <c:pt idx="20">
                  <c:v>2966760.5319999997</c:v>
                </c:pt>
                <c:pt idx="21">
                  <c:v>282628.87400000007</c:v>
                </c:pt>
                <c:pt idx="22">
                  <c:v>349007.08899999998</c:v>
                </c:pt>
                <c:pt idx="23">
                  <c:v>4390997.0580000002</c:v>
                </c:pt>
                <c:pt idx="24">
                  <c:v>864311.44899999991</c:v>
                </c:pt>
                <c:pt idx="25">
                  <c:v>665785.44999999995</c:v>
                </c:pt>
                <c:pt idx="26">
                  <c:v>219925.34000000003</c:v>
                </c:pt>
                <c:pt idx="27">
                  <c:v>1770176.5309999997</c:v>
                </c:pt>
                <c:pt idx="28">
                  <c:v>464195.91200000001</c:v>
                </c:pt>
                <c:pt idx="29">
                  <c:v>1234983.8080000002</c:v>
                </c:pt>
                <c:pt idx="30">
                  <c:v>349598.02699999994</c:v>
                </c:pt>
                <c:pt idx="31">
                  <c:v>678095.00099999993</c:v>
                </c:pt>
                <c:pt idx="32">
                  <c:v>295801.82500000001</c:v>
                </c:pt>
                <c:pt idx="33">
                  <c:v>432270.21600000001</c:v>
                </c:pt>
                <c:pt idx="34">
                  <c:v>530237.85600000003</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再エネ比較シート!$CO$13:$CO$42</c:f>
              <c:numCache>
                <c:formatCode>0.0%</c:formatCode>
                <c:ptCount val="30"/>
                <c:pt idx="0">
                  <c:v>0.12443136205512444</c:v>
                </c:pt>
                <c:pt idx="1">
                  <c:v>5.3195149221639287E-2</c:v>
                </c:pt>
                <c:pt idx="2">
                  <c:v>1.5222955678297184E-2</c:v>
                </c:pt>
                <c:pt idx="3">
                  <c:v>0.13978241693619523</c:v>
                </c:pt>
                <c:pt idx="4">
                  <c:v>5.6887923708809365E-2</c:v>
                </c:pt>
                <c:pt idx="5">
                  <c:v>5.0977190386283615E-2</c:v>
                </c:pt>
                <c:pt idx="6">
                  <c:v>3.0610490111779881E-2</c:v>
                </c:pt>
                <c:pt idx="7">
                  <c:v>0.12919247725877561</c:v>
                </c:pt>
                <c:pt idx="8">
                  <c:v>9.1964624816884596E-2</c:v>
                </c:pt>
                <c:pt idx="9">
                  <c:v>9.0872948259215089E-2</c:v>
                </c:pt>
                <c:pt idx="10">
                  <c:v>0.10207496653279786</c:v>
                </c:pt>
                <c:pt idx="11">
                  <c:v>0.13972854593630021</c:v>
                </c:pt>
                <c:pt idx="12">
                  <c:v>4.8809160970087515E-2</c:v>
                </c:pt>
                <c:pt idx="13">
                  <c:v>0.10569369955035485</c:v>
                </c:pt>
                <c:pt idx="14">
                  <c:v>8.8570395153268824E-2</c:v>
                </c:pt>
                <c:pt idx="15">
                  <c:v>6.0383472859843371E-2</c:v>
                </c:pt>
                <c:pt idx="16">
                  <c:v>0.10879547862945955</c:v>
                </c:pt>
                <c:pt idx="17">
                  <c:v>0.12697050938337801</c:v>
                </c:pt>
                <c:pt idx="18">
                  <c:v>9.6643643427584719E-2</c:v>
                </c:pt>
                <c:pt idx="19">
                  <c:v>6.0862790924140618E-2</c:v>
                </c:pt>
                <c:pt idx="20">
                  <c:v>9.479346391961839E-2</c:v>
                </c:pt>
                <c:pt idx="21">
                  <c:v>7.4749785530454679E-2</c:v>
                </c:pt>
                <c:pt idx="22">
                  <c:v>9.1418621102465042E-2</c:v>
                </c:pt>
                <c:pt idx="23">
                  <c:v>8.7698412698412692E-2</c:v>
                </c:pt>
                <c:pt idx="24">
                  <c:v>9.303075930307593E-2</c:v>
                </c:pt>
                <c:pt idx="25">
                  <c:v>8.7674084353471779E-2</c:v>
                </c:pt>
                <c:pt idx="26">
                  <c:v>8.1277962601812553E-2</c:v>
                </c:pt>
                <c:pt idx="27">
                  <c:v>0.14567333857410655</c:v>
                </c:pt>
                <c:pt idx="28">
                  <c:v>8.5756692870100598E-2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再エネ比較シート!$CC$13:$CC$42</c:f>
              <c:numCache>
                <c:formatCode>0.0%</c:formatCode>
                <c:ptCount val="30"/>
                <c:pt idx="0">
                  <c:v>8.9743992737106454E-3</c:v>
                </c:pt>
                <c:pt idx="1">
                  <c:v>2.8386061575479533E-2</c:v>
                </c:pt>
                <c:pt idx="2">
                  <c:v>8.3478835240168702E-3</c:v>
                </c:pt>
                <c:pt idx="3">
                  <c:v>6.9822752190977305E-2</c:v>
                </c:pt>
                <c:pt idx="4">
                  <c:v>2.2006311955338639E-2</c:v>
                </c:pt>
                <c:pt idx="5">
                  <c:v>2.9208759948571566E-2</c:v>
                </c:pt>
                <c:pt idx="6">
                  <c:v>8.6344413897972063E-3</c:v>
                </c:pt>
                <c:pt idx="7">
                  <c:v>3.3605920161004867E-2</c:v>
                </c:pt>
                <c:pt idx="8">
                  <c:v>3.5286843356133878E-2</c:v>
                </c:pt>
                <c:pt idx="9">
                  <c:v>2.7972162101452373E-2</c:v>
                </c:pt>
                <c:pt idx="10">
                  <c:v>4.3692376579855412E-2</c:v>
                </c:pt>
                <c:pt idx="11">
                  <c:v>3.6551081631243765E-2</c:v>
                </c:pt>
                <c:pt idx="12">
                  <c:v>2.5184742437218424E-2</c:v>
                </c:pt>
                <c:pt idx="13">
                  <c:v>3.9612853705850049E-2</c:v>
                </c:pt>
                <c:pt idx="14">
                  <c:v>5.178268709739231E-2</c:v>
                </c:pt>
                <c:pt idx="15">
                  <c:v>1.326033234577083E-2</c:v>
                </c:pt>
                <c:pt idx="16">
                  <c:v>1.443215153688001E-2</c:v>
                </c:pt>
                <c:pt idx="17">
                  <c:v>4.5411579804436782E-2</c:v>
                </c:pt>
                <c:pt idx="18">
                  <c:v>4.0585844417946389E-2</c:v>
                </c:pt>
                <c:pt idx="19">
                  <c:v>3.3630945050038726E-2</c:v>
                </c:pt>
                <c:pt idx="20">
                  <c:v>5.4141205151361407E-2</c:v>
                </c:pt>
                <c:pt idx="21">
                  <c:v>2.8014533119666257E-2</c:v>
                </c:pt>
                <c:pt idx="22">
                  <c:v>5.3914060441204829E-2</c:v>
                </c:pt>
                <c:pt idx="23">
                  <c:v>2.7353636163537101E-2</c:v>
                </c:pt>
                <c:pt idx="24">
                  <c:v>6.8052909069642342E-2</c:v>
                </c:pt>
                <c:pt idx="25">
                  <c:v>4.8513537924196798E-2</c:v>
                </c:pt>
                <c:pt idx="26">
                  <c:v>2.2241924299876255E-2</c:v>
                </c:pt>
                <c:pt idx="27">
                  <c:v>2.4745607696578995E-2</c:v>
                </c:pt>
                <c:pt idx="28">
                  <c:v>2.3109558090898735E-2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再エネ比較シート!$CD$13:$CD$42</c:f>
              <c:numCache>
                <c:formatCode>0.0%</c:formatCode>
                <c:ptCount val="30"/>
                <c:pt idx="0">
                  <c:v>9.6848957506239924E-2</c:v>
                </c:pt>
                <c:pt idx="1">
                  <c:v>0.14343196405751468</c:v>
                </c:pt>
                <c:pt idx="2">
                  <c:v>8.2892430888642066E-2</c:v>
                </c:pt>
                <c:pt idx="3">
                  <c:v>0.10934621389998672</c:v>
                </c:pt>
                <c:pt idx="4">
                  <c:v>9.7379608356328917E-2</c:v>
                </c:pt>
                <c:pt idx="5">
                  <c:v>5.0486135835755917E-2</c:v>
                </c:pt>
                <c:pt idx="6">
                  <c:v>3.2004082641929936E-2</c:v>
                </c:pt>
                <c:pt idx="7">
                  <c:v>0.14890907360101766</c:v>
                </c:pt>
                <c:pt idx="8">
                  <c:v>0.11665845300949447</c:v>
                </c:pt>
                <c:pt idx="9">
                  <c:v>0.30458029319360008</c:v>
                </c:pt>
                <c:pt idx="10">
                  <c:v>4.2757524651823038E-2</c:v>
                </c:pt>
                <c:pt idx="11">
                  <c:v>3.7847351707021089E-2</c:v>
                </c:pt>
                <c:pt idx="12">
                  <c:v>0.18407157879704478</c:v>
                </c:pt>
                <c:pt idx="13">
                  <c:v>0.20434594677621765</c:v>
                </c:pt>
                <c:pt idx="14">
                  <c:v>0.25392678513476624</c:v>
                </c:pt>
                <c:pt idx="15">
                  <c:v>2.2527789065380992E-2</c:v>
                </c:pt>
                <c:pt idx="16">
                  <c:v>0.19384557677893197</c:v>
                </c:pt>
                <c:pt idx="17">
                  <c:v>0.41302803228157259</c:v>
                </c:pt>
                <c:pt idx="18">
                  <c:v>0.20048817902755237</c:v>
                </c:pt>
                <c:pt idx="19">
                  <c:v>0.10128629333560112</c:v>
                </c:pt>
                <c:pt idx="20">
                  <c:v>0.17408535342510956</c:v>
                </c:pt>
                <c:pt idx="21">
                  <c:v>4.8831354276775381E-2</c:v>
                </c:pt>
                <c:pt idx="22">
                  <c:v>7.0590895694379346E-2</c:v>
                </c:pt>
                <c:pt idx="23">
                  <c:v>0.19690139827918057</c:v>
                </c:pt>
                <c:pt idx="24">
                  <c:v>0.49040763451661917</c:v>
                </c:pt>
                <c:pt idx="25">
                  <c:v>1.18318382598334</c:v>
                </c:pt>
                <c:pt idx="26">
                  <c:v>0.14081872813122912</c:v>
                </c:pt>
                <c:pt idx="27">
                  <c:v>2.0618871773233703E-2</c:v>
                </c:pt>
                <c:pt idx="28">
                  <c:v>0.40889331726561035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再エネ比較シート!$CE$13:$CE$42</c:f>
              <c:numCache>
                <c:formatCode>0.0%</c:formatCode>
                <c:ptCount val="30"/>
                <c:pt idx="0">
                  <c:v>0</c:v>
                </c:pt>
                <c:pt idx="1">
                  <c:v>1.4015437717701555E-2</c:v>
                </c:pt>
                <c:pt idx="2">
                  <c:v>0</c:v>
                </c:pt>
                <c:pt idx="3">
                  <c:v>0</c:v>
                </c:pt>
                <c:pt idx="4">
                  <c:v>2.8726100862416739E-5</c:v>
                </c:pt>
                <c:pt idx="5">
                  <c:v>0</c:v>
                </c:pt>
                <c:pt idx="6">
                  <c:v>0</c:v>
                </c:pt>
                <c:pt idx="7">
                  <c:v>0</c:v>
                </c:pt>
                <c:pt idx="8">
                  <c:v>0</c:v>
                </c:pt>
                <c:pt idx="9">
                  <c:v>0</c:v>
                </c:pt>
                <c:pt idx="10">
                  <c:v>0</c:v>
                </c:pt>
                <c:pt idx="11">
                  <c:v>0</c:v>
                </c:pt>
                <c:pt idx="12">
                  <c:v>0</c:v>
                </c:pt>
                <c:pt idx="13">
                  <c:v>1.6190436651502318E-4</c:v>
                </c:pt>
                <c:pt idx="14">
                  <c:v>0</c:v>
                </c:pt>
                <c:pt idx="15">
                  <c:v>0</c:v>
                </c:pt>
                <c:pt idx="16">
                  <c:v>2.8298371673863031E-2</c:v>
                </c:pt>
                <c:pt idx="17">
                  <c:v>0</c:v>
                </c:pt>
                <c:pt idx="18">
                  <c:v>0</c:v>
                </c:pt>
                <c:pt idx="19">
                  <c:v>0</c:v>
                </c:pt>
                <c:pt idx="20">
                  <c:v>0</c:v>
                </c:pt>
                <c:pt idx="21">
                  <c:v>0</c:v>
                </c:pt>
                <c:pt idx="22">
                  <c:v>0</c:v>
                </c:pt>
                <c:pt idx="23">
                  <c:v>0</c:v>
                </c:pt>
                <c:pt idx="24">
                  <c:v>0</c:v>
                </c:pt>
                <c:pt idx="25">
                  <c:v>0.12897714274711139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再エネ比較シート!$CF$13:$CF$42</c:f>
              <c:numCache>
                <c:formatCode>0.0%</c:formatCode>
                <c:ptCount val="30"/>
                <c:pt idx="0">
                  <c:v>4.1167436644931865E-4</c:v>
                </c:pt>
                <c:pt idx="1">
                  <c:v>0</c:v>
                </c:pt>
                <c:pt idx="2">
                  <c:v>0</c:v>
                </c:pt>
                <c:pt idx="3">
                  <c:v>5.2779692931406524E-4</c:v>
                </c:pt>
                <c:pt idx="4">
                  <c:v>3.4749315559375084E-3</c:v>
                </c:pt>
                <c:pt idx="5">
                  <c:v>0</c:v>
                </c:pt>
                <c:pt idx="6">
                  <c:v>3.1841737781862213E-4</c:v>
                </c:pt>
                <c:pt idx="7">
                  <c:v>0</c:v>
                </c:pt>
                <c:pt idx="8">
                  <c:v>0</c:v>
                </c:pt>
                <c:pt idx="9">
                  <c:v>1.6872220612386944E-2</c:v>
                </c:pt>
                <c:pt idx="10">
                  <c:v>2.5609404988270863E-2</c:v>
                </c:pt>
                <c:pt idx="11">
                  <c:v>0</c:v>
                </c:pt>
                <c:pt idx="12">
                  <c:v>2.7128170309786512E-3</c:v>
                </c:pt>
                <c:pt idx="13">
                  <c:v>0</c:v>
                </c:pt>
                <c:pt idx="14">
                  <c:v>3.8188092402456464E-2</c:v>
                </c:pt>
                <c:pt idx="15">
                  <c:v>2.9615829676091042E-4</c:v>
                </c:pt>
                <c:pt idx="16">
                  <c:v>0</c:v>
                </c:pt>
                <c:pt idx="17">
                  <c:v>0</c:v>
                </c:pt>
                <c:pt idx="18">
                  <c:v>0</c:v>
                </c:pt>
                <c:pt idx="19">
                  <c:v>0</c:v>
                </c:pt>
                <c:pt idx="20">
                  <c:v>0</c:v>
                </c:pt>
                <c:pt idx="21">
                  <c:v>0</c:v>
                </c:pt>
                <c:pt idx="22">
                  <c:v>0</c:v>
                </c:pt>
                <c:pt idx="23">
                  <c:v>2.4721271630475598E-2</c:v>
                </c:pt>
                <c:pt idx="24">
                  <c:v>0</c:v>
                </c:pt>
                <c:pt idx="25">
                  <c:v>6.6866030226037023E-4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再エネ比較シート!$CH$13:$CH$42</c:f>
              <c:numCache>
                <c:formatCode>0.0%</c:formatCode>
                <c:ptCount val="30"/>
                <c:pt idx="0">
                  <c:v>0</c:v>
                </c:pt>
                <c:pt idx="1">
                  <c:v>0</c:v>
                </c:pt>
                <c:pt idx="2">
                  <c:v>5.9693393619765014E-2</c:v>
                </c:pt>
                <c:pt idx="3">
                  <c:v>0</c:v>
                </c:pt>
                <c:pt idx="4">
                  <c:v>0</c:v>
                </c:pt>
                <c:pt idx="5">
                  <c:v>0</c:v>
                </c:pt>
                <c:pt idx="6">
                  <c:v>5.3976279121012674E-2</c:v>
                </c:pt>
                <c:pt idx="7">
                  <c:v>0</c:v>
                </c:pt>
                <c:pt idx="8">
                  <c:v>0</c:v>
                </c:pt>
                <c:pt idx="9">
                  <c:v>0</c:v>
                </c:pt>
                <c:pt idx="10">
                  <c:v>0</c:v>
                </c:pt>
                <c:pt idx="11">
                  <c:v>0</c:v>
                </c:pt>
                <c:pt idx="12">
                  <c:v>0</c:v>
                </c:pt>
                <c:pt idx="13">
                  <c:v>7.4899155624602989E-2</c:v>
                </c:pt>
                <c:pt idx="14">
                  <c:v>0</c:v>
                </c:pt>
                <c:pt idx="15">
                  <c:v>0</c:v>
                </c:pt>
                <c:pt idx="16">
                  <c:v>6.2458205731785975E-3</c:v>
                </c:pt>
                <c:pt idx="17">
                  <c:v>0</c:v>
                </c:pt>
                <c:pt idx="18">
                  <c:v>7.3404065026104499</c:v>
                </c:pt>
                <c:pt idx="19">
                  <c:v>9.347627284269952E-3</c:v>
                </c:pt>
                <c:pt idx="20">
                  <c:v>0</c:v>
                </c:pt>
                <c:pt idx="21">
                  <c:v>9.6558587205768272E-3</c:v>
                </c:pt>
                <c:pt idx="22">
                  <c:v>0</c:v>
                </c:pt>
                <c:pt idx="23">
                  <c:v>0.36318885751916086</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再エネ比較シート!$CI$13:$CI$42</c:f>
              <c:numCache>
                <c:formatCode>0.0%</c:formatCode>
                <c:ptCount val="30"/>
                <c:pt idx="0">
                  <c:v>0.10623503114639987</c:v>
                </c:pt>
                <c:pt idx="1">
                  <c:v>0.18583346335069578</c:v>
                </c:pt>
                <c:pt idx="2">
                  <c:v>0.15093370803242395</c:v>
                </c:pt>
                <c:pt idx="3">
                  <c:v>0.17969676302027809</c:v>
                </c:pt>
                <c:pt idx="4">
                  <c:v>0.12288957796846746</c:v>
                </c:pt>
                <c:pt idx="5">
                  <c:v>7.969489578432748E-2</c:v>
                </c:pt>
                <c:pt idx="6">
                  <c:v>9.4933220530558443E-2</c:v>
                </c:pt>
                <c:pt idx="7">
                  <c:v>0.18251499376202254</c:v>
                </c:pt>
                <c:pt idx="8">
                  <c:v>0.15194529636562834</c:v>
                </c:pt>
                <c:pt idx="9">
                  <c:v>0.34942467590743942</c:v>
                </c:pt>
                <c:pt idx="10">
                  <c:v>0.11205930621994931</c:v>
                </c:pt>
                <c:pt idx="11">
                  <c:v>7.4398433338264847E-2</c:v>
                </c:pt>
                <c:pt idx="12">
                  <c:v>0.21196913826524186</c:v>
                </c:pt>
                <c:pt idx="13">
                  <c:v>0.3190198604731857</c:v>
                </c:pt>
                <c:pt idx="14">
                  <c:v>0.34389756463461502</c:v>
                </c:pt>
                <c:pt idx="15">
                  <c:v>3.6084279707912732E-2</c:v>
                </c:pt>
                <c:pt idx="16">
                  <c:v>0.24282192056285362</c:v>
                </c:pt>
                <c:pt idx="17">
                  <c:v>0.45843961208600942</c:v>
                </c:pt>
                <c:pt idx="18">
                  <c:v>7.5814805260559481</c:v>
                </c:pt>
                <c:pt idx="19">
                  <c:v>0.14426486566990979</c:v>
                </c:pt>
                <c:pt idx="20">
                  <c:v>0.22822655857647098</c:v>
                </c:pt>
                <c:pt idx="21">
                  <c:v>8.6501746117018455E-2</c:v>
                </c:pt>
                <c:pt idx="22">
                  <c:v>0.12450495613558417</c:v>
                </c:pt>
                <c:pt idx="23">
                  <c:v>0.61216516359235418</c:v>
                </c:pt>
                <c:pt idx="24">
                  <c:v>0.55846054358626152</c:v>
                </c:pt>
                <c:pt idx="25">
                  <c:v>1.3613431669569087</c:v>
                </c:pt>
                <c:pt idx="26">
                  <c:v>0.16306065243110537</c:v>
                </c:pt>
                <c:pt idx="27">
                  <c:v>4.5364479469812702E-2</c:v>
                </c:pt>
                <c:pt idx="28">
                  <c:v>0.43200287535650911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再エネ比較シート!$BE$13:$BE$42</c:f>
              <c:numCache>
                <c:formatCode>#,##0_);[Red]\(#,##0\)</c:formatCode>
                <c:ptCount val="30"/>
                <c:pt idx="0">
                  <c:v>12726.599999999884</c:v>
                </c:pt>
                <c:pt idx="1">
                  <c:v>5535.4000000000015</c:v>
                </c:pt>
                <c:pt idx="2">
                  <c:v>1625.0720000000008</c:v>
                </c:pt>
                <c:pt idx="3">
                  <c:v>11529.589999999973</c:v>
                </c:pt>
                <c:pt idx="4">
                  <c:v>5547.0450000000001</c:v>
                </c:pt>
                <c:pt idx="5">
                  <c:v>4656.6000000000031</c:v>
                </c:pt>
                <c:pt idx="6">
                  <c:v>2363.3130000000006</c:v>
                </c:pt>
                <c:pt idx="7">
                  <c:v>10785.499999999982</c:v>
                </c:pt>
                <c:pt idx="8">
                  <c:v>7801.3999999999933</c:v>
                </c:pt>
                <c:pt idx="9">
                  <c:v>7260.8000000000011</c:v>
                </c:pt>
                <c:pt idx="10">
                  <c:v>8219.1999999999825</c:v>
                </c:pt>
                <c:pt idx="11">
                  <c:v>12151.857999999958</c:v>
                </c:pt>
                <c:pt idx="12">
                  <c:v>5163.5860000000066</c:v>
                </c:pt>
                <c:pt idx="13">
                  <c:v>8680.8999999999833</c:v>
                </c:pt>
                <c:pt idx="14">
                  <c:v>10630.172999999988</c:v>
                </c:pt>
                <c:pt idx="15">
                  <c:v>5294.4999999999945</c:v>
                </c:pt>
                <c:pt idx="16">
                  <c:v>8770.4999999999873</c:v>
                </c:pt>
                <c:pt idx="17">
                  <c:v>10715.896999999994</c:v>
                </c:pt>
                <c:pt idx="18">
                  <c:v>8338.4000000000015</c:v>
                </c:pt>
                <c:pt idx="19">
                  <c:v>6302.7249999999995</c:v>
                </c:pt>
                <c:pt idx="20">
                  <c:v>10193.999999999993</c:v>
                </c:pt>
                <c:pt idx="21">
                  <c:v>6268.5000000000018</c:v>
                </c:pt>
                <c:pt idx="22">
                  <c:v>7046.300000000002</c:v>
                </c:pt>
                <c:pt idx="23">
                  <c:v>7591.1110000000053</c:v>
                </c:pt>
                <c:pt idx="24">
                  <c:v>9743.9959999999937</c:v>
                </c:pt>
                <c:pt idx="25">
                  <c:v>8579.3000000000029</c:v>
                </c:pt>
                <c:pt idx="26">
                  <c:v>6908.5000000000018</c:v>
                </c:pt>
                <c:pt idx="27">
                  <c:v>11487.999999999969</c:v>
                </c:pt>
                <c:pt idx="28">
                  <c:v>7556.2999999999956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再エネ比較シート!$BF$13:$BF$42</c:f>
              <c:numCache>
                <c:formatCode>#,##0_);[Red]\(#,##0\)</c:formatCode>
                <c:ptCount val="30"/>
                <c:pt idx="0">
                  <c:v>124607.89999999969</c:v>
                </c:pt>
                <c:pt idx="1">
                  <c:v>25376.600000000009</c:v>
                </c:pt>
                <c:pt idx="2">
                  <c:v>14640.459999999997</c:v>
                </c:pt>
                <c:pt idx="3">
                  <c:v>16381.899999999981</c:v>
                </c:pt>
                <c:pt idx="4">
                  <c:v>22270.300000000021</c:v>
                </c:pt>
                <c:pt idx="5">
                  <c:v>7302.5</c:v>
                </c:pt>
                <c:pt idx="6">
                  <c:v>7947.5999999999995</c:v>
                </c:pt>
                <c:pt idx="7">
                  <c:v>43360.000000000022</c:v>
                </c:pt>
                <c:pt idx="8">
                  <c:v>23400.200000000012</c:v>
                </c:pt>
                <c:pt idx="9">
                  <c:v>71730.499999999985</c:v>
                </c:pt>
                <c:pt idx="10">
                  <c:v>7297.5999999999949</c:v>
                </c:pt>
                <c:pt idx="11">
                  <c:v>11416.199999999995</c:v>
                </c:pt>
                <c:pt idx="12">
                  <c:v>34240.827999999994</c:v>
                </c:pt>
                <c:pt idx="13">
                  <c:v>40629.19999999999</c:v>
                </c:pt>
                <c:pt idx="14">
                  <c:v>47294.200000000033</c:v>
                </c:pt>
                <c:pt idx="15">
                  <c:v>8160.8</c:v>
                </c:pt>
                <c:pt idx="16">
                  <c:v>106879.09999999992</c:v>
                </c:pt>
                <c:pt idx="17">
                  <c:v>88427.036000000022</c:v>
                </c:pt>
                <c:pt idx="18">
                  <c:v>37371.500000000022</c:v>
                </c:pt>
                <c:pt idx="19">
                  <c:v>17222.000000000004</c:v>
                </c:pt>
                <c:pt idx="20">
                  <c:v>29738.739999999976</c:v>
                </c:pt>
                <c:pt idx="21">
                  <c:v>9913.4</c:v>
                </c:pt>
                <c:pt idx="22">
                  <c:v>8370.4999999999945</c:v>
                </c:pt>
                <c:pt idx="23">
                  <c:v>49577.279999999962</c:v>
                </c:pt>
                <c:pt idx="24">
                  <c:v>63707.60000000002</c:v>
                </c:pt>
                <c:pt idx="25">
                  <c:v>189838.70000000033</c:v>
                </c:pt>
                <c:pt idx="26">
                  <c:v>39684.000000000007</c:v>
                </c:pt>
                <c:pt idx="27">
                  <c:v>8684.6999999999971</c:v>
                </c:pt>
                <c:pt idx="28">
                  <c:v>121302.89999999981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再エネ比較シート!$BG$13:$BG$42</c:f>
              <c:numCache>
                <c:formatCode>#,##0_);[Red]\(#,##0\)</c:formatCode>
                <c:ptCount val="30"/>
                <c:pt idx="0">
                  <c:v>0</c:v>
                </c:pt>
                <c:pt idx="1">
                  <c:v>1509.8</c:v>
                </c:pt>
                <c:pt idx="2">
                  <c:v>0</c:v>
                </c:pt>
                <c:pt idx="3">
                  <c:v>0</c:v>
                </c:pt>
                <c:pt idx="4">
                  <c:v>4</c:v>
                </c:pt>
                <c:pt idx="5">
                  <c:v>0</c:v>
                </c:pt>
                <c:pt idx="6">
                  <c:v>0</c:v>
                </c:pt>
                <c:pt idx="7">
                  <c:v>0</c:v>
                </c:pt>
                <c:pt idx="8">
                  <c:v>0</c:v>
                </c:pt>
                <c:pt idx="9">
                  <c:v>0</c:v>
                </c:pt>
                <c:pt idx="10">
                  <c:v>0</c:v>
                </c:pt>
                <c:pt idx="11">
                  <c:v>0</c:v>
                </c:pt>
                <c:pt idx="12">
                  <c:v>0</c:v>
                </c:pt>
                <c:pt idx="13">
                  <c:v>19.600000000000001</c:v>
                </c:pt>
                <c:pt idx="14">
                  <c:v>0</c:v>
                </c:pt>
                <c:pt idx="15">
                  <c:v>0</c:v>
                </c:pt>
                <c:pt idx="16">
                  <c:v>9500</c:v>
                </c:pt>
                <c:pt idx="17">
                  <c:v>0</c:v>
                </c:pt>
                <c:pt idx="18">
                  <c:v>0</c:v>
                </c:pt>
                <c:pt idx="19">
                  <c:v>0</c:v>
                </c:pt>
                <c:pt idx="20">
                  <c:v>0</c:v>
                </c:pt>
                <c:pt idx="21">
                  <c:v>0</c:v>
                </c:pt>
                <c:pt idx="22">
                  <c:v>0</c:v>
                </c:pt>
                <c:pt idx="23">
                  <c:v>0</c:v>
                </c:pt>
                <c:pt idx="24">
                  <c:v>0</c:v>
                </c:pt>
                <c:pt idx="25">
                  <c:v>12600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再エネ比較シート!$BH$13:$BH$42</c:f>
              <c:numCache>
                <c:formatCode>#,##0_);[Red]\(#,##0\)</c:formatCode>
                <c:ptCount val="30"/>
                <c:pt idx="0">
                  <c:v>133.30000000000001</c:v>
                </c:pt>
                <c:pt idx="1">
                  <c:v>0</c:v>
                </c:pt>
                <c:pt idx="2">
                  <c:v>0</c:v>
                </c:pt>
                <c:pt idx="3">
                  <c:v>19.899999999999999</c:v>
                </c:pt>
                <c:pt idx="4">
                  <c:v>200</c:v>
                </c:pt>
                <c:pt idx="5">
                  <c:v>0</c:v>
                </c:pt>
                <c:pt idx="6">
                  <c:v>19.899999999999999</c:v>
                </c:pt>
                <c:pt idx="7">
                  <c:v>0</c:v>
                </c:pt>
                <c:pt idx="8">
                  <c:v>0</c:v>
                </c:pt>
                <c:pt idx="9">
                  <c:v>1000</c:v>
                </c:pt>
                <c:pt idx="10">
                  <c:v>1100</c:v>
                </c:pt>
                <c:pt idx="11">
                  <c:v>0</c:v>
                </c:pt>
                <c:pt idx="12">
                  <c:v>127</c:v>
                </c:pt>
                <c:pt idx="13">
                  <c:v>0</c:v>
                </c:pt>
                <c:pt idx="14">
                  <c:v>1790</c:v>
                </c:pt>
                <c:pt idx="15">
                  <c:v>27</c:v>
                </c:pt>
                <c:pt idx="16">
                  <c:v>0</c:v>
                </c:pt>
                <c:pt idx="17">
                  <c:v>0</c:v>
                </c:pt>
                <c:pt idx="18">
                  <c:v>0</c:v>
                </c:pt>
                <c:pt idx="19">
                  <c:v>0</c:v>
                </c:pt>
                <c:pt idx="20">
                  <c:v>0</c:v>
                </c:pt>
                <c:pt idx="21">
                  <c:v>0</c:v>
                </c:pt>
                <c:pt idx="22">
                  <c:v>0</c:v>
                </c:pt>
                <c:pt idx="23">
                  <c:v>1566.5</c:v>
                </c:pt>
                <c:pt idx="24">
                  <c:v>0</c:v>
                </c:pt>
                <c:pt idx="25">
                  <c:v>27</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再エネ比較シート!$BJ$13:$BJ$42</c:f>
              <c:numCache>
                <c:formatCode>#,##0_);[Red]\(#,##0\)</c:formatCode>
                <c:ptCount val="30"/>
                <c:pt idx="0">
                  <c:v>0</c:v>
                </c:pt>
                <c:pt idx="1">
                  <c:v>0</c:v>
                </c:pt>
                <c:pt idx="2">
                  <c:v>1990</c:v>
                </c:pt>
                <c:pt idx="3">
                  <c:v>0</c:v>
                </c:pt>
                <c:pt idx="4">
                  <c:v>0</c:v>
                </c:pt>
                <c:pt idx="5">
                  <c:v>0</c:v>
                </c:pt>
                <c:pt idx="6">
                  <c:v>2530</c:v>
                </c:pt>
                <c:pt idx="7">
                  <c:v>0</c:v>
                </c:pt>
                <c:pt idx="8">
                  <c:v>0</c:v>
                </c:pt>
                <c:pt idx="9">
                  <c:v>0</c:v>
                </c:pt>
                <c:pt idx="10">
                  <c:v>0</c:v>
                </c:pt>
                <c:pt idx="11">
                  <c:v>0</c:v>
                </c:pt>
                <c:pt idx="12">
                  <c:v>0</c:v>
                </c:pt>
                <c:pt idx="13">
                  <c:v>2810.84</c:v>
                </c:pt>
                <c:pt idx="14">
                  <c:v>0</c:v>
                </c:pt>
                <c:pt idx="15">
                  <c:v>0</c:v>
                </c:pt>
                <c:pt idx="16">
                  <c:v>650</c:v>
                </c:pt>
                <c:pt idx="17">
                  <c:v>0</c:v>
                </c:pt>
                <c:pt idx="18">
                  <c:v>258261.00099999999</c:v>
                </c:pt>
                <c:pt idx="19">
                  <c:v>300</c:v>
                </c:pt>
                <c:pt idx="20">
                  <c:v>0</c:v>
                </c:pt>
                <c:pt idx="21">
                  <c:v>370</c:v>
                </c:pt>
                <c:pt idx="22">
                  <c:v>0</c:v>
                </c:pt>
                <c:pt idx="23">
                  <c:v>17260.5</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再エネ比較シート!$BK$13:$BK$42</c:f>
              <c:numCache>
                <c:formatCode>#,##0_);[Red]\(#,##0\)</c:formatCode>
                <c:ptCount val="30"/>
                <c:pt idx="0">
                  <c:v>137467.79999999955</c:v>
                </c:pt>
                <c:pt idx="1">
                  <c:v>32421.80000000001</c:v>
                </c:pt>
                <c:pt idx="2">
                  <c:v>18255.531999999999</c:v>
                </c:pt>
                <c:pt idx="3">
                  <c:v>27931.389999999956</c:v>
                </c:pt>
                <c:pt idx="4">
                  <c:v>28021.345000000023</c:v>
                </c:pt>
                <c:pt idx="5">
                  <c:v>11959.100000000002</c:v>
                </c:pt>
                <c:pt idx="6">
                  <c:v>12860.813</c:v>
                </c:pt>
                <c:pt idx="7">
                  <c:v>54145.5</c:v>
                </c:pt>
                <c:pt idx="8">
                  <c:v>31201.600000000006</c:v>
                </c:pt>
                <c:pt idx="9">
                  <c:v>79991.299999999988</c:v>
                </c:pt>
                <c:pt idx="10">
                  <c:v>16616.799999999977</c:v>
                </c:pt>
                <c:pt idx="11">
                  <c:v>23568.057999999954</c:v>
                </c:pt>
                <c:pt idx="12">
                  <c:v>39531.414000000004</c:v>
                </c:pt>
                <c:pt idx="13">
                  <c:v>52140.539999999979</c:v>
                </c:pt>
                <c:pt idx="14">
                  <c:v>59714.373000000021</c:v>
                </c:pt>
                <c:pt idx="15">
                  <c:v>13482.299999999996</c:v>
                </c:pt>
                <c:pt idx="16">
                  <c:v>125799.5999999999</c:v>
                </c:pt>
                <c:pt idx="17">
                  <c:v>99142.933000000019</c:v>
                </c:pt>
                <c:pt idx="18">
                  <c:v>303970.90100000001</c:v>
                </c:pt>
                <c:pt idx="19">
                  <c:v>23824.725000000002</c:v>
                </c:pt>
                <c:pt idx="20">
                  <c:v>39932.739999999969</c:v>
                </c:pt>
                <c:pt idx="21">
                  <c:v>16551.900000000001</c:v>
                </c:pt>
                <c:pt idx="22">
                  <c:v>15416.799999999996</c:v>
                </c:pt>
                <c:pt idx="23">
                  <c:v>75995.390999999974</c:v>
                </c:pt>
                <c:pt idx="24">
                  <c:v>73451.59600000002</c:v>
                </c:pt>
                <c:pt idx="25">
                  <c:v>211045.00000000035</c:v>
                </c:pt>
                <c:pt idx="26">
                  <c:v>46592.500000000007</c:v>
                </c:pt>
                <c:pt idx="27">
                  <c:v>20172.699999999968</c:v>
                </c:pt>
                <c:pt idx="28">
                  <c:v>128859.19999999981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再エネ比較シート!$BO$13:$BO$42</c:f>
              <c:numCache>
                <c:formatCode>#,##0_);[Red]\(#,##0\)</c:formatCode>
                <c:ptCount val="30"/>
                <c:pt idx="0">
                  <c:v>15273.44719199986</c:v>
                </c:pt>
                <c:pt idx="1">
                  <c:v>6643.1442480000005</c:v>
                </c:pt>
                <c:pt idx="2">
                  <c:v>1950.2814086400008</c:v>
                </c:pt>
                <c:pt idx="3">
                  <c:v>13836.891550799966</c:v>
                </c:pt>
                <c:pt idx="4">
                  <c:v>6657.1196454000001</c:v>
                </c:pt>
                <c:pt idx="5">
                  <c:v>5588.4787920000044</c:v>
                </c:pt>
                <c:pt idx="6">
                  <c:v>2836.2591975600008</c:v>
                </c:pt>
                <c:pt idx="7">
                  <c:v>12943.894259999977</c:v>
                </c:pt>
                <c:pt idx="8">
                  <c:v>9362.6161679999914</c:v>
                </c:pt>
                <c:pt idx="9">
                  <c:v>8713.8312960000021</c:v>
                </c:pt>
                <c:pt idx="10">
                  <c:v>9864.0263039999791</c:v>
                </c:pt>
                <c:pt idx="11">
                  <c:v>14583.687822959948</c:v>
                </c:pt>
                <c:pt idx="12">
                  <c:v>6196.922830320008</c:v>
                </c:pt>
                <c:pt idx="13">
                  <c:v>10418.121707999981</c:v>
                </c:pt>
                <c:pt idx="14">
                  <c:v>12757.483220759985</c:v>
                </c:pt>
                <c:pt idx="15">
                  <c:v>6354.0353399999931</c:v>
                </c:pt>
                <c:pt idx="16">
                  <c:v>10525.652459999985</c:v>
                </c:pt>
                <c:pt idx="17">
                  <c:v>12860.362307639993</c:v>
                </c:pt>
                <c:pt idx="18">
                  <c:v>10007.080608</c:v>
                </c:pt>
                <c:pt idx="19">
                  <c:v>7564.0263269999996</c:v>
                </c:pt>
                <c:pt idx="20">
                  <c:v>12234.023279999992</c:v>
                </c:pt>
                <c:pt idx="21">
                  <c:v>7522.9522200000019</c:v>
                </c:pt>
                <c:pt idx="22">
                  <c:v>8456.4055560000015</c:v>
                </c:pt>
                <c:pt idx="23">
                  <c:v>9110.2441333200059</c:v>
                </c:pt>
                <c:pt idx="24">
                  <c:v>11693.964479519993</c:v>
                </c:pt>
                <c:pt idx="25">
                  <c:v>10296.189516000002</c:v>
                </c:pt>
                <c:pt idx="26">
                  <c:v>8291.0290200000018</c:v>
                </c:pt>
                <c:pt idx="27">
                  <c:v>13786.978559999961</c:v>
                </c:pt>
                <c:pt idx="28">
                  <c:v>9068.4667559999962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再エネ比較シート!$BP$13:$BP$42</c:f>
              <c:numCache>
                <c:formatCode>#,##0_);[Red]\(#,##0\)</c:formatCode>
                <c:ptCount val="30"/>
                <c:pt idx="0">
                  <c:v>164826.3458039996</c:v>
                </c:pt>
                <c:pt idx="1">
                  <c:v>33567.151416000015</c:v>
                </c:pt>
                <c:pt idx="2">
                  <c:v>19365.814869599999</c:v>
                </c:pt>
                <c:pt idx="3">
                  <c:v>21669.322043999975</c:v>
                </c:pt>
                <c:pt idx="4">
                  <c:v>29458.26202800003</c:v>
                </c:pt>
                <c:pt idx="5">
                  <c:v>9659.4549000000006</c:v>
                </c:pt>
                <c:pt idx="6">
                  <c:v>10512.767375999998</c:v>
                </c:pt>
                <c:pt idx="7">
                  <c:v>57354.873600000028</c:v>
                </c:pt>
                <c:pt idx="8">
                  <c:v>30952.848552000021</c:v>
                </c:pt>
                <c:pt idx="9">
                  <c:v>94882.236179999993</c:v>
                </c:pt>
                <c:pt idx="10">
                  <c:v>9652.9733759999945</c:v>
                </c:pt>
                <c:pt idx="11">
                  <c:v>15100.892711999993</c:v>
                </c:pt>
                <c:pt idx="12">
                  <c:v>45292.397645279998</c:v>
                </c:pt>
                <c:pt idx="13">
                  <c:v>53742.680591999975</c:v>
                </c:pt>
                <c:pt idx="14">
                  <c:v>62558.875992000045</c:v>
                </c:pt>
                <c:pt idx="15">
                  <c:v>10794.779807999999</c:v>
                </c:pt>
                <c:pt idx="16">
                  <c:v>141375.39831599989</c:v>
                </c:pt>
                <c:pt idx="17">
                  <c:v>116967.74613936004</c:v>
                </c:pt>
                <c:pt idx="18">
                  <c:v>49433.525340000029</c:v>
                </c:pt>
                <c:pt idx="19">
                  <c:v>22780.572720000004</c:v>
                </c:pt>
                <c:pt idx="20">
                  <c:v>39337.215722399975</c:v>
                </c:pt>
                <c:pt idx="21">
                  <c:v>13113.048983999999</c:v>
                </c:pt>
                <c:pt idx="22">
                  <c:v>11072.162579999993</c:v>
                </c:pt>
                <c:pt idx="23">
                  <c:v>65578.842892799948</c:v>
                </c:pt>
                <c:pt idx="24">
                  <c:v>84269.864976000026</c:v>
                </c:pt>
                <c:pt idx="25">
                  <c:v>251111.03881200042</c:v>
                </c:pt>
                <c:pt idx="26">
                  <c:v>52492.407840000014</c:v>
                </c:pt>
                <c:pt idx="27">
                  <c:v>11487.773771999997</c:v>
                </c:pt>
                <c:pt idx="28">
                  <c:v>160454.62400399975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再エネ比較シート!$BQ$13:$BQ$42</c:f>
              <c:numCache>
                <c:formatCode>#,##0_);[Red]\(#,##0\)</c:formatCode>
                <c:ptCount val="30"/>
                <c:pt idx="0">
                  <c:v>0</c:v>
                </c:pt>
                <c:pt idx="1">
                  <c:v>3280.0103039999999</c:v>
                </c:pt>
                <c:pt idx="2">
                  <c:v>0</c:v>
                </c:pt>
                <c:pt idx="3">
                  <c:v>0</c:v>
                </c:pt>
                <c:pt idx="4">
                  <c:v>8.6899200000000008</c:v>
                </c:pt>
                <c:pt idx="5">
                  <c:v>0</c:v>
                </c:pt>
                <c:pt idx="6">
                  <c:v>0</c:v>
                </c:pt>
                <c:pt idx="7">
                  <c:v>0</c:v>
                </c:pt>
                <c:pt idx="8">
                  <c:v>0</c:v>
                </c:pt>
                <c:pt idx="9">
                  <c:v>0</c:v>
                </c:pt>
                <c:pt idx="10">
                  <c:v>0</c:v>
                </c:pt>
                <c:pt idx="11">
                  <c:v>0</c:v>
                </c:pt>
                <c:pt idx="12">
                  <c:v>0</c:v>
                </c:pt>
                <c:pt idx="13">
                  <c:v>42.580607999999998</c:v>
                </c:pt>
                <c:pt idx="14">
                  <c:v>0</c:v>
                </c:pt>
                <c:pt idx="15">
                  <c:v>0</c:v>
                </c:pt>
                <c:pt idx="16">
                  <c:v>20638.560000000001</c:v>
                </c:pt>
                <c:pt idx="17">
                  <c:v>0</c:v>
                </c:pt>
                <c:pt idx="18">
                  <c:v>0</c:v>
                </c:pt>
                <c:pt idx="19">
                  <c:v>0</c:v>
                </c:pt>
                <c:pt idx="20">
                  <c:v>0</c:v>
                </c:pt>
                <c:pt idx="21">
                  <c:v>0</c:v>
                </c:pt>
                <c:pt idx="22">
                  <c:v>0</c:v>
                </c:pt>
                <c:pt idx="23">
                  <c:v>0</c:v>
                </c:pt>
                <c:pt idx="24">
                  <c:v>0</c:v>
                </c:pt>
                <c:pt idx="25">
                  <c:v>27373.248</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再エネ比較シート!$BR$13:$BR$42</c:f>
              <c:numCache>
                <c:formatCode>#,##0_);[Red]\(#,##0\)</c:formatCode>
                <c:ptCount val="30"/>
                <c:pt idx="0">
                  <c:v>700.62480000000005</c:v>
                </c:pt>
                <c:pt idx="1">
                  <c:v>0</c:v>
                </c:pt>
                <c:pt idx="2">
                  <c:v>0</c:v>
                </c:pt>
                <c:pt idx="3">
                  <c:v>104.59439999999999</c:v>
                </c:pt>
                <c:pt idx="4">
                  <c:v>1051.2</c:v>
                </c:pt>
                <c:pt idx="5">
                  <c:v>0</c:v>
                </c:pt>
                <c:pt idx="6">
                  <c:v>104.59439999999999</c:v>
                </c:pt>
                <c:pt idx="7">
                  <c:v>0</c:v>
                </c:pt>
                <c:pt idx="8">
                  <c:v>0</c:v>
                </c:pt>
                <c:pt idx="9">
                  <c:v>5256</c:v>
                </c:pt>
                <c:pt idx="10">
                  <c:v>5781.6</c:v>
                </c:pt>
                <c:pt idx="11">
                  <c:v>0</c:v>
                </c:pt>
                <c:pt idx="12">
                  <c:v>667.51199999999994</c:v>
                </c:pt>
                <c:pt idx="13">
                  <c:v>0</c:v>
                </c:pt>
                <c:pt idx="14">
                  <c:v>9408.24</c:v>
                </c:pt>
                <c:pt idx="15">
                  <c:v>141.91200000000001</c:v>
                </c:pt>
                <c:pt idx="16">
                  <c:v>0</c:v>
                </c:pt>
                <c:pt idx="17">
                  <c:v>0</c:v>
                </c:pt>
                <c:pt idx="18">
                  <c:v>0</c:v>
                </c:pt>
                <c:pt idx="19">
                  <c:v>0</c:v>
                </c:pt>
                <c:pt idx="20">
                  <c:v>0</c:v>
                </c:pt>
                <c:pt idx="21">
                  <c:v>0</c:v>
                </c:pt>
                <c:pt idx="22">
                  <c:v>0</c:v>
                </c:pt>
                <c:pt idx="23">
                  <c:v>8233.5239999999994</c:v>
                </c:pt>
                <c:pt idx="24">
                  <c:v>0</c:v>
                </c:pt>
                <c:pt idx="25">
                  <c:v>141.91200000000001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再エネ比較シート!$BT$13:$BT$42</c:f>
              <c:numCache>
                <c:formatCode>#,##0_);[Red]\(#,##0\)</c:formatCode>
                <c:ptCount val="30"/>
                <c:pt idx="0">
                  <c:v>0</c:v>
                </c:pt>
                <c:pt idx="1">
                  <c:v>0</c:v>
                </c:pt>
                <c:pt idx="2">
                  <c:v>13945.92</c:v>
                </c:pt>
                <c:pt idx="3">
                  <c:v>0</c:v>
                </c:pt>
                <c:pt idx="4">
                  <c:v>0</c:v>
                </c:pt>
                <c:pt idx="5">
                  <c:v>0</c:v>
                </c:pt>
                <c:pt idx="6">
                  <c:v>17730.240000000002</c:v>
                </c:pt>
                <c:pt idx="7">
                  <c:v>0</c:v>
                </c:pt>
                <c:pt idx="8">
                  <c:v>0</c:v>
                </c:pt>
                <c:pt idx="9">
                  <c:v>0</c:v>
                </c:pt>
                <c:pt idx="10">
                  <c:v>0</c:v>
                </c:pt>
                <c:pt idx="11">
                  <c:v>0</c:v>
                </c:pt>
                <c:pt idx="12">
                  <c:v>0</c:v>
                </c:pt>
                <c:pt idx="13">
                  <c:v>19698.366719999998</c:v>
                </c:pt>
                <c:pt idx="14">
                  <c:v>0</c:v>
                </c:pt>
                <c:pt idx="15">
                  <c:v>0</c:v>
                </c:pt>
                <c:pt idx="16">
                  <c:v>4555.2</c:v>
                </c:pt>
                <c:pt idx="17">
                  <c:v>0</c:v>
                </c:pt>
                <c:pt idx="18">
                  <c:v>1809893.0950079996</c:v>
                </c:pt>
                <c:pt idx="19">
                  <c:v>2102.4</c:v>
                </c:pt>
                <c:pt idx="20">
                  <c:v>0</c:v>
                </c:pt>
                <c:pt idx="21">
                  <c:v>2592.96</c:v>
                </c:pt>
                <c:pt idx="22">
                  <c:v>0</c:v>
                </c:pt>
                <c:pt idx="23">
                  <c:v>120961.584</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再エネ比較シート!$BU$13:$BU$42</c:f>
              <c:numCache>
                <c:formatCode>#,##0_);[Red]\(#,##0\)</c:formatCode>
                <c:ptCount val="30"/>
                <c:pt idx="0">
                  <c:v>180800.41779599944</c:v>
                </c:pt>
                <c:pt idx="1">
                  <c:v>43490.305968000022</c:v>
                </c:pt>
                <c:pt idx="2">
                  <c:v>35262.01627824</c:v>
                </c:pt>
                <c:pt idx="3">
                  <c:v>35610.807994799943</c:v>
                </c:pt>
                <c:pt idx="4">
                  <c:v>37175.271593400023</c:v>
                </c:pt>
                <c:pt idx="5">
                  <c:v>15247.933692000006</c:v>
                </c:pt>
                <c:pt idx="6">
                  <c:v>31183.86097356</c:v>
                </c:pt>
                <c:pt idx="7">
                  <c:v>70298.767860000007</c:v>
                </c:pt>
                <c:pt idx="8">
                  <c:v>40315.464720000011</c:v>
                </c:pt>
                <c:pt idx="9">
                  <c:v>108852.067476</c:v>
                </c:pt>
                <c:pt idx="10">
                  <c:v>25298.59967999997</c:v>
                </c:pt>
                <c:pt idx="11">
                  <c:v>29684.58053495994</c:v>
                </c:pt>
                <c:pt idx="12">
                  <c:v>52156.832475600007</c:v>
                </c:pt>
                <c:pt idx="13">
                  <c:v>83901.749627999947</c:v>
                </c:pt>
                <c:pt idx="14">
                  <c:v>84724.599212760033</c:v>
                </c:pt>
                <c:pt idx="15">
                  <c:v>17290.727147999994</c:v>
                </c:pt>
                <c:pt idx="16">
                  <c:v>177094.81077599988</c:v>
                </c:pt>
                <c:pt idx="17">
                  <c:v>129828.10844700004</c:v>
                </c:pt>
                <c:pt idx="18">
                  <c:v>1869333.7009559995</c:v>
                </c:pt>
                <c:pt idx="19">
                  <c:v>32446.999047000005</c:v>
                </c:pt>
                <c:pt idx="20">
                  <c:v>51571.239002399969</c:v>
                </c:pt>
                <c:pt idx="21">
                  <c:v>23228.961203999999</c:v>
                </c:pt>
                <c:pt idx="22">
                  <c:v>19528.568135999994</c:v>
                </c:pt>
                <c:pt idx="23">
                  <c:v>203884.19502611997</c:v>
                </c:pt>
                <c:pt idx="24">
                  <c:v>95963.829455520026</c:v>
                </c:pt>
                <c:pt idx="25">
                  <c:v>288922.38832800044</c:v>
                </c:pt>
                <c:pt idx="26">
                  <c:v>60783.436860000016</c:v>
                </c:pt>
                <c:pt idx="27">
                  <c:v>25274.75233199996</c:v>
                </c:pt>
                <c:pt idx="28">
                  <c:v>169523.09075999976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岩沼市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岩沼市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299.10082227711598</v>
      </c>
      <c r="BB5" s="34"/>
      <c r="BC5" s="19"/>
      <c r="BD5" s="364">
        <f>AC35</f>
        <v>303.6614366077203</v>
      </c>
      <c r="BE5" s="34"/>
      <c r="BF5" s="19"/>
      <c r="BG5" s="364">
        <f>AK35</f>
        <v>171.14197435452775</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293.29347802060721</v>
      </c>
      <c r="BA6" s="19"/>
      <c r="BB6" s="34"/>
      <c r="BC6" s="364">
        <f>AC36</f>
        <v>297.81283412834608</v>
      </c>
      <c r="BD6" s="19"/>
      <c r="BE6" s="34"/>
      <c r="BF6" s="364">
        <f>AK36</f>
        <v>151.48584926361428</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3.6708290181601217</v>
      </c>
      <c r="BA7" s="19"/>
      <c r="BB7" s="34"/>
      <c r="BC7" s="364">
        <f>AC37</f>
        <v>3.1409192525820222</v>
      </c>
      <c r="BD7" s="19"/>
      <c r="BE7" s="34"/>
      <c r="BF7" s="364">
        <f t="shared" ref="BF7:BF8" si="0">AK37</f>
        <v>3.7180192740226423</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2.1365152383486636</v>
      </c>
      <c r="BA8" s="19"/>
      <c r="BB8" s="34"/>
      <c r="BC8" s="364">
        <f>AC38</f>
        <v>2.7076832267921902</v>
      </c>
      <c r="BD8" s="19"/>
      <c r="BE8" s="34"/>
      <c r="BF8" s="364">
        <f t="shared" si="0"/>
        <v>15.938105816890817</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514.17304269629722</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65.10676720499815</v>
      </c>
      <c r="BA9" s="364">
        <f>AZ9</f>
        <v>65.10676720499815</v>
      </c>
      <c r="BB9" s="34"/>
      <c r="BC9" s="364">
        <f>AC39</f>
        <v>89.176678575572737</v>
      </c>
      <c r="BD9" s="364">
        <f>AC39</f>
        <v>89.176678575572737</v>
      </c>
      <c r="BE9" s="34"/>
      <c r="BF9" s="364">
        <f>AK39</f>
        <v>60.705694825810106</v>
      </c>
      <c r="BG9" s="364">
        <f>AK39</f>
        <v>60.705694825810106</v>
      </c>
      <c r="BH9" s="34"/>
    </row>
    <row r="10" spans="1:62" ht="17.100000000000001" customHeight="1" thickBot="1">
      <c r="B10" s="366"/>
      <c r="C10" s="367"/>
      <c r="D10" s="369"/>
      <c r="E10" s="369"/>
      <c r="F10" s="369"/>
      <c r="G10" s="368"/>
      <c r="H10" s="368"/>
      <c r="I10" s="369"/>
      <c r="J10" s="370"/>
      <c r="K10" s="377"/>
      <c r="L10" s="286" t="s">
        <v>31</v>
      </c>
      <c r="M10" s="286"/>
      <c r="N10" s="622"/>
      <c r="O10" s="1025">
        <f>SUM(O11:O13)</f>
        <v>299.10082227711598</v>
      </c>
      <c r="P10" s="501">
        <f t="shared" ref="P10:P22" si="1">O10/$O$9</f>
        <v>0.58171237587378466</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60.104232215808146</v>
      </c>
      <c r="BA10" s="364">
        <f>AZ10</f>
        <v>60.104232215808146</v>
      </c>
      <c r="BB10" s="34"/>
      <c r="BC10" s="364">
        <f>AC40</f>
        <v>74.108845931252773</v>
      </c>
      <c r="BD10" s="364">
        <f>AC40</f>
        <v>74.108845931252773</v>
      </c>
      <c r="BE10" s="34"/>
      <c r="BF10" s="364">
        <f>AK40</f>
        <v>50.406335054352517</v>
      </c>
      <c r="BG10" s="364">
        <f>AK40</f>
        <v>50.406335054352517</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293.29347802060721</v>
      </c>
      <c r="P11" s="502">
        <f t="shared" si="1"/>
        <v>0.5704178431498298</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86.916250451575792</v>
      </c>
      <c r="BB11" s="34"/>
      <c r="BC11" s="364"/>
      <c r="BD11" s="364">
        <f>AC41</f>
        <v>87.561528042170067</v>
      </c>
      <c r="BE11" s="34"/>
      <c r="BF11" s="19"/>
      <c r="BG11" s="364">
        <f>AK41</f>
        <v>72.334570166358077</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3.6708290181601217</v>
      </c>
      <c r="P12" s="502">
        <f t="shared" si="1"/>
        <v>7.1392871919353871E-3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84.33242394107269</v>
      </c>
      <c r="BA12" s="19"/>
      <c r="BB12" s="34"/>
      <c r="BC12" s="364">
        <f>AC42</f>
        <v>84.174254072127184</v>
      </c>
      <c r="BD12" s="19"/>
      <c r="BE12" s="34"/>
      <c r="BF12" s="364">
        <f>AK42</f>
        <v>69.716335816753343</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2.1365152383486636</v>
      </c>
      <c r="P13" s="502">
        <f t="shared" si="1"/>
        <v>4.1552455320195058E-3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2.5838265105031013</v>
      </c>
      <c r="BA13" s="19"/>
      <c r="BB13" s="34"/>
      <c r="BC13" s="364">
        <f>AC45</f>
        <v>3.387273970042878</v>
      </c>
      <c r="BD13" s="19"/>
      <c r="BE13" s="34"/>
      <c r="BF13" s="364">
        <f>AK45</f>
        <v>2.6182343496047293</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65.10676720499815</v>
      </c>
      <c r="P14" s="501">
        <f t="shared" si="1"/>
        <v>0.12662423308616411</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60.104232215808146</v>
      </c>
      <c r="P15" s="501">
        <f t="shared" si="1"/>
        <v>0.11689495019152427</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2.944970546799162</v>
      </c>
      <c r="BA15" s="364">
        <f>AZ15</f>
        <v>2.944970546799162</v>
      </c>
      <c r="BB15" s="34"/>
      <c r="BC15" s="364">
        <f>AC47</f>
        <v>6.2337903043264333</v>
      </c>
      <c r="BD15" s="364">
        <f>AC47</f>
        <v>6.2337903043264333</v>
      </c>
      <c r="BE15" s="34"/>
      <c r="BF15" s="364">
        <f>AK47</f>
        <v>5.9373935803633771</v>
      </c>
      <c r="BG15" s="364">
        <f>AK47</f>
        <v>5.9373935803633771</v>
      </c>
      <c r="BH15" s="34"/>
    </row>
    <row r="16" spans="1:62" ht="17.100000000000001" customHeight="1" thickBot="1">
      <c r="B16" s="366"/>
      <c r="C16" s="367"/>
      <c r="D16" s="369"/>
      <c r="E16" s="369"/>
      <c r="F16" s="369"/>
      <c r="G16" s="368"/>
      <c r="H16" s="368"/>
      <c r="I16" s="369"/>
      <c r="J16" s="370"/>
      <c r="K16" s="378"/>
      <c r="L16" s="286" t="s">
        <v>44</v>
      </c>
      <c r="M16" s="387"/>
      <c r="N16" s="388"/>
      <c r="O16" s="1025">
        <f>SUM(O18:O21)</f>
        <v>86.916250451575792</v>
      </c>
      <c r="P16" s="501">
        <f t="shared" si="1"/>
        <v>0.16904085440923042</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84.33242394107269</v>
      </c>
      <c r="P17" s="502">
        <f t="shared" si="1"/>
        <v>0.16401564636457361</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47.48237775419792</v>
      </c>
      <c r="P18" s="502">
        <f t="shared" si="1"/>
        <v>9.2347077367577954E-2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36.850046186874771</v>
      </c>
      <c r="P19" s="502">
        <f t="shared" si="1"/>
        <v>7.1668568996995655E-2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2.5838265105031013</v>
      </c>
      <c r="P20" s="502">
        <f t="shared" si="1"/>
        <v>5.0252080446568084E-3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2.944970546799162</v>
      </c>
      <c r="P22" s="679">
        <f t="shared" si="1"/>
        <v>5.7275864392965581E-3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352.86848930496916</v>
      </c>
      <c r="AZ22" s="364">
        <f t="shared" si="3"/>
        <v>354.04119721283223</v>
      </c>
      <c r="BA22" s="364">
        <f t="shared" si="3"/>
        <v>282.88809278057516</v>
      </c>
      <c r="BB22" s="364">
        <f t="shared" si="3"/>
        <v>219.31658510763717</v>
      </c>
      <c r="BC22" s="364">
        <f t="shared" si="3"/>
        <v>311.70707078955598</v>
      </c>
      <c r="BD22" s="364">
        <f t="shared" si="3"/>
        <v>303.6614366077203</v>
      </c>
      <c r="BE22" s="364">
        <f t="shared" si="3"/>
        <v>268.94831011915659</v>
      </c>
      <c r="BF22" s="364">
        <f t="shared" si="3"/>
        <v>276.65029368548687</v>
      </c>
      <c r="BG22" s="364">
        <f t="shared" si="3"/>
        <v>241.04507520313973</v>
      </c>
      <c r="BH22" s="364">
        <f t="shared" si="3"/>
        <v>228.60131033316503</v>
      </c>
      <c r="BI22" s="364">
        <f t="shared" si="3"/>
        <v>228.67114994653625</v>
      </c>
      <c r="BJ22" s="364">
        <f t="shared" si="3"/>
        <v>219.29718199373431</v>
      </c>
      <c r="BK22" s="364">
        <f t="shared" si="3"/>
        <v>196.40009233600085</v>
      </c>
      <c r="BL22" s="364">
        <f t="shared" si="3"/>
        <v>171.14197435452775</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71.830816817924642</v>
      </c>
      <c r="AZ23" s="399">
        <f t="shared" ref="AZ23:BL23" si="4">Y39</f>
        <v>79.036928714630093</v>
      </c>
      <c r="BA23" s="399">
        <f t="shared" si="4"/>
        <v>76.883625875863117</v>
      </c>
      <c r="BB23" s="399">
        <f t="shared" si="4"/>
        <v>81.119884386259514</v>
      </c>
      <c r="BC23" s="399">
        <f t="shared" si="4"/>
        <v>90.941891286058606</v>
      </c>
      <c r="BD23" s="399">
        <f t="shared" si="4"/>
        <v>89.176678575572737</v>
      </c>
      <c r="BE23" s="399">
        <f t="shared" si="4"/>
        <v>77.984434142983531</v>
      </c>
      <c r="BF23" s="399">
        <f t="shared" si="4"/>
        <v>74.64753968567129</v>
      </c>
      <c r="BG23" s="399">
        <f t="shared" si="4"/>
        <v>61.452981431371747</v>
      </c>
      <c r="BH23" s="399">
        <f t="shared" si="4"/>
        <v>59.673217982413519</v>
      </c>
      <c r="BI23" s="399">
        <f t="shared" si="4"/>
        <v>63.629533645587202</v>
      </c>
      <c r="BJ23" s="399">
        <f t="shared" si="4"/>
        <v>60.839082844234369</v>
      </c>
      <c r="BK23" s="399">
        <f t="shared" si="4"/>
        <v>53.814515288795143</v>
      </c>
      <c r="BL23" s="399">
        <f t="shared" si="4"/>
        <v>60.705694825810106</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52.476693430827353</v>
      </c>
      <c r="AZ24" s="364">
        <f t="shared" ref="AZ24:BL24" si="5">Y40</f>
        <v>62.238175409327468</v>
      </c>
      <c r="BA24" s="364">
        <f t="shared" si="5"/>
        <v>57.955161574593745</v>
      </c>
      <c r="BB24" s="364">
        <f t="shared" si="5"/>
        <v>70.16295928819099</v>
      </c>
      <c r="BC24" s="364">
        <f t="shared" si="5"/>
        <v>74.628000317062856</v>
      </c>
      <c r="BD24" s="364">
        <f t="shared" si="5"/>
        <v>74.108845931252773</v>
      </c>
      <c r="BE24" s="364">
        <f t="shared" si="5"/>
        <v>65.541399864318521</v>
      </c>
      <c r="BF24" s="364">
        <f t="shared" si="5"/>
        <v>57.285713175758751</v>
      </c>
      <c r="BG24" s="364">
        <f t="shared" si="5"/>
        <v>57.448464493049649</v>
      </c>
      <c r="BH24" s="364">
        <f t="shared" si="5"/>
        <v>62.786804501744648</v>
      </c>
      <c r="BI24" s="364">
        <f t="shared" si="5"/>
        <v>59.564823409383749</v>
      </c>
      <c r="BJ24" s="364">
        <f t="shared" si="5"/>
        <v>52.446668741180773</v>
      </c>
      <c r="BK24" s="364">
        <f t="shared" si="5"/>
        <v>54.858658197313297</v>
      </c>
      <c r="BL24" s="364">
        <f t="shared" si="5"/>
        <v>50.406335054352517</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84.77482617904748</v>
      </c>
      <c r="AZ25" s="364">
        <f t="shared" ref="AZ25:BL25" si="6">Y41</f>
        <v>85.192427147335152</v>
      </c>
      <c r="BA25" s="364">
        <f t="shared" si="6"/>
        <v>84.802739455499548</v>
      </c>
      <c r="BB25" s="364">
        <f t="shared" si="6"/>
        <v>85.283611473282122</v>
      </c>
      <c r="BC25" s="364">
        <f t="shared" si="6"/>
        <v>88.347446843256805</v>
      </c>
      <c r="BD25" s="364">
        <f t="shared" si="6"/>
        <v>87.561528042170067</v>
      </c>
      <c r="BE25" s="364">
        <f t="shared" si="6"/>
        <v>85.776305866764275</v>
      </c>
      <c r="BF25" s="364">
        <f t="shared" si="6"/>
        <v>86.218216735279043</v>
      </c>
      <c r="BG25" s="364">
        <f t="shared" si="6"/>
        <v>85.442606505197574</v>
      </c>
      <c r="BH25" s="364">
        <f t="shared" si="6"/>
        <v>84.516942762276159</v>
      </c>
      <c r="BI25" s="364">
        <f t="shared" si="6"/>
        <v>83.074770940286015</v>
      </c>
      <c r="BJ25" s="364">
        <f t="shared" si="6"/>
        <v>80.56099666754902</v>
      </c>
      <c r="BK25" s="364">
        <f t="shared" si="6"/>
        <v>73.298767538634209</v>
      </c>
      <c r="BL25" s="364">
        <f t="shared" si="6"/>
        <v>72.334570166358077</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5.1730751899211009</v>
      </c>
      <c r="AZ26" s="364">
        <f t="shared" si="7"/>
        <v>3.1304224413489727</v>
      </c>
      <c r="BA26" s="364">
        <f t="shared" si="7"/>
        <v>2.2754541919657769</v>
      </c>
      <c r="BB26" s="364">
        <f t="shared" si="7"/>
        <v>2.8176406088387038</v>
      </c>
      <c r="BC26" s="364">
        <f t="shared" si="7"/>
        <v>6.1575653662600862</v>
      </c>
      <c r="BD26" s="364">
        <f t="shared" si="7"/>
        <v>6.2337903043264333</v>
      </c>
      <c r="BE26" s="364">
        <f t="shared" si="7"/>
        <v>5.9946174786411879</v>
      </c>
      <c r="BF26" s="364">
        <f t="shared" si="7"/>
        <v>5.5591566782758841</v>
      </c>
      <c r="BG26" s="364">
        <f t="shared" si="7"/>
        <v>7.1909639831985226</v>
      </c>
      <c r="BH26" s="364">
        <f t="shared" si="7"/>
        <v>6.2711272887498239</v>
      </c>
      <c r="BI26" s="364">
        <f t="shared" si="7"/>
        <v>5.2858434137084718</v>
      </c>
      <c r="BJ26" s="364">
        <f t="shared" si="7"/>
        <v>6.3819717320834499</v>
      </c>
      <c r="BK26" s="364">
        <f t="shared" si="7"/>
        <v>6.639392850239588</v>
      </c>
      <c r="BL26" s="364">
        <f t="shared" si="7"/>
        <v>5.9373935803633771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567.1239009226897</v>
      </c>
      <c r="AZ27" s="364">
        <f t="shared" si="8"/>
        <v>583.63915092547393</v>
      </c>
      <c r="BA27" s="364">
        <f t="shared" si="8"/>
        <v>504.80507387849735</v>
      </c>
      <c r="BB27" s="364">
        <f t="shared" si="8"/>
        <v>458.70068086420849</v>
      </c>
      <c r="BC27" s="364">
        <f t="shared" si="8"/>
        <v>571.78197460219428</v>
      </c>
      <c r="BD27" s="364">
        <f t="shared" si="8"/>
        <v>560.74227946104236</v>
      </c>
      <c r="BE27" s="364">
        <f t="shared" si="8"/>
        <v>504.2450674718641</v>
      </c>
      <c r="BF27" s="364">
        <f t="shared" si="8"/>
        <v>500.36091996047185</v>
      </c>
      <c r="BG27" s="364">
        <f t="shared" si="8"/>
        <v>452.5800916159572</v>
      </c>
      <c r="BH27" s="364">
        <f t="shared" si="8"/>
        <v>441.84940286834916</v>
      </c>
      <c r="BI27" s="364">
        <f t="shared" si="8"/>
        <v>440.22612135550162</v>
      </c>
      <c r="BJ27" s="364">
        <f t="shared" si="8"/>
        <v>419.52590197878192</v>
      </c>
      <c r="BK27" s="364">
        <f t="shared" si="8"/>
        <v>385.01142621098307</v>
      </c>
      <c r="BL27" s="364">
        <f t="shared" si="8"/>
        <v>360.52596798141178</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560.74227946104236</v>
      </c>
      <c r="P30" s="500">
        <f>P31+P35+P36+P37+P43</f>
        <v>0.99999999999999978</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303.6614366077203</v>
      </c>
      <c r="P31" s="501">
        <f t="shared" ref="P31:P43" si="9">O31/$O$30</f>
        <v>0.54153476156566005</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297.81283412834608</v>
      </c>
      <c r="P32" s="502">
        <f t="shared" si="9"/>
        <v>0.53110465366476201</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3.1409192525820222</v>
      </c>
      <c r="P33" s="502">
        <f t="shared" si="9"/>
        <v>5.6013597826097897E-3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2.7076832267921902</v>
      </c>
      <c r="P34" s="502">
        <f t="shared" si="9"/>
        <v>4.8287481182882818E-3</v>
      </c>
      <c r="Q34" s="371"/>
      <c r="R34" s="15"/>
      <c r="S34" s="366"/>
      <c r="T34" s="622" t="s">
        <v>29</v>
      </c>
      <c r="U34" s="375"/>
      <c r="V34" s="375"/>
      <c r="W34" s="375"/>
      <c r="X34" s="1012">
        <f>X35+X39+X40+X41+X47</f>
        <v>567.1239009226897</v>
      </c>
      <c r="Y34" s="1013">
        <f t="shared" ref="Y34:AK34" si="10">Y35+Y39+Y40+Y41+Y47</f>
        <v>583.63915092547393</v>
      </c>
      <c r="Z34" s="1013">
        <f t="shared" si="10"/>
        <v>504.80507387849735</v>
      </c>
      <c r="AA34" s="1013">
        <f t="shared" si="10"/>
        <v>458.70068086420849</v>
      </c>
      <c r="AB34" s="1013">
        <f t="shared" si="10"/>
        <v>571.78197460219428</v>
      </c>
      <c r="AC34" s="1013">
        <f t="shared" si="10"/>
        <v>560.74227946104236</v>
      </c>
      <c r="AD34" s="1013">
        <f t="shared" si="10"/>
        <v>504.2450674718641</v>
      </c>
      <c r="AE34" s="1013">
        <f t="shared" si="10"/>
        <v>500.36091996047185</v>
      </c>
      <c r="AF34" s="1013">
        <f t="shared" si="10"/>
        <v>452.5800916159572</v>
      </c>
      <c r="AG34" s="1013">
        <f t="shared" si="10"/>
        <v>441.84940286834916</v>
      </c>
      <c r="AH34" s="1013">
        <f t="shared" si="10"/>
        <v>440.22612135550162</v>
      </c>
      <c r="AI34" s="1013">
        <f t="shared" si="10"/>
        <v>419.52590197878192</v>
      </c>
      <c r="AJ34" s="1013">
        <f t="shared" si="10"/>
        <v>385.01142621098307</v>
      </c>
      <c r="AK34" s="1014">
        <f t="shared" si="10"/>
        <v>360.52596798141178</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89.176678575572737</v>
      </c>
      <c r="P35" s="501">
        <f t="shared" si="9"/>
        <v>0.15903327043804319</v>
      </c>
      <c r="Q35" s="371"/>
      <c r="R35" s="15"/>
      <c r="S35" s="366"/>
      <c r="T35" s="377"/>
      <c r="U35" s="286" t="s">
        <v>31</v>
      </c>
      <c r="V35" s="387"/>
      <c r="W35" s="387"/>
      <c r="X35" s="1015">
        <f>SUM(X36:X38)</f>
        <v>352.86848930496916</v>
      </c>
      <c r="Y35" s="1016">
        <f t="shared" ref="Y35:AK35" si="11">SUM(Y36:Y38)</f>
        <v>354.04119721283223</v>
      </c>
      <c r="Z35" s="1016">
        <f t="shared" si="11"/>
        <v>282.88809278057516</v>
      </c>
      <c r="AA35" s="1016">
        <f t="shared" si="11"/>
        <v>219.31658510763717</v>
      </c>
      <c r="AB35" s="1016">
        <f t="shared" si="11"/>
        <v>311.70707078955598</v>
      </c>
      <c r="AC35" s="1016">
        <f t="shared" si="11"/>
        <v>303.6614366077203</v>
      </c>
      <c r="AD35" s="1016">
        <f t="shared" si="11"/>
        <v>268.94831011915659</v>
      </c>
      <c r="AE35" s="1016">
        <f t="shared" si="11"/>
        <v>276.65029368548687</v>
      </c>
      <c r="AF35" s="1016">
        <f t="shared" si="11"/>
        <v>241.04507520313973</v>
      </c>
      <c r="AG35" s="1016">
        <f t="shared" si="11"/>
        <v>228.60131033316503</v>
      </c>
      <c r="AH35" s="1016">
        <f t="shared" si="11"/>
        <v>228.67114994653625</v>
      </c>
      <c r="AI35" s="1016">
        <f t="shared" si="11"/>
        <v>219.29718199373431</v>
      </c>
      <c r="AJ35" s="1016">
        <f t="shared" si="11"/>
        <v>196.40009233600085</v>
      </c>
      <c r="AK35" s="1017">
        <f t="shared" si="11"/>
        <v>171.14197435452775</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74.108845931252773</v>
      </c>
      <c r="P36" s="501">
        <f t="shared" si="9"/>
        <v>0.1321620442148263</v>
      </c>
      <c r="Q36" s="371"/>
      <c r="R36" s="15"/>
      <c r="S36" s="401" t="s">
        <v>98</v>
      </c>
      <c r="T36" s="378"/>
      <c r="U36" s="389"/>
      <c r="V36" s="379" t="s">
        <v>98</v>
      </c>
      <c r="W36" s="402"/>
      <c r="X36" s="1018">
        <f>VLOOKUP(年度マスタ!$K$4&amp;"_"&amp;X$33,データシート1!$A:$BS,MATCH("aa_"&amp;$S36,データシート1!$A$1:$BS$1,0),0)</f>
        <v>348.07367489150431</v>
      </c>
      <c r="Y36" s="1019">
        <f>VLOOKUP(年度マスタ!$K$4&amp;"_"&amp;Y$33,データシート1!$A:$BS,MATCH("aa_"&amp;$S36,データシート1!$A$1:$BS$1,0),0)</f>
        <v>346.18403841009217</v>
      </c>
      <c r="Z36" s="1019">
        <f>VLOOKUP(年度マスタ!$K$4&amp;"_"&amp;Z$33,データシート1!$A:$BS,MATCH("aa_"&amp;$S36,データシート1!$A$1:$BS$1,0),0)</f>
        <v>275.66911773574827</v>
      </c>
      <c r="AA36" s="1019">
        <f>VLOOKUP(年度マスタ!$K$4&amp;"_"&amp;AA$33,データシート1!$A:$BS,MATCH("aa_"&amp;$S36,データシート1!$A$1:$BS$1,0),0)</f>
        <v>211.76145681589804</v>
      </c>
      <c r="AB36" s="1019">
        <f>VLOOKUP(年度マスタ!$K$4&amp;"_"&amp;AB$33,データシート1!$A:$BS,MATCH("aa_"&amp;$S36,データシート1!$A$1:$BS$1,0),0)</f>
        <v>304.39833881444423</v>
      </c>
      <c r="AC36" s="1019">
        <f>VLOOKUP(年度マスタ!$K$4&amp;"_"&amp;AC$33,データシート1!$A:$BS,MATCH("aa_"&amp;$S36,データシート1!$A$1:$BS$1,0),0)</f>
        <v>297.81283412834608</v>
      </c>
      <c r="AD36" s="1019">
        <f>VLOOKUP(年度マスタ!$K$4&amp;"_"&amp;AD$33,データシート1!$A:$BS,MATCH("aa_"&amp;$S36,データシート1!$A$1:$BS$1,0),0)</f>
        <v>264.89738314867242</v>
      </c>
      <c r="AE36" s="1019">
        <f>VLOOKUP(年度マスタ!$K$4&amp;"_"&amp;AE$33,データシート1!$A:$BS,MATCH("aa_"&amp;$S36,データシート1!$A$1:$BS$1,0),0)</f>
        <v>271.97186318018834</v>
      </c>
      <c r="AF36" s="1019">
        <f>VLOOKUP(年度マスタ!$K$4&amp;"_"&amp;AF$33,データシート1!$A:$BS,MATCH("aa_"&amp;$S36,データシート1!$A$1:$BS$1,0),0)</f>
        <v>236.46725845806677</v>
      </c>
      <c r="AG36" s="1019">
        <f>VLOOKUP(年度マスタ!$K$4&amp;"_"&amp;AG$33,データシート1!$A:$BS,MATCH("aa_"&amp;$S36,データシート1!$A$1:$BS$1,0),0)</f>
        <v>223.87829073198657</v>
      </c>
      <c r="AH36" s="1019">
        <f>VLOOKUP(年度マスタ!$K$4&amp;"_"&amp;AH$33,データシート1!$A:$BS,MATCH("aa_"&amp;$S36,データシート1!$A$1:$BS$1,0),0)</f>
        <v>224.29079413898009</v>
      </c>
      <c r="AI36" s="1019">
        <f>VLOOKUP(年度マスタ!$K$4&amp;"_"&amp;AI$33,データシート1!$A:$BS,MATCH("aa_"&amp;$S36,データシート1!$A$1:$BS$1,0),0)</f>
        <v>215.1433080382017</v>
      </c>
      <c r="AJ36" s="1019">
        <f>VLOOKUP(年度マスタ!$K$4&amp;"_"&amp;AJ$33,データシート1!$A:$BS,MATCH("aa_"&amp;$S36,データシート1!$A$1:$BS$1,0),0)</f>
        <v>176.94392024969881</v>
      </c>
      <c r="AK36" s="1020">
        <f>VLOOKUP(年度マスタ!$K$4&amp;"_"&amp;AK$33,データシート1!$A:$BS,MATCH("aa_"&amp;$S36,データシート1!$A$1:$BS$1,0),0)</f>
        <v>151.48584926361428</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87.561528042170067</v>
      </c>
      <c r="P37" s="501">
        <f t="shared" si="9"/>
        <v>0.15615289099714375</v>
      </c>
      <c r="Q37" s="371"/>
      <c r="R37" s="15"/>
      <c r="S37" s="401" t="s">
        <v>100</v>
      </c>
      <c r="T37" s="378"/>
      <c r="U37" s="389"/>
      <c r="V37" s="379" t="s">
        <v>107</v>
      </c>
      <c r="W37" s="402"/>
      <c r="X37" s="1018">
        <f>VLOOKUP(年度マスタ!$K$4&amp;"_"&amp;X$33,データシート1!$A:$BS,MATCH("aa_"&amp;$S37,データシート1!$A$1:$BS$1,0),0)</f>
        <v>2.4953558481152727</v>
      </c>
      <c r="Y37" s="1019">
        <f>VLOOKUP(年度マスタ!$K$4&amp;"_"&amp;Y$33,データシート1!$A:$BS,MATCH("aa_"&amp;$S37,データシート1!$A$1:$BS$1,0),0)</f>
        <v>2.6383534456950266</v>
      </c>
      <c r="Z37" s="1019">
        <f>VLOOKUP(年度マスタ!$K$4&amp;"_"&amp;Z$33,データシート1!$A:$BS,MATCH("aa_"&amp;$S37,データシート1!$A$1:$BS$1,0),0)</f>
        <v>2.6759242068778284</v>
      </c>
      <c r="AA37" s="1019">
        <f>VLOOKUP(年度マスタ!$K$4&amp;"_"&amp;AA$33,データシート1!$A:$BS,MATCH("aa_"&amp;$S37,データシート1!$A$1:$BS$1,0),0)</f>
        <v>3.7166994940714226</v>
      </c>
      <c r="AB37" s="1019">
        <f>VLOOKUP(年度マスタ!$K$4&amp;"_"&amp;AB$33,データシート1!$A:$BS,MATCH("aa_"&amp;$S37,データシート1!$A$1:$BS$1,0),0)</f>
        <v>3.4805368710206408</v>
      </c>
      <c r="AC37" s="1019">
        <f>VLOOKUP(年度マスタ!$K$4&amp;"_"&amp;AC$33,データシート1!$A:$BS,MATCH("aa_"&amp;$S37,データシート1!$A$1:$BS$1,0),0)</f>
        <v>3.1409192525820222</v>
      </c>
      <c r="AD37" s="1019">
        <f>VLOOKUP(年度マスタ!$K$4&amp;"_"&amp;AD$33,データシート1!$A:$BS,MATCH("aa_"&amp;$S37,データシート1!$A$1:$BS$1,0),0)</f>
        <v>3.2064086371615579</v>
      </c>
      <c r="AE37" s="1019">
        <f>VLOOKUP(年度マスタ!$K$4&amp;"_"&amp;AE$33,データシート1!$A:$BS,MATCH("aa_"&amp;$S37,データシート1!$A$1:$BS$1,0),0)</f>
        <v>3.5862991880663526</v>
      </c>
      <c r="AF37" s="1019">
        <f>VLOOKUP(年度マスタ!$K$4&amp;"_"&amp;AF$33,データシート1!$A:$BS,MATCH("aa_"&amp;$S37,データシート1!$A$1:$BS$1,0),0)</f>
        <v>3.6244732031033613</v>
      </c>
      <c r="AG37" s="1019">
        <f>VLOOKUP(年度マスタ!$K$4&amp;"_"&amp;AG$33,データシート1!$A:$BS,MATCH("aa_"&amp;$S37,データシート1!$A$1:$BS$1,0),0)</f>
        <v>3.7076819626515372</v>
      </c>
      <c r="AH37" s="1019">
        <f>VLOOKUP(年度マスタ!$K$4&amp;"_"&amp;AH$33,データシート1!$A:$BS,MATCH("aa_"&amp;$S37,データシート1!$A$1:$BS$1,0),0)</f>
        <v>3.4398354312453328</v>
      </c>
      <c r="AI37" s="1019">
        <f>VLOOKUP(年度マスタ!$K$4&amp;"_"&amp;AI$33,データシート1!$A:$BS,MATCH("aa_"&amp;$S37,データシート1!$A$1:$BS$1,0),0)</f>
        <v>3.2031308567036323</v>
      </c>
      <c r="AJ37" s="1019">
        <f>VLOOKUP(年度マスタ!$K$4&amp;"_"&amp;AJ$33,データシート1!$A:$BS,MATCH("aa_"&amp;$S37,データシート1!$A$1:$BS$1,0),0)</f>
        <v>3.475126330562659</v>
      </c>
      <c r="AK37" s="1020">
        <f>VLOOKUP(年度マスタ!$K$4&amp;"_"&amp;AK$33,データシート1!$A:$BS,MATCH("aa_"&amp;$S37,データシート1!$A$1:$BS$1,0),0)</f>
        <v>3.7180192740226423</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84.174254072127184</v>
      </c>
      <c r="P38" s="502">
        <f t="shared" si="9"/>
        <v>0.15011219441671367</v>
      </c>
      <c r="Q38" s="371"/>
      <c r="R38" s="15"/>
      <c r="S38" s="401" t="s">
        <v>101</v>
      </c>
      <c r="T38" s="378"/>
      <c r="U38" s="391"/>
      <c r="V38" s="404" t="s">
        <v>110</v>
      </c>
      <c r="W38" s="404"/>
      <c r="X38" s="1018">
        <f>VLOOKUP(年度マスタ!$K$4&amp;"_"&amp;X$33,データシート1!$A:$BS,MATCH("aa_"&amp;$S38,データシート1!$A$1:$BS$1,0),0)</f>
        <v>2.2994585653495814</v>
      </c>
      <c r="Y38" s="1019">
        <f>VLOOKUP(年度マスタ!$K$4&amp;"_"&amp;Y$33,データシート1!$A:$BS,MATCH("aa_"&amp;$S38,データシート1!$A$1:$BS$1,0),0)</f>
        <v>5.2188053570450208</v>
      </c>
      <c r="Z38" s="1019">
        <f>VLOOKUP(年度マスタ!$K$4&amp;"_"&amp;Z$33,データシート1!$A:$BS,MATCH("aa_"&amp;$S38,データシート1!$A$1:$BS$1,0),0)</f>
        <v>4.5430508379490417</v>
      </c>
      <c r="AA38" s="1019">
        <f>VLOOKUP(年度マスタ!$K$4&amp;"_"&amp;AA$33,データシート1!$A:$BS,MATCH("aa_"&amp;$S38,データシート1!$A$1:$BS$1,0),0)</f>
        <v>3.8384287976676803</v>
      </c>
      <c r="AB38" s="1019">
        <f>VLOOKUP(年度マスタ!$K$4&amp;"_"&amp;AB$33,データシート1!$A:$BS,MATCH("aa_"&amp;$S38,データシート1!$A$1:$BS$1,0),0)</f>
        <v>3.8281951040911051</v>
      </c>
      <c r="AC38" s="1019">
        <f>VLOOKUP(年度マスタ!$K$4&amp;"_"&amp;AC$33,データシート1!$A:$BS,MATCH("aa_"&amp;$S38,データシート1!$A$1:$BS$1,0),0)</f>
        <v>2.7076832267921902</v>
      </c>
      <c r="AD38" s="1019">
        <f>VLOOKUP(年度マスタ!$K$4&amp;"_"&amp;AD$33,データシート1!$A:$BS,MATCH("aa_"&amp;$S38,データシート1!$A$1:$BS$1,0),0)</f>
        <v>0.84451833332265847</v>
      </c>
      <c r="AE38" s="1019">
        <f>VLOOKUP(年度マスタ!$K$4&amp;"_"&amp;AE$33,データシート1!$A:$BS,MATCH("aa_"&amp;$S38,データシート1!$A$1:$BS$1,0),0)</f>
        <v>1.0921313172322054</v>
      </c>
      <c r="AF38" s="1019">
        <f>VLOOKUP(年度マスタ!$K$4&amp;"_"&amp;AF$33,データシート1!$A:$BS,MATCH("aa_"&amp;$S38,データシート1!$A$1:$BS$1,0),0)</f>
        <v>0.95334354196962445</v>
      </c>
      <c r="AG38" s="1019">
        <f>VLOOKUP(年度マスタ!$K$4&amp;"_"&amp;AG$33,データシート1!$A:$BS,MATCH("aa_"&amp;$S38,データシート1!$A$1:$BS$1,0),0)</f>
        <v>1.0153376385269255</v>
      </c>
      <c r="AH38" s="1019">
        <f>VLOOKUP(年度マスタ!$K$4&amp;"_"&amp;AH$33,データシート1!$A:$BS,MATCH("aa_"&amp;$S38,データシート1!$A$1:$BS$1,0),0)</f>
        <v>0.94052037631081586</v>
      </c>
      <c r="AI38" s="1019">
        <f>VLOOKUP(年度マスタ!$K$4&amp;"_"&amp;AI$33,データシート1!$A:$BS,MATCH("aa_"&amp;$S38,データシート1!$A$1:$BS$1,0),0)</f>
        <v>0.950743098828987</v>
      </c>
      <c r="AJ38" s="1019">
        <f>VLOOKUP(年度マスタ!$K$4&amp;"_"&amp;AJ$33,データシート1!$A:$BS,MATCH("aa_"&amp;$S38,データシート1!$A$1:$BS$1,0),0)</f>
        <v>15.981045755739402</v>
      </c>
      <c r="AK38" s="1020">
        <f>VLOOKUP(年度マスタ!$K$4&amp;"_"&amp;AK$33,データシート1!$A:$BS,MATCH("aa_"&amp;$S38,データシート1!$A$1:$BS$1,0),0)</f>
        <v>15.938105816890817</v>
      </c>
      <c r="AL38" s="373"/>
      <c r="AW38" s="19" t="str">
        <f>年度マスタ!H4</f>
        <v>04</v>
      </c>
      <c r="AX38" s="19" t="s">
        <v>111</v>
      </c>
      <c r="AY38" s="19">
        <f>VLOOKUP($AW38&amp;"_"&amp;$AY$34,データシート1!$A:$BS,MATCH($AY$31&amp;"_"&amp;AY$36,データシート1!$A$1:$BS$1,0),0)</f>
        <v>4865.3414440276028</v>
      </c>
      <c r="AZ38" s="19">
        <f>VLOOKUP($AW38&amp;"_"&amp;$AY$34,データシート1!$A:$BS,MATCH($AY$31&amp;"_"&amp;AZ$36,データシート1!$A$1:$BS$1,0),0)</f>
        <v>230.77752733831696</v>
      </c>
      <c r="BA38" s="19">
        <f>VLOOKUP($AW38&amp;"_"&amp;$AY$34,データシート1!$A:$BS,MATCH($AY$31&amp;"_"&amp;BA$36,データシート1!$A$1:$BS$1,0),0)</f>
        <v>467.03111090919765</v>
      </c>
      <c r="BB38" s="19">
        <f>VLOOKUP($AW38&amp;"_"&amp;$AY$34,データシート1!$A:$BS,MATCH($AY$31&amp;"_"&amp;BB$36,データシート1!$A$1:$BS$1,0),0)</f>
        <v>3536.5399965524307</v>
      </c>
      <c r="BC38" s="19">
        <f>VLOOKUP($AW38&amp;"_"&amp;$AY$34,データシート1!$A:$BS,MATCH($AY$31&amp;"_"&amp;BC$36,データシート1!$A$1:$BS$1,0),0)</f>
        <v>2796.1794094087145</v>
      </c>
      <c r="BD38" s="19">
        <f>VLOOKUP($AW38&amp;"_"&amp;$AY$34,データシート1!$A:$BS,MATCH($AY$31&amp;"_"&amp;BD$36,データシート1!$A$1:$BS$1,0),0)</f>
        <v>1826.4592163274963</v>
      </c>
      <c r="BE38" s="19">
        <f>VLOOKUP($AW38&amp;"_"&amp;$AY$34,データシート1!$A:$BS,MATCH($AY$31&amp;"_"&amp;BE$36,データシート1!$A$1:$BS$1,0),0)</f>
        <v>1492.0738852963989</v>
      </c>
      <c r="BF38" s="19">
        <f>VLOOKUP($AW38&amp;"_"&amp;$AY$34,データシート1!$A:$BS,MATCH($AY$31&amp;"_"&amp;BF$36,データシート1!$A$1:$BS$1,0),0)</f>
        <v>135.35450517566059</v>
      </c>
      <c r="BG38" s="19">
        <f>VLOOKUP($AW38&amp;"_"&amp;$AY$34,データシート1!$A:$BS,MATCH($AY$31&amp;"_"&amp;BG$36,データシート1!$A$1:$BS$1,0),0)</f>
        <v>197.30564257429418</v>
      </c>
      <c r="BH38" s="19">
        <f>VLOOKUP($AW38&amp;"_"&amp;$AY$34,データシート1!$A:$BS,MATCH($AY$31&amp;"_"&amp;BH$36,データシート1!$A$1:$BS$1,0),0)</f>
        <v>281.32578009386515</v>
      </c>
    </row>
    <row r="39" spans="2:64" ht="17.100000000000001" customHeight="1" thickBot="1">
      <c r="B39" s="366"/>
      <c r="C39" s="367"/>
      <c r="D39" s="369"/>
      <c r="E39" s="993"/>
      <c r="F39" s="369"/>
      <c r="G39" s="368"/>
      <c r="H39" s="368"/>
      <c r="I39" s="369"/>
      <c r="J39" s="370"/>
      <c r="K39" s="378"/>
      <c r="L39" s="389"/>
      <c r="M39" s="389"/>
      <c r="N39" s="390" t="s">
        <v>1298</v>
      </c>
      <c r="O39" s="1026">
        <f>AC43</f>
        <v>47.588210405449573</v>
      </c>
      <c r="P39" s="502">
        <f t="shared" si="9"/>
        <v>8.4866456745849445E-2</v>
      </c>
      <c r="Q39" s="371"/>
      <c r="R39" s="15"/>
      <c r="S39" s="401" t="s">
        <v>102</v>
      </c>
      <c r="T39" s="378"/>
      <c r="U39" s="386" t="s">
        <v>112</v>
      </c>
      <c r="V39" s="387"/>
      <c r="W39" s="387"/>
      <c r="X39" s="1015">
        <f>VLOOKUP(年度マスタ!$K$4&amp;"_"&amp;X$33,データシート1!$A:$BS,MATCH("aa_"&amp;$S39,データシート1!$A$1:$BS$1,0),0)</f>
        <v>71.830816817924642</v>
      </c>
      <c r="Y39" s="1016">
        <f>VLOOKUP(年度マスタ!$K$4&amp;"_"&amp;Y$33,データシート1!$A:$BS,MATCH("aa_"&amp;$S39,データシート1!$A$1:$BS$1,0),0)</f>
        <v>79.036928714630093</v>
      </c>
      <c r="Z39" s="1016">
        <f>VLOOKUP(年度マスタ!$K$4&amp;"_"&amp;Z$33,データシート1!$A:$BS,MATCH("aa_"&amp;$S39,データシート1!$A$1:$BS$1,0),0)</f>
        <v>76.883625875863117</v>
      </c>
      <c r="AA39" s="1016">
        <f>VLOOKUP(年度マスタ!$K$4&amp;"_"&amp;AA$33,データシート1!$A:$BS,MATCH("aa_"&amp;$S39,データシート1!$A$1:$BS$1,0),0)</f>
        <v>81.119884386259514</v>
      </c>
      <c r="AB39" s="1016">
        <f>VLOOKUP(年度マスタ!$K$4&amp;"_"&amp;AB$33,データシート1!$A:$BS,MATCH("aa_"&amp;$S39,データシート1!$A$1:$BS$1,0),0)</f>
        <v>90.941891286058606</v>
      </c>
      <c r="AC39" s="1016">
        <f>VLOOKUP(年度マスタ!$K$4&amp;"_"&amp;AC$33,データシート1!$A:$BS,MATCH("aa_"&amp;$S39,データシート1!$A$1:$BS$1,0),0)</f>
        <v>89.176678575572737</v>
      </c>
      <c r="AD39" s="1016">
        <f>VLOOKUP(年度マスタ!$K$4&amp;"_"&amp;AD$33,データシート1!$A:$BS,MATCH("aa_"&amp;$S39,データシート1!$A$1:$BS$1,0),0)</f>
        <v>77.984434142983531</v>
      </c>
      <c r="AE39" s="1016">
        <f>VLOOKUP(年度マスタ!$K$4&amp;"_"&amp;AE$33,データシート1!$A:$BS,MATCH("aa_"&amp;$S39,データシート1!$A$1:$BS$1,0),0)</f>
        <v>74.64753968567129</v>
      </c>
      <c r="AF39" s="1016">
        <f>VLOOKUP(年度マスタ!$K$4&amp;"_"&amp;AF$33,データシート1!$A:$BS,MATCH("aa_"&amp;$S39,データシート1!$A$1:$BS$1,0),0)</f>
        <v>61.452981431371747</v>
      </c>
      <c r="AG39" s="1016">
        <f>VLOOKUP(年度マスタ!$K$4&amp;"_"&amp;AG$33,データシート1!$A:$BS,MATCH("aa_"&amp;$S39,データシート1!$A$1:$BS$1,0),0)</f>
        <v>59.673217982413519</v>
      </c>
      <c r="AH39" s="1016">
        <f>VLOOKUP(年度マスタ!$K$4&amp;"_"&amp;AH$33,データシート1!$A:$BS,MATCH("aa_"&amp;$S39,データシート1!$A$1:$BS$1,0),0)</f>
        <v>63.629533645587202</v>
      </c>
      <c r="AI39" s="1016">
        <f>VLOOKUP(年度マスタ!$K$4&amp;"_"&amp;AI$33,データシート1!$A:$BS,MATCH("aa_"&amp;$S39,データシート1!$A$1:$BS$1,0),0)</f>
        <v>60.839082844234369</v>
      </c>
      <c r="AJ39" s="1016">
        <f>VLOOKUP(年度マスタ!$K$4&amp;"_"&amp;AJ$33,データシート1!$A:$BS,MATCH("aa_"&amp;$S39,データシート1!$A$1:$BS$1,0),0)</f>
        <v>53.814515288795143</v>
      </c>
      <c r="AK39" s="1017">
        <f>VLOOKUP(年度マスタ!$K$4&amp;"_"&amp;AK$33,データシート1!$A:$BS,MATCH("aa_"&amp;$S39,データシート1!$A$1:$BS$1,0),0)</f>
        <v>60.705694825810106</v>
      </c>
      <c r="AL39" s="373"/>
      <c r="AW39" s="19" t="str">
        <f>年度マスタ!K4</f>
        <v>04211</v>
      </c>
      <c r="AX39" s="19" t="s">
        <v>113</v>
      </c>
      <c r="AY39" s="19">
        <f>VLOOKUP($AW39&amp;"_"&amp;$AY$34,データシート1!$A:$BS,MATCH($AY$31&amp;"_"&amp;AY$36,データシート1!$A$1:$BS$1,0),0)</f>
        <v>151.48584926361428</v>
      </c>
      <c r="AZ39" s="19">
        <f>VLOOKUP($AW39&amp;"_"&amp;$AY$34,データシート1!$A:$BS,MATCH($AY$31&amp;"_"&amp;AZ$36,データシート1!$A$1:$BS$1,0),0)</f>
        <v>3.7180192740226423</v>
      </c>
      <c r="BA39" s="19">
        <f>VLOOKUP($AW39&amp;"_"&amp;$AY$34,データシート1!$A:$BS,MATCH($AY$31&amp;"_"&amp;BA$36,データシート1!$A$1:$BS$1,0),0)</f>
        <v>15.938105816890817</v>
      </c>
      <c r="BB39" s="19">
        <f>VLOOKUP($AW39&amp;"_"&amp;$AY$34,データシート1!$A:$BS,MATCH($AY$31&amp;"_"&amp;BB$36,データシート1!$A$1:$BS$1,0),0)</f>
        <v>60.705694825810106</v>
      </c>
      <c r="BC39" s="19">
        <f>VLOOKUP($AW39&amp;"_"&amp;$AY$34,データシート1!$A:$BS,MATCH($AY$31&amp;"_"&amp;BC$36,データシート1!$A$1:$BS$1,0),0)</f>
        <v>50.406335054352517</v>
      </c>
      <c r="BD39" s="19">
        <f>VLOOKUP($AW39&amp;"_"&amp;$AY$34,データシート1!$A:$BS,MATCH($AY$31&amp;"_"&amp;BD$36,データシート1!$A$1:$BS$1,0),0)</f>
        <v>37.703844882082464</v>
      </c>
      <c r="BE39" s="19">
        <f>VLOOKUP($AW39&amp;"_"&amp;$AY$34,データシート1!$A:$BS,MATCH($AY$31&amp;"_"&amp;BE$36,データシート1!$A$1:$BS$1,0),0)</f>
        <v>32.012490934670872</v>
      </c>
      <c r="BF39" s="19">
        <f>VLOOKUP($AW39&amp;"_"&amp;$AY$34,データシート1!$A:$BS,MATCH($AY$31&amp;"_"&amp;BF$36,データシート1!$A$1:$BS$1,0),0)</f>
        <v>2.6182343496047293</v>
      </c>
      <c r="BG39" s="19">
        <f>VLOOKUP($AW39&amp;"_"&amp;$AY$34,データシート1!$A:$BS,MATCH($AY$31&amp;"_"&amp;BG$36,データシート1!$A$1:$BS$1,0),0)</f>
        <v>0</v>
      </c>
      <c r="BH39" s="19">
        <f>VLOOKUP($AW39&amp;"_"&amp;$AY$34,データシート1!$A:$BS,MATCH($AY$31&amp;"_"&amp;BH$36,データシート1!$A$1:$BS$1,0),0)</f>
        <v>5.9373935803633771</v>
      </c>
    </row>
    <row r="40" spans="2:64" ht="17.100000000000001" customHeight="1" thickBot="1">
      <c r="B40" s="366"/>
      <c r="C40" s="367"/>
      <c r="D40" s="369"/>
      <c r="E40" s="369"/>
      <c r="F40" s="369"/>
      <c r="G40" s="368"/>
      <c r="H40" s="368"/>
      <c r="I40" s="369"/>
      <c r="J40" s="370"/>
      <c r="K40" s="378"/>
      <c r="L40" s="389"/>
      <c r="M40" s="391"/>
      <c r="N40" s="382" t="s">
        <v>47</v>
      </c>
      <c r="O40" s="1026">
        <f>AC44</f>
        <v>36.586043666677604</v>
      </c>
      <c r="P40" s="502">
        <f t="shared" si="9"/>
        <v>6.5245737670864223E-2</v>
      </c>
      <c r="Q40" s="371"/>
      <c r="R40" s="15"/>
      <c r="S40" s="401" t="s">
        <v>78</v>
      </c>
      <c r="T40" s="378"/>
      <c r="U40" s="386" t="s">
        <v>78</v>
      </c>
      <c r="V40" s="387"/>
      <c r="W40" s="387"/>
      <c r="X40" s="1015">
        <f>VLOOKUP(年度マスタ!$K$4&amp;"_"&amp;X$33,データシート1!$A:$BS,MATCH("aa_"&amp;$S40,データシート1!$A$1:$BS$1,0),0)</f>
        <v>52.476693430827353</v>
      </c>
      <c r="Y40" s="1016">
        <f>VLOOKUP(年度マスタ!$K$4&amp;"_"&amp;Y$33,データシート1!$A:$BS,MATCH("aa_"&amp;$S40,データシート1!$A$1:$BS$1,0),0)</f>
        <v>62.238175409327468</v>
      </c>
      <c r="Z40" s="1016">
        <f>VLOOKUP(年度マスタ!$K$4&amp;"_"&amp;Z$33,データシート1!$A:$BS,MATCH("aa_"&amp;$S40,データシート1!$A$1:$BS$1,0),0)</f>
        <v>57.955161574593745</v>
      </c>
      <c r="AA40" s="1016">
        <f>VLOOKUP(年度マスタ!$K$4&amp;"_"&amp;AA$33,データシート1!$A:$BS,MATCH("aa_"&amp;$S40,データシート1!$A$1:$BS$1,0),0)</f>
        <v>70.16295928819099</v>
      </c>
      <c r="AB40" s="1016">
        <f>VLOOKUP(年度マスタ!$K$4&amp;"_"&amp;AB$33,データシート1!$A:$BS,MATCH("aa_"&amp;$S40,データシート1!$A$1:$BS$1,0),0)</f>
        <v>74.628000317062856</v>
      </c>
      <c r="AC40" s="1016">
        <f>VLOOKUP(年度マスタ!$K$4&amp;"_"&amp;AC$33,データシート1!$A:$BS,MATCH("aa_"&amp;$S40,データシート1!$A$1:$BS$1,0),0)</f>
        <v>74.108845931252773</v>
      </c>
      <c r="AD40" s="1016">
        <f>VLOOKUP(年度マスタ!$K$4&amp;"_"&amp;AD$33,データシート1!$A:$BS,MATCH("aa_"&amp;$S40,データシート1!$A$1:$BS$1,0),0)</f>
        <v>65.541399864318521</v>
      </c>
      <c r="AE40" s="1016">
        <f>VLOOKUP(年度マスタ!$K$4&amp;"_"&amp;AE$33,データシート1!$A:$BS,MATCH("aa_"&amp;$S40,データシート1!$A$1:$BS$1,0),0)</f>
        <v>57.285713175758751</v>
      </c>
      <c r="AF40" s="1016">
        <f>VLOOKUP(年度マスタ!$K$4&amp;"_"&amp;AF$33,データシート1!$A:$BS,MATCH("aa_"&amp;$S40,データシート1!$A$1:$BS$1,0),0)</f>
        <v>57.448464493049649</v>
      </c>
      <c r="AG40" s="1016">
        <f>VLOOKUP(年度マスタ!$K$4&amp;"_"&amp;AG$33,データシート1!$A:$BS,MATCH("aa_"&amp;$S40,データシート1!$A$1:$BS$1,0),0)</f>
        <v>62.786804501744648</v>
      </c>
      <c r="AH40" s="1016">
        <f>VLOOKUP(年度マスタ!$K$4&amp;"_"&amp;AH$33,データシート1!$A:$BS,MATCH("aa_"&amp;$S40,データシート1!$A$1:$BS$1,0),0)</f>
        <v>59.564823409383749</v>
      </c>
      <c r="AI40" s="1016">
        <f>VLOOKUP(年度マスタ!$K$4&amp;"_"&amp;AI$33,データシート1!$A:$BS,MATCH("aa_"&amp;$S40,データシート1!$A$1:$BS$1,0),0)</f>
        <v>52.446668741180773</v>
      </c>
      <c r="AJ40" s="1016">
        <f>VLOOKUP(年度マスタ!$K$4&amp;"_"&amp;AJ$33,データシート1!$A:$BS,MATCH("aa_"&amp;$S40,データシート1!$A$1:$BS$1,0),0)</f>
        <v>54.858658197313297</v>
      </c>
      <c r="AK40" s="1017">
        <f>VLOOKUP(年度マスタ!$K$4&amp;"_"&amp;AK$33,データシート1!$A:$BS,MATCH("aa_"&amp;$S40,データシート1!$A$1:$BS$1,0),0)</f>
        <v>50.406335054352517</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3.387273970042878</v>
      </c>
      <c r="P41" s="502">
        <f t="shared" si="9"/>
        <v>6.0406965804300642E-3</v>
      </c>
      <c r="Q41" s="371"/>
      <c r="R41" s="15"/>
      <c r="S41" s="401" t="s">
        <v>1276</v>
      </c>
      <c r="T41" s="378"/>
      <c r="U41" s="286" t="s">
        <v>44</v>
      </c>
      <c r="V41" s="387"/>
      <c r="W41" s="387"/>
      <c r="X41" s="1015">
        <f>X42+X45+X46</f>
        <v>84.77482617904748</v>
      </c>
      <c r="Y41" s="1016">
        <f t="shared" ref="Y41:AH41" si="12">Y42+Y45+Y46</f>
        <v>85.192427147335152</v>
      </c>
      <c r="Z41" s="1016">
        <f t="shared" si="12"/>
        <v>84.802739455499548</v>
      </c>
      <c r="AA41" s="1016">
        <f t="shared" si="12"/>
        <v>85.283611473282122</v>
      </c>
      <c r="AB41" s="1016">
        <f t="shared" si="12"/>
        <v>88.347446843256805</v>
      </c>
      <c r="AC41" s="1016">
        <f t="shared" si="12"/>
        <v>87.561528042170067</v>
      </c>
      <c r="AD41" s="1016">
        <f t="shared" si="12"/>
        <v>85.776305866764275</v>
      </c>
      <c r="AE41" s="1016">
        <f t="shared" si="12"/>
        <v>86.218216735279043</v>
      </c>
      <c r="AF41" s="1016">
        <f t="shared" si="12"/>
        <v>85.442606505197574</v>
      </c>
      <c r="AG41" s="1016">
        <f t="shared" si="12"/>
        <v>84.516942762276159</v>
      </c>
      <c r="AH41" s="1016">
        <f t="shared" si="12"/>
        <v>83.074770940286015</v>
      </c>
      <c r="AI41" s="1016">
        <f>AI42+AI45+AI46</f>
        <v>80.56099666754902</v>
      </c>
      <c r="AJ41" s="1016">
        <f>AJ42+AJ45+AJ46</f>
        <v>73.298767538634209</v>
      </c>
      <c r="AK41" s="1017">
        <f>AK42+AK45+AK46</f>
        <v>72.334570166358077</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82.065490712142775</v>
      </c>
      <c r="Y42" s="1019">
        <f t="shared" ref="Y42:AK42" si="13">SUM(Y43:Y44)</f>
        <v>82.609349719355819</v>
      </c>
      <c r="Z42" s="1019">
        <f t="shared" si="13"/>
        <v>82.131625021494727</v>
      </c>
      <c r="AA42" s="1019">
        <f t="shared" si="13"/>
        <v>82.228749387766442</v>
      </c>
      <c r="AB42" s="1019">
        <f t="shared" si="13"/>
        <v>85.02330365116012</v>
      </c>
      <c r="AC42" s="1019">
        <f t="shared" si="13"/>
        <v>84.174254072127184</v>
      </c>
      <c r="AD42" s="1019">
        <f t="shared" si="13"/>
        <v>82.50536524524648</v>
      </c>
      <c r="AE42" s="1019">
        <f t="shared" si="13"/>
        <v>83.001378776005311</v>
      </c>
      <c r="AF42" s="1019">
        <f t="shared" si="13"/>
        <v>82.311347446493471</v>
      </c>
      <c r="AG42" s="1019">
        <f t="shared" si="13"/>
        <v>81.496619326587108</v>
      </c>
      <c r="AH42" s="1019">
        <f t="shared" si="13"/>
        <v>80.266549193130686</v>
      </c>
      <c r="AI42" s="1019">
        <f t="shared" si="13"/>
        <v>77.846118454983795</v>
      </c>
      <c r="AJ42" s="1019">
        <f t="shared" si="13"/>
        <v>70.709281955534834</v>
      </c>
      <c r="AK42" s="1020">
        <f t="shared" si="13"/>
        <v>69.716335816753343</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6.2337903043264333</v>
      </c>
      <c r="P43" s="679">
        <f t="shared" si="9"/>
        <v>1.1117032784326596E-2</v>
      </c>
      <c r="Q43" s="371"/>
      <c r="R43" s="15"/>
      <c r="S43" s="401" t="s">
        <v>46</v>
      </c>
      <c r="T43" s="405"/>
      <c r="U43" s="389"/>
      <c r="V43" s="406"/>
      <c r="W43" s="390" t="s">
        <v>46</v>
      </c>
      <c r="X43" s="1018">
        <f>VLOOKUP(年度マスタ!$K$4&amp;"_"&amp;X$33,データシート1!$A:$BS,MATCH("aa_"&amp;$S43,データシート1!$A$1:$BS$1,0),0)</f>
        <v>45.702730187306763</v>
      </c>
      <c r="Y43" s="1019">
        <f>VLOOKUP(年度マスタ!$K$4&amp;"_"&amp;Y$33,データシート1!$A:$BS,MATCH("aa_"&amp;$S43,データシート1!$A$1:$BS$1,0),0)</f>
        <v>47.060040754554272</v>
      </c>
      <c r="Z43" s="1019">
        <f>VLOOKUP(年度マスタ!$K$4&amp;"_"&amp;Z$33,データシート1!$A:$BS,MATCH("aa_"&amp;$S43,データシート1!$A$1:$BS$1,0),0)</f>
        <v>47.149536740427259</v>
      </c>
      <c r="AA43" s="1019">
        <f>VLOOKUP(年度マスタ!$K$4&amp;"_"&amp;AA$33,データシート1!$A:$BS,MATCH("aa_"&amp;$S43,データシート1!$A$1:$BS$1,0),0)</f>
        <v>47.950784399721464</v>
      </c>
      <c r="AB43" s="1019">
        <f>VLOOKUP(年度マスタ!$K$4&amp;"_"&amp;AB$33,データシート1!$A:$BS,MATCH("aa_"&amp;$S43,データシート1!$A$1:$BS$1,0),0)</f>
        <v>48.883144764814006</v>
      </c>
      <c r="AC43" s="1019">
        <f>VLOOKUP(年度マスタ!$K$4&amp;"_"&amp;AC$33,データシート1!$A:$BS,MATCH("aa_"&amp;$S43,データシート1!$A$1:$BS$1,0),0)</f>
        <v>47.588210405449573</v>
      </c>
      <c r="AD43" s="1019">
        <f>VLOOKUP(年度マスタ!$K$4&amp;"_"&amp;AD$33,データシート1!$A:$BS,MATCH("aa_"&amp;$S43,データシート1!$A$1:$BS$1,0),0)</f>
        <v>45.57839411042206</v>
      </c>
      <c r="AE43" s="1019">
        <f>VLOOKUP(年度マスタ!$K$4&amp;"_"&amp;AE$33,データシート1!$A:$BS,MATCH("aa_"&amp;$S43,データシート1!$A$1:$BS$1,0),0)</f>
        <v>46.045352880586449</v>
      </c>
      <c r="AF43" s="1019">
        <f>VLOOKUP(年度マスタ!$K$4&amp;"_"&amp;AF$33,データシート1!$A:$BS,MATCH("aa_"&amp;$S43,データシート1!$A$1:$BS$1,0),0)</f>
        <v>46.016694599059903</v>
      </c>
      <c r="AG43" s="1019">
        <f>VLOOKUP(年度マスタ!$K$4&amp;"_"&amp;AG$33,データシート1!$A:$BS,MATCH("aa_"&amp;$S43,データシート1!$A$1:$BS$1,0),0)</f>
        <v>46.040201046454875</v>
      </c>
      <c r="AH43" s="1019">
        <f>VLOOKUP(年度マスタ!$K$4&amp;"_"&amp;AH$33,データシート1!$A:$BS,MATCH("aa_"&amp;$S43,データシート1!$A$1:$BS$1,0),0)</f>
        <v>45.578922526035321</v>
      </c>
      <c r="AI43" s="1019">
        <f>VLOOKUP(年度マスタ!$K$4&amp;"_"&amp;AI$33,データシート1!$A:$BS,MATCH("aa_"&amp;$S43,データシート1!$A$1:$BS$1,0),0)</f>
        <v>44.360958930741532</v>
      </c>
      <c r="AJ43" s="1019">
        <f>VLOOKUP(年度マスタ!$K$4&amp;"_"&amp;AJ$33,データシート1!$A:$BS,MATCH("aa_"&amp;$S43,データシート1!$A$1:$BS$1,0),0)</f>
        <v>38.697145666680704</v>
      </c>
      <c r="AK43" s="1020">
        <f>VLOOKUP(年度マスタ!$K$4&amp;"_"&amp;AK$33,データシート1!$A:$BS,MATCH("aa_"&amp;$S43,データシート1!$A$1:$BS$1,0),0)</f>
        <v>37.703844882082464</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36.362760524836013</v>
      </c>
      <c r="Y44" s="1019">
        <f>VLOOKUP(年度マスタ!$K$4&amp;"_"&amp;Y$33,データシート1!$A:$BS,MATCH("aa_"&amp;$S44,データシート1!$A$1:$BS$1,0),0)</f>
        <v>35.549308964801547</v>
      </c>
      <c r="Z44" s="1019">
        <f>VLOOKUP(年度マスタ!$K$4&amp;"_"&amp;Z$33,データシート1!$A:$BS,MATCH("aa_"&amp;$S44,データシート1!$A$1:$BS$1,0),0)</f>
        <v>34.982088281067462</v>
      </c>
      <c r="AA44" s="1019">
        <f>VLOOKUP(年度マスタ!$K$4&amp;"_"&amp;AA$33,データシート1!$A:$BS,MATCH("aa_"&amp;$S44,データシート1!$A$1:$BS$1,0),0)</f>
        <v>34.277964988044978</v>
      </c>
      <c r="AB44" s="1019">
        <f>VLOOKUP(年度マスタ!$K$4&amp;"_"&amp;AB$33,データシート1!$A:$BS,MATCH("aa_"&amp;$S44,データシート1!$A$1:$BS$1,0),0)</f>
        <v>36.140158886346107</v>
      </c>
      <c r="AC44" s="1019">
        <f>VLOOKUP(年度マスタ!$K$4&amp;"_"&amp;AC$33,データシート1!$A:$BS,MATCH("aa_"&amp;$S44,データシート1!$A$1:$BS$1,0),0)</f>
        <v>36.586043666677604</v>
      </c>
      <c r="AD44" s="1019">
        <f>VLOOKUP(年度マスタ!$K$4&amp;"_"&amp;AD$33,データシート1!$A:$BS,MATCH("aa_"&amp;$S44,データシート1!$A$1:$BS$1,0),0)</f>
        <v>36.92697113482442</v>
      </c>
      <c r="AE44" s="1019">
        <f>VLOOKUP(年度マスタ!$K$4&amp;"_"&amp;AE$33,データシート1!$A:$BS,MATCH("aa_"&amp;$S44,データシート1!$A$1:$BS$1,0),0)</f>
        <v>36.956025895418861</v>
      </c>
      <c r="AF44" s="1019">
        <f>VLOOKUP(年度マスタ!$K$4&amp;"_"&amp;AF$33,データシート1!$A:$BS,MATCH("aa_"&amp;$S44,データシート1!$A$1:$BS$1,0),0)</f>
        <v>36.294652847433568</v>
      </c>
      <c r="AG44" s="1019">
        <f>VLOOKUP(年度マスタ!$K$4&amp;"_"&amp;AG$33,データシート1!$A:$BS,MATCH("aa_"&amp;$S44,データシート1!$A$1:$BS$1,0),0)</f>
        <v>35.456418280132226</v>
      </c>
      <c r="AH44" s="1019">
        <f>VLOOKUP(年度マスタ!$K$4&amp;"_"&amp;AH$33,データシート1!$A:$BS,MATCH("aa_"&amp;$S44,データシート1!$A$1:$BS$1,0),0)</f>
        <v>34.687626667095358</v>
      </c>
      <c r="AI44" s="1019">
        <f>VLOOKUP(年度マスタ!$K$4&amp;"_"&amp;AI$33,データシート1!$A:$BS,MATCH("aa_"&amp;$S44,データシート1!$A$1:$BS$1,0),0)</f>
        <v>33.485159524242263</v>
      </c>
      <c r="AJ44" s="1019">
        <f>VLOOKUP(年度マスタ!$K$4&amp;"_"&amp;AJ$33,データシート1!$A:$BS,MATCH("aa_"&amp;$S44,データシート1!$A$1:$BS$1,0),0)</f>
        <v>32.01213628885413</v>
      </c>
      <c r="AK44" s="1020">
        <f>VLOOKUP(年度マスタ!$K$4&amp;"_"&amp;AK$33,データシート1!$A:$BS,MATCH("aa_"&amp;$S44,データシート1!$A$1:$BS$1,0),0)</f>
        <v>32.012490934670872</v>
      </c>
      <c r="AL44" s="373"/>
      <c r="AW44" s="19" t="str">
        <f>AW47</f>
        <v>宮城県</v>
      </c>
      <c r="AX44" s="407">
        <f t="shared" si="14"/>
        <v>0.35146661178127897</v>
      </c>
      <c r="AY44" s="407">
        <f t="shared" si="14"/>
        <v>0.22343019901216274</v>
      </c>
      <c r="AZ44" s="407">
        <f t="shared" si="14"/>
        <v>0.17665597519805643</v>
      </c>
      <c r="BA44" s="407">
        <f t="shared" si="14"/>
        <v>0.23067371926649438</v>
      </c>
      <c r="BB44" s="407">
        <f t="shared" si="14"/>
        <v>1.7773494742007605E-2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2.7093354669047045</v>
      </c>
      <c r="Y45" s="1019">
        <f>VLOOKUP(年度マスタ!$K$4&amp;"_"&amp;Y$33,データシート1!$A:$BS,MATCH("aa_"&amp;$S45,データシート1!$A$1:$BS$1,0),0)</f>
        <v>2.5830774279793354</v>
      </c>
      <c r="Z45" s="1019">
        <f>VLOOKUP(年度マスタ!$K$4&amp;"_"&amp;Z$33,データシート1!$A:$BS,MATCH("aa_"&amp;$S45,データシート1!$A$1:$BS$1,0),0)</f>
        <v>2.6711144340048221</v>
      </c>
      <c r="AA45" s="1019">
        <f>VLOOKUP(年度マスタ!$K$4&amp;"_"&amp;AA$33,データシート1!$A:$BS,MATCH("aa_"&amp;$S45,データシート1!$A$1:$BS$1,0),0)</f>
        <v>3.0548620855156785</v>
      </c>
      <c r="AB45" s="1019">
        <f>VLOOKUP(年度マスタ!$K$4&amp;"_"&amp;AB$33,データシート1!$A:$BS,MATCH("aa_"&amp;$S45,データシート1!$A$1:$BS$1,0),0)</f>
        <v>3.3241431920966873</v>
      </c>
      <c r="AC45" s="1019">
        <f>VLOOKUP(年度マスタ!$K$4&amp;"_"&amp;AC$33,データシート1!$A:$BS,MATCH("aa_"&amp;$S45,データシート1!$A$1:$BS$1,0),0)</f>
        <v>3.387273970042878</v>
      </c>
      <c r="AD45" s="1019">
        <f>VLOOKUP(年度マスタ!$K$4&amp;"_"&amp;AD$33,データシート1!$A:$BS,MATCH("aa_"&amp;$S45,データシート1!$A$1:$BS$1,0),0)</f>
        <v>3.2709406215177927</v>
      </c>
      <c r="AE45" s="1019">
        <f>VLOOKUP(年度マスタ!$K$4&amp;"_"&amp;AE$33,データシート1!$A:$BS,MATCH("aa_"&amp;$S45,データシート1!$A$1:$BS$1,0),0)</f>
        <v>3.2168379592737257</v>
      </c>
      <c r="AF45" s="1019">
        <f>VLOOKUP(年度マスタ!$K$4&amp;"_"&amp;AF$33,データシート1!$A:$BS,MATCH("aa_"&amp;$S45,データシート1!$A$1:$BS$1,0),0)</f>
        <v>3.1312590587041012</v>
      </c>
      <c r="AG45" s="1019">
        <f>VLOOKUP(年度マスタ!$K$4&amp;"_"&amp;AG$33,データシート1!$A:$BS,MATCH("aa_"&amp;$S45,データシート1!$A$1:$BS$1,0),0)</f>
        <v>3.0203234356890509</v>
      </c>
      <c r="AH45" s="1019">
        <f>VLOOKUP(年度マスタ!$K$4&amp;"_"&amp;AH$33,データシート1!$A:$BS,MATCH("aa_"&amp;$S45,データシート1!$A$1:$BS$1,0),0)</f>
        <v>2.8082217471553359</v>
      </c>
      <c r="AI45" s="1019">
        <f>VLOOKUP(年度マスタ!$K$4&amp;"_"&amp;AI$33,データシート1!$A:$BS,MATCH("aa_"&amp;$S45,データシート1!$A$1:$BS$1,0),0)</f>
        <v>2.7148782125652287</v>
      </c>
      <c r="AJ45" s="1019">
        <f>VLOOKUP(年度マスタ!$K$4&amp;"_"&amp;AJ$33,データシート1!$A:$BS,MATCH("aa_"&amp;$S45,データシート1!$A$1:$BS$1,0),0)</f>
        <v>2.5894855830993815</v>
      </c>
      <c r="AK45" s="1020">
        <f>VLOOKUP(年度マスタ!$K$4&amp;"_"&amp;AK$33,データシート1!$A:$BS,MATCH("aa_"&amp;$S45,データシート1!$A$1:$BS$1,0),0)</f>
        <v>2.6182343496047293</v>
      </c>
      <c r="AL45" s="373"/>
      <c r="AW45" s="19" t="str">
        <f>AW48</f>
        <v>岩沼市</v>
      </c>
      <c r="AX45" s="407">
        <f t="shared" ref="AX45:BB45" si="15">AX48/$BC48</f>
        <v>0.47470082477762487</v>
      </c>
      <c r="AY45" s="407">
        <f t="shared" si="15"/>
        <v>0.16838092181182357</v>
      </c>
      <c r="AZ45" s="407">
        <f t="shared" si="15"/>
        <v>0.13981332700270677</v>
      </c>
      <c r="BA45" s="407">
        <f t="shared" si="15"/>
        <v>0.20063622759647523</v>
      </c>
      <c r="BB45" s="407">
        <f t="shared" si="15"/>
        <v>1.6468698811369673E-2</v>
      </c>
      <c r="BC45" s="407">
        <f t="shared" ref="BC45" si="16">SUM(AX45:BB45)</f>
        <v>1.0000000000000002</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5.1730751899211009</v>
      </c>
      <c r="Y47" s="1022">
        <f>VLOOKUP(年度マスタ!$K$4&amp;"_"&amp;Y$33,データシート1!$A:$BS,MATCH("aa_"&amp;$S47,データシート1!$A$1:$BS$1,0),0)</f>
        <v>3.1304224413489727</v>
      </c>
      <c r="Z47" s="1022">
        <f>VLOOKUP(年度マスタ!$K$4&amp;"_"&amp;Z$33,データシート1!$A:$BS,MATCH("aa_"&amp;$S47,データシート1!$A$1:$BS$1,0),0)</f>
        <v>2.2754541919657769</v>
      </c>
      <c r="AA47" s="1022">
        <f>VLOOKUP(年度マスタ!$K$4&amp;"_"&amp;AA$33,データシート1!$A:$BS,MATCH("aa_"&amp;$S47,データシート1!$A$1:$BS$1,0),0)</f>
        <v>2.8176406088387038</v>
      </c>
      <c r="AB47" s="1022">
        <f>VLOOKUP(年度マスタ!$K$4&amp;"_"&amp;AB$33,データシート1!$A:$BS,MATCH("aa_"&amp;$S47,データシート1!$A$1:$BS$1,0),0)</f>
        <v>6.1575653662600862</v>
      </c>
      <c r="AC47" s="1022">
        <f>VLOOKUP(年度マスタ!$K$4&amp;"_"&amp;AC$33,データシート1!$A:$BS,MATCH("aa_"&amp;$S47,データシート1!$A$1:$BS$1,0),0)</f>
        <v>6.2337903043264333</v>
      </c>
      <c r="AD47" s="1022">
        <f>VLOOKUP(年度マスタ!$K$4&amp;"_"&amp;AD$33,データシート1!$A:$BS,MATCH("aa_"&amp;$S47,データシート1!$A$1:$BS$1,0),0)</f>
        <v>5.9946174786411879</v>
      </c>
      <c r="AE47" s="1022">
        <f>VLOOKUP(年度マスタ!$K$4&amp;"_"&amp;AE$33,データシート1!$A:$BS,MATCH("aa_"&amp;$S47,データシート1!$A$1:$BS$1,0),0)</f>
        <v>5.5591566782758841</v>
      </c>
      <c r="AF47" s="1022">
        <f>VLOOKUP(年度マスタ!$K$4&amp;"_"&amp;AF$33,データシート1!$A:$BS,MATCH("aa_"&amp;$S47,データシート1!$A$1:$BS$1,0),0)</f>
        <v>7.1909639831985226</v>
      </c>
      <c r="AG47" s="1022">
        <f>VLOOKUP(年度マスタ!$K$4&amp;"_"&amp;AG$33,データシート1!$A:$BS,MATCH("aa_"&amp;$S47,データシート1!$A$1:$BS$1,0),0)</f>
        <v>6.2711272887498239</v>
      </c>
      <c r="AH47" s="1022">
        <f>VLOOKUP(年度マスタ!$K$4&amp;"_"&amp;AH$33,データシート1!$A:$BS,MATCH("aa_"&amp;$S47,データシート1!$A$1:$BS$1,0),0)</f>
        <v>5.2858434137084718</v>
      </c>
      <c r="AI47" s="1022">
        <f>VLOOKUP(年度マスタ!$K$4&amp;"_"&amp;AI$33,データシート1!$A:$BS,MATCH("aa_"&amp;$S47,データシート1!$A$1:$BS$1,0),0)</f>
        <v>6.3819717320834499</v>
      </c>
      <c r="AJ47" s="1022">
        <f>VLOOKUP(年度マスタ!$K$4&amp;"_"&amp;AJ$33,データシート1!$A:$BS,MATCH("aa_"&amp;$S47,データシート1!$A$1:$BS$1,0),0)</f>
        <v>6.639392850239588</v>
      </c>
      <c r="AK47" s="1023">
        <f>VLOOKUP(年度マスタ!$K$4&amp;"_"&amp;AK$33,データシート1!$A:$BS,MATCH("aa_"&amp;$S47,データシート1!$A$1:$BS$1,0),0)</f>
        <v>5.9373935803633771</v>
      </c>
      <c r="AL47" s="373"/>
      <c r="AW47" s="19" t="str">
        <f>年度マスタ!I4</f>
        <v>宮城県</v>
      </c>
      <c r="AX47" s="408">
        <f>SUM(AY38:BA38)</f>
        <v>5563.1500822751168</v>
      </c>
      <c r="AY47" s="408">
        <f t="shared" si="17"/>
        <v>3536.5399965524307</v>
      </c>
      <c r="AZ47" s="408">
        <f t="shared" si="17"/>
        <v>2796.1794094087145</v>
      </c>
      <c r="BA47" s="408">
        <f>SUM(BD38:BG38)</f>
        <v>3651.19324937385</v>
      </c>
      <c r="BB47" s="408">
        <f>BH38</f>
        <v>281.32578009386515</v>
      </c>
      <c r="BC47" s="408">
        <f>SUM(AX47:BB47)</f>
        <v>15828.388517703976</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岩沼市</v>
      </c>
      <c r="AX48" s="408">
        <f>SUM(AY39:BA39)</f>
        <v>171.14197435452775</v>
      </c>
      <c r="AY48" s="408">
        <f>BB39</f>
        <v>60.705694825810106</v>
      </c>
      <c r="AZ48" s="408">
        <f>BC39</f>
        <v>50.406335054352517</v>
      </c>
      <c r="BA48" s="408">
        <f>SUM(BD39:BG39)</f>
        <v>72.334570166358077</v>
      </c>
      <c r="BB48" s="408">
        <f>BH39</f>
        <v>5.9373935803633771</v>
      </c>
      <c r="BC48" s="408">
        <f>SUM(AX48:BB48)</f>
        <v>360.52596798141178</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360.52596798141178</v>
      </c>
      <c r="P51" s="500">
        <f>P52+P56+P57+P58+P64</f>
        <v>1.0000000000000002</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171.14197435452775</v>
      </c>
      <c r="P52" s="501">
        <f t="shared" ref="P52:P64" si="18">O52/$O$51</f>
        <v>0.47470082477762487</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151.48584926361428</v>
      </c>
      <c r="P53" s="502">
        <f t="shared" si="18"/>
        <v>0.42018013324195469</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3.7180192740226423</v>
      </c>
      <c r="P54" s="502">
        <f t="shared" si="18"/>
        <v>1.031276413968144E-2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15.938105816890817</v>
      </c>
      <c r="P55" s="502">
        <f t="shared" si="18"/>
        <v>4.420792739598875E-2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60.705694825810106</v>
      </c>
      <c r="P56" s="501">
        <f t="shared" si="18"/>
        <v>0.16838092181182357</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50.406335054352517</v>
      </c>
      <c r="P57" s="501">
        <f t="shared" si="18"/>
        <v>0.13981332700270677</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72.334570166358077</v>
      </c>
      <c r="P58" s="501">
        <f t="shared" si="18"/>
        <v>0.20063622759647523</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69.716335816753343</v>
      </c>
      <c r="P59" s="502">
        <f t="shared" si="18"/>
        <v>0.19337396473018503</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37.703844882082464</v>
      </c>
      <c r="P60" s="502">
        <f t="shared" si="18"/>
        <v>0.1045801085929722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32.012490934670872</v>
      </c>
      <c r="P61" s="502">
        <f t="shared" si="18"/>
        <v>8.8793856137212815E-2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2.6182343496047293</v>
      </c>
      <c r="P62" s="502">
        <f t="shared" si="18"/>
        <v>7.2622628662901804E-3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5.9373935803633771</v>
      </c>
      <c r="P64" s="679">
        <f t="shared" si="18"/>
        <v>1.6468698811369673E-2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岩沼市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2057.7087000000001</v>
      </c>
      <c r="AI7" s="88">
        <f>VLOOKUP(年度マスタ!$K$4&amp;"_"&amp;$AG7,データシート1!$A:$BS,MATCH("ab_"&amp;AI$2,データシート1!$A$1:$BS$1,0),0)</f>
        <v>1355</v>
      </c>
      <c r="AJ7" s="88">
        <f>VLOOKUP(年度マスタ!$K$4&amp;"_"&amp;$AG7,データシート1!$A:$BS,MATCH("ab_"&amp;AJ$2,データシート1!$A$1:$BS$1,0),0)</f>
        <v>26</v>
      </c>
      <c r="AK7" s="88">
        <f>VLOOKUP(年度マスタ!$K$4&amp;"_"&amp;$AG7,データシート1!$A:$BS,MATCH("ab_"&amp;AK$2,データシート1!$A$1:$BS$1,0),0)</f>
        <v>15002</v>
      </c>
      <c r="AL7" s="88">
        <f>VLOOKUP(年度マスタ!$K$4&amp;"_"&amp;$AG7,データシート1!$A:$BS,MATCH("ab_"&amp;AL$2,データシート1!$A$1:$BS$1,0),0)</f>
        <v>15841</v>
      </c>
      <c r="AM7" s="88">
        <f>VLOOKUP(年度マスタ!$K$4&amp;"_"&amp;$AG7,データシート1!$A:$BS,MATCH("ab_"&amp;AM$2,データシート1!$A$1:$BS$1,0),0)</f>
        <v>23407</v>
      </c>
      <c r="AN7" s="88">
        <f>VLOOKUP(年度マスタ!$K$4&amp;"_"&amp;$AG7,データシート1!$A:$BS,MATCH("ab_"&amp;AN$2,データシート1!$A$1:$BS$1,0),0)</f>
        <v>7129</v>
      </c>
      <c r="AO7" s="88">
        <f>VLOOKUP(年度マスタ!$K$4&amp;"_"&amp;$AG7,データシート1!$A:$BS,MATCH("ab_"&amp;AO$2,データシート1!$A$1:$BS$1,0),0)</f>
        <v>44271</v>
      </c>
      <c r="AP7" s="88">
        <f>VLOOKUP(年度マスタ!$K$4&amp;"_"&amp;$AG7,データシート1!$A:$BS,MATCH("ab_"&amp;AP$2,データシート1!$A$1:$BS$1,0),0)</f>
        <v>0</v>
      </c>
      <c r="AQ7" s="1073">
        <f>VLOOKUP(年度マスタ!$K$4&amp;"_"&amp;$AG7,データシート1!$A:$BS,MATCH("ab_"&amp;AQ$2,データシート1!$A$1:$BS$1,0),0)</f>
        <v>5.1730751899211009</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1784.3388</v>
      </c>
      <c r="AI8" s="88">
        <f>VLOOKUP(年度マスタ!$K$4&amp;"_"&amp;$AG8,データシート1!$A:$BS,MATCH("ab_"&amp;AI$2,データシート1!$A$1:$BS$1,0),0)</f>
        <v>1460</v>
      </c>
      <c r="AJ8" s="88">
        <f>VLOOKUP(年度マスタ!$K$4&amp;"_"&amp;$AG8,データシート1!$A:$BS,MATCH("ab_"&amp;AJ$2,データシート1!$A$1:$BS$1,0),0)</f>
        <v>68</v>
      </c>
      <c r="AK8" s="88">
        <f>VLOOKUP(年度マスタ!$K$4&amp;"_"&amp;$AG8,データシート1!$A:$BS,MATCH("ab_"&amp;AK$2,データシート1!$A$1:$BS$1,0),0)</f>
        <v>16514</v>
      </c>
      <c r="AL8" s="88">
        <f>VLOOKUP(年度マスタ!$K$4&amp;"_"&amp;$AG8,データシート1!$A:$BS,MATCH("ab_"&amp;AL$2,データシート1!$A$1:$BS$1,0),0)</f>
        <v>15937</v>
      </c>
      <c r="AM8" s="88">
        <f>VLOOKUP(年度マスタ!$K$4&amp;"_"&amp;$AG8,データシート1!$A:$BS,MATCH("ab_"&amp;AM$2,データシート1!$A$1:$BS$1,0),0)</f>
        <v>23790</v>
      </c>
      <c r="AN8" s="88">
        <f>VLOOKUP(年度マスタ!$K$4&amp;"_"&amp;$AG8,データシート1!$A:$BS,MATCH("ab_"&amp;AN$2,データシート1!$A$1:$BS$1,0),0)</f>
        <v>7155</v>
      </c>
      <c r="AO8" s="88">
        <f>VLOOKUP(年度マスタ!$K$4&amp;"_"&amp;$AG8,データシート1!$A:$BS,MATCH("ab_"&amp;AO$2,データシート1!$A$1:$BS$1,0),0)</f>
        <v>44308</v>
      </c>
      <c r="AP8" s="88">
        <f>VLOOKUP(年度マスタ!$K$4&amp;"_"&amp;$AG8,データシート1!$A:$BS,MATCH("ab_"&amp;AP$2,データシート1!$A$1:$BS$1,0),0)</f>
        <v>0</v>
      </c>
      <c r="AQ8" s="1073">
        <f>VLOOKUP(年度マスタ!$K$4&amp;"_"&amp;$AG8,データシート1!$A:$BS,MATCH("ab_"&amp;AQ$2,データシート1!$A$1:$BS$1,0),0)</f>
        <v>3.1304224413489727</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1853.2719999999999</v>
      </c>
      <c r="AI9" s="88">
        <f>VLOOKUP(年度マスタ!$K$4&amp;"_"&amp;$AG9,データシート1!$A:$BS,MATCH("ab_"&amp;AI$2,データシート1!$A$1:$BS$1,0),0)</f>
        <v>1460</v>
      </c>
      <c r="AJ9" s="88">
        <f>VLOOKUP(年度マスタ!$K$4&amp;"_"&amp;$AG9,データシート1!$A:$BS,MATCH("ab_"&amp;AJ$2,データシート1!$A$1:$BS$1,0),0)</f>
        <v>68</v>
      </c>
      <c r="AK9" s="88">
        <f>VLOOKUP(年度マスタ!$K$4&amp;"_"&amp;$AG9,データシート1!$A:$BS,MATCH("ab_"&amp;AK$2,データシート1!$A$1:$BS$1,0),0)</f>
        <v>16514</v>
      </c>
      <c r="AL9" s="88">
        <f>VLOOKUP(年度マスタ!$K$4&amp;"_"&amp;$AG9,データシート1!$A:$BS,MATCH("ab_"&amp;AL$2,データシート1!$A$1:$BS$1,0),0)</f>
        <v>15987</v>
      </c>
      <c r="AM9" s="88">
        <f>VLOOKUP(年度マスタ!$K$4&amp;"_"&amp;$AG9,データシート1!$A:$BS,MATCH("ab_"&amp;AM$2,データシート1!$A$1:$BS$1,0),0)</f>
        <v>23946</v>
      </c>
      <c r="AN9" s="88">
        <f>VLOOKUP(年度マスタ!$K$4&amp;"_"&amp;$AG9,データシート1!$A:$BS,MATCH("ab_"&amp;AN$2,データシート1!$A$1:$BS$1,0),0)</f>
        <v>6865</v>
      </c>
      <c r="AO9" s="88">
        <f>VLOOKUP(年度マスタ!$K$4&amp;"_"&amp;$AG9,データシート1!$A:$BS,MATCH("ab_"&amp;AO$2,データシート1!$A$1:$BS$1,0),0)</f>
        <v>43903</v>
      </c>
      <c r="AP9" s="88">
        <f>VLOOKUP(年度マスタ!$K$4&amp;"_"&amp;$AG9,データシート1!$A:$BS,MATCH("ab_"&amp;AP$2,データシート1!$A$1:$BS$1,0),0)</f>
        <v>0</v>
      </c>
      <c r="AQ9" s="1073">
        <f>VLOOKUP(年度マスタ!$K$4&amp;"_"&amp;$AG9,データシート1!$A:$BS,MATCH("ab_"&amp;AQ$2,データシート1!$A$1:$BS$1,0),0)</f>
        <v>2.2754541919657769</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1626.1427000000001</v>
      </c>
      <c r="AI10" s="88">
        <f>VLOOKUP(年度マスタ!$K$4&amp;"_"&amp;$AG10,データシート1!$A:$BS,MATCH("ab_"&amp;AI$2,データシート1!$A$1:$BS$1,0),0)</f>
        <v>1460</v>
      </c>
      <c r="AJ10" s="88">
        <f>VLOOKUP(年度マスタ!$K$4&amp;"_"&amp;$AG10,データシート1!$A:$BS,MATCH("ab_"&amp;AJ$2,データシート1!$A$1:$BS$1,0),0)</f>
        <v>68</v>
      </c>
      <c r="AK10" s="88">
        <f>VLOOKUP(年度マスタ!$K$4&amp;"_"&amp;$AG10,データシート1!$A:$BS,MATCH("ab_"&amp;AK$2,データシート1!$A$1:$BS$1,0),0)</f>
        <v>16514</v>
      </c>
      <c r="AL10" s="88">
        <f>VLOOKUP(年度マスタ!$K$4&amp;"_"&amp;$AG10,データシート1!$A:$BS,MATCH("ab_"&amp;AL$2,データシート1!$A$1:$BS$1,0),0)</f>
        <v>16118</v>
      </c>
      <c r="AM10" s="88">
        <f>VLOOKUP(年度マスタ!$K$4&amp;"_"&amp;$AG10,データシート1!$A:$BS,MATCH("ab_"&amp;AM$2,データシート1!$A$1:$BS$1,0),0)</f>
        <v>24882</v>
      </c>
      <c r="AN10" s="88">
        <f>VLOOKUP(年度マスタ!$K$4&amp;"_"&amp;$AG10,データシート1!$A:$BS,MATCH("ab_"&amp;AN$2,データシート1!$A$1:$BS$1,0),0)</f>
        <v>6927</v>
      </c>
      <c r="AO10" s="88">
        <f>VLOOKUP(年度マスタ!$K$4&amp;"_"&amp;$AG10,データシート1!$A:$BS,MATCH("ab_"&amp;AO$2,データシート1!$A$1:$BS$1,0),0)</f>
        <v>43530</v>
      </c>
      <c r="AP10" s="88">
        <f>VLOOKUP(年度マスタ!$K$4&amp;"_"&amp;$AG10,データシート1!$A:$BS,MATCH("ab_"&amp;AP$2,データシート1!$A$1:$BS$1,0),0)</f>
        <v>0</v>
      </c>
      <c r="AQ10" s="1073">
        <f>VLOOKUP(年度マスタ!$K$4&amp;"_"&amp;$AG10,データシート1!$A:$BS,MATCH("ab_"&amp;AQ$2,データシート1!$A$1:$BS$1,0),0)</f>
        <v>2.8176406088387038</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1902.6024</v>
      </c>
      <c r="AI11" s="88">
        <f>VLOOKUP(年度マスタ!$K$4&amp;"_"&amp;$AG11,データシート1!$A:$BS,MATCH("ab_"&amp;AI$2,データシート1!$A$1:$BS$1,0),0)</f>
        <v>1460</v>
      </c>
      <c r="AJ11" s="88">
        <f>VLOOKUP(年度マスタ!$K$4&amp;"_"&amp;$AG11,データシート1!$A:$BS,MATCH("ab_"&amp;AJ$2,データシート1!$A$1:$BS$1,0),0)</f>
        <v>68</v>
      </c>
      <c r="AK11" s="88">
        <f>VLOOKUP(年度マスタ!$K$4&amp;"_"&amp;$AG11,データシート1!$A:$BS,MATCH("ab_"&amp;AK$2,データシート1!$A$1:$BS$1,0),0)</f>
        <v>16514</v>
      </c>
      <c r="AL11" s="88">
        <f>VLOOKUP(年度マスタ!$K$4&amp;"_"&amp;$AG11,データシート1!$A:$BS,MATCH("ab_"&amp;AL$2,データシート1!$A$1:$BS$1,0),0)</f>
        <v>16325</v>
      </c>
      <c r="AM11" s="88">
        <f>VLOOKUP(年度マスタ!$K$4&amp;"_"&amp;$AG11,データシート1!$A:$BS,MATCH("ab_"&amp;AM$2,データシート1!$A$1:$BS$1,0),0)</f>
        <v>25567</v>
      </c>
      <c r="AN11" s="88">
        <f>VLOOKUP(年度マスタ!$K$4&amp;"_"&amp;$AG11,データシート1!$A:$BS,MATCH("ab_"&amp;AN$2,データシート1!$A$1:$BS$1,0),0)</f>
        <v>7262</v>
      </c>
      <c r="AO11" s="88">
        <f>VLOOKUP(年度マスタ!$K$4&amp;"_"&amp;$AG11,データシート1!$A:$BS,MATCH("ab_"&amp;AO$2,データシート1!$A$1:$BS$1,0),0)</f>
        <v>43597</v>
      </c>
      <c r="AP11" s="88">
        <f>VLOOKUP(年度マスタ!$K$4&amp;"_"&amp;$AG11,データシート1!$A:$BS,MATCH("ab_"&amp;AP$2,データシート1!$A$1:$BS$1,0),0)</f>
        <v>0</v>
      </c>
      <c r="AQ11" s="1073">
        <f>VLOOKUP(年度マスタ!$K$4&amp;"_"&amp;$AG11,データシート1!$A:$BS,MATCH("ab_"&amp;AQ$2,データシート1!$A$1:$BS$1,0),0)</f>
        <v>6.1575653662600862</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1915.7094999999999</v>
      </c>
      <c r="AI12" s="88">
        <f>VLOOKUP(年度マスタ!$K$4&amp;"_"&amp;$AG12,データシート1!$A:$BS,MATCH("ab_"&amp;AI$2,データシート1!$A$1:$BS$1,0),0)</f>
        <v>1460</v>
      </c>
      <c r="AJ12" s="88">
        <f>VLOOKUP(年度マスタ!$K$4&amp;"_"&amp;$AG12,データシート1!$A:$BS,MATCH("ab_"&amp;AJ$2,データシート1!$A$1:$BS$1,0),0)</f>
        <v>68</v>
      </c>
      <c r="AK12" s="88">
        <f>VLOOKUP(年度マスタ!$K$4&amp;"_"&amp;$AG12,データシート1!$A:$BS,MATCH("ab_"&amp;AK$2,データシート1!$A$1:$BS$1,0),0)</f>
        <v>16514</v>
      </c>
      <c r="AL12" s="88">
        <f>VLOOKUP(年度マスタ!$K$4&amp;"_"&amp;$AG12,データシート1!$A:$BS,MATCH("ab_"&amp;AL$2,データシート1!$A$1:$BS$1,0),0)</f>
        <v>16503</v>
      </c>
      <c r="AM12" s="88">
        <f>VLOOKUP(年度マスタ!$K$4&amp;"_"&amp;$AG12,データシート1!$A:$BS,MATCH("ab_"&amp;AM$2,データシート1!$A$1:$BS$1,0),0)</f>
        <v>26001</v>
      </c>
      <c r="AN12" s="88">
        <f>VLOOKUP(年度マスタ!$K$4&amp;"_"&amp;$AG12,データシート1!$A:$BS,MATCH("ab_"&amp;AN$2,データシート1!$A$1:$BS$1,0),0)</f>
        <v>7324</v>
      </c>
      <c r="AO12" s="88">
        <f>VLOOKUP(年度マスタ!$K$4&amp;"_"&amp;$AG12,データシート1!$A:$BS,MATCH("ab_"&amp;AO$2,データシート1!$A$1:$BS$1,0),0)</f>
        <v>43788</v>
      </c>
      <c r="AP12" s="88">
        <f>VLOOKUP(年度マスタ!$K$4&amp;"_"&amp;$AG12,データシート1!$A:$BS,MATCH("ab_"&amp;AP$2,データシート1!$A$1:$BS$1,0),0)</f>
        <v>0</v>
      </c>
      <c r="AQ12" s="1073">
        <f>VLOOKUP(年度マスタ!$K$4&amp;"_"&amp;$AG12,データシート1!$A:$BS,MATCH("ab_"&amp;AQ$2,データシート1!$A$1:$BS$1,0),0)</f>
        <v>6.2337903043264333</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1882.4614999999999</v>
      </c>
      <c r="AI13" s="88">
        <f>VLOOKUP(年度マスタ!$K$4&amp;"_"&amp;$AG13,データシート1!$A:$BS,MATCH("ab_"&amp;AI$2,データシート1!$A$1:$BS$1,0),0)</f>
        <v>1508</v>
      </c>
      <c r="AJ13" s="88">
        <f>VLOOKUP(年度マスタ!$K$4&amp;"_"&amp;$AG13,データシート1!$A:$BS,MATCH("ab_"&amp;AJ$2,データシート1!$A$1:$BS$1,0),0)</f>
        <v>17</v>
      </c>
      <c r="AK13" s="88">
        <f>VLOOKUP(年度マスタ!$K$4&amp;"_"&amp;$AG13,データシート1!$A:$BS,MATCH("ab_"&amp;AK$2,データシート1!$A$1:$BS$1,0),0)</f>
        <v>14778</v>
      </c>
      <c r="AL13" s="88">
        <f>VLOOKUP(年度マスタ!$K$4&amp;"_"&amp;$AG13,データシート1!$A:$BS,MATCH("ab_"&amp;AL$2,データシート1!$A$1:$BS$1,0),0)</f>
        <v>16893</v>
      </c>
      <c r="AM13" s="88">
        <f>VLOOKUP(年度マスタ!$K$4&amp;"_"&amp;$AG13,データシート1!$A:$BS,MATCH("ab_"&amp;AM$2,データシート1!$A$1:$BS$1,0),0)</f>
        <v>26228</v>
      </c>
      <c r="AN13" s="88">
        <f>VLOOKUP(年度マスタ!$K$4&amp;"_"&amp;$AG13,データシート1!$A:$BS,MATCH("ab_"&amp;AN$2,データシート1!$A$1:$BS$1,0),0)</f>
        <v>7354</v>
      </c>
      <c r="AO13" s="88">
        <f>VLOOKUP(年度マスタ!$K$4&amp;"_"&amp;$AG13,データシート1!$A:$BS,MATCH("ab_"&amp;AO$2,データシート1!$A$1:$BS$1,0),0)</f>
        <v>44071</v>
      </c>
      <c r="AP13" s="88">
        <f>VLOOKUP(年度マスタ!$K$4&amp;"_"&amp;$AG13,データシート1!$A:$BS,MATCH("ab_"&amp;AP$2,データシート1!$A$1:$BS$1,0),0)</f>
        <v>0</v>
      </c>
      <c r="AQ13" s="1073">
        <f>VLOOKUP(年度マスタ!$K$4&amp;"_"&amp;$AG13,データシート1!$A:$BS,MATCH("ab_"&amp;AQ$2,データシート1!$A$1:$BS$1,0),0)</f>
        <v>5.9946174786411879</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2097.5567000000001</v>
      </c>
      <c r="AI14" s="88">
        <f>VLOOKUP(年度マスタ!$K$4&amp;"_"&amp;$AG14,データシート1!$A:$BS,MATCH("ab_"&amp;AI$2,データシート1!$A$1:$BS$1,0),0)</f>
        <v>1508</v>
      </c>
      <c r="AJ14" s="88">
        <f>VLOOKUP(年度マスタ!$K$4&amp;"_"&amp;$AG14,データシート1!$A:$BS,MATCH("ab_"&amp;AJ$2,データシート1!$A$1:$BS$1,0),0)</f>
        <v>17</v>
      </c>
      <c r="AK14" s="88">
        <f>VLOOKUP(年度マスタ!$K$4&amp;"_"&amp;$AG14,データシート1!$A:$BS,MATCH("ab_"&amp;AK$2,データシート1!$A$1:$BS$1,0),0)</f>
        <v>14778</v>
      </c>
      <c r="AL14" s="88">
        <f>VLOOKUP(年度マスタ!$K$4&amp;"_"&amp;$AG14,データシート1!$A:$BS,MATCH("ab_"&amp;AL$2,データシート1!$A$1:$BS$1,0),0)</f>
        <v>17177</v>
      </c>
      <c r="AM14" s="88">
        <f>VLOOKUP(年度マスタ!$K$4&amp;"_"&amp;$AG14,データシート1!$A:$BS,MATCH("ab_"&amp;AM$2,データシート1!$A$1:$BS$1,0),0)</f>
        <v>26752</v>
      </c>
      <c r="AN14" s="88">
        <f>VLOOKUP(年度マスタ!$K$4&amp;"_"&amp;$AG14,データシート1!$A:$BS,MATCH("ab_"&amp;AN$2,データシート1!$A$1:$BS$1,0),0)</f>
        <v>7354</v>
      </c>
      <c r="AO14" s="88">
        <f>VLOOKUP(年度マスタ!$K$4&amp;"_"&amp;$AG14,データシート1!$A:$BS,MATCH("ab_"&amp;AO$2,データシート1!$A$1:$BS$1,0),0)</f>
        <v>44274</v>
      </c>
      <c r="AP14" s="88">
        <f>VLOOKUP(年度マスタ!$K$4&amp;"_"&amp;$AG14,データシート1!$A:$BS,MATCH("ab_"&amp;AP$2,データシート1!$A$1:$BS$1,0),0)</f>
        <v>0</v>
      </c>
      <c r="AQ14" s="1073">
        <f>VLOOKUP(年度マスタ!$K$4&amp;"_"&amp;$AG14,データシート1!$A:$BS,MATCH("ab_"&amp;AQ$2,データシート1!$A$1:$BS$1,0),0)</f>
        <v>5.5591566782758841</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1800.2407000000001</v>
      </c>
      <c r="AI15" s="88">
        <f>VLOOKUP(年度マスタ!$K$4&amp;"_"&amp;$AG15,データシート1!$A:$BS,MATCH("ab_"&amp;AI$2,データシート1!$A$1:$BS$1,0),0)</f>
        <v>1508</v>
      </c>
      <c r="AJ15" s="88">
        <f>VLOOKUP(年度マスタ!$K$4&amp;"_"&amp;$AG15,データシート1!$A:$BS,MATCH("ab_"&amp;AJ$2,データシート1!$A$1:$BS$1,0),0)</f>
        <v>17</v>
      </c>
      <c r="AK15" s="88">
        <f>VLOOKUP(年度マスタ!$K$4&amp;"_"&amp;$AG15,データシート1!$A:$BS,MATCH("ab_"&amp;AK$2,データシート1!$A$1:$BS$1,0),0)</f>
        <v>14778</v>
      </c>
      <c r="AL15" s="88">
        <f>VLOOKUP(年度マスタ!$K$4&amp;"_"&amp;$AG15,データシート1!$A:$BS,MATCH("ab_"&amp;AL$2,データシート1!$A$1:$BS$1,0),0)</f>
        <v>17315</v>
      </c>
      <c r="AM15" s="88">
        <f>VLOOKUP(年度マスタ!$K$4&amp;"_"&amp;$AG15,データシート1!$A:$BS,MATCH("ab_"&amp;AM$2,データシート1!$A$1:$BS$1,0),0)</f>
        <v>27064</v>
      </c>
      <c r="AN15" s="88">
        <f>VLOOKUP(年度マスタ!$K$4&amp;"_"&amp;$AG15,データシート1!$A:$BS,MATCH("ab_"&amp;AN$2,データシート1!$A$1:$BS$1,0),0)</f>
        <v>7470</v>
      </c>
      <c r="AO15" s="88">
        <f>VLOOKUP(年度マスタ!$K$4&amp;"_"&amp;$AG15,データシート1!$A:$BS,MATCH("ab_"&amp;AO$2,データシート1!$A$1:$BS$1,0),0)</f>
        <v>44332</v>
      </c>
      <c r="AP15" s="88">
        <f>VLOOKUP(年度マスタ!$K$4&amp;"_"&amp;$AG15,データシート1!$A:$BS,MATCH("ab_"&amp;AP$2,データシート1!$A$1:$BS$1,0),0)</f>
        <v>0</v>
      </c>
      <c r="AQ15" s="1073">
        <f>VLOOKUP(年度マスタ!$K$4&amp;"_"&amp;$AG15,データシート1!$A:$BS,MATCH("ab_"&amp;AQ$2,データシート1!$A$1:$BS$1,0),0)</f>
        <v>7.1909639831985226</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1856.1554000000001</v>
      </c>
      <c r="AI16" s="88">
        <f>VLOOKUP(年度マスタ!$K$4&amp;"_"&amp;$AG16,データシート1!$A:$BS,MATCH("ab_"&amp;AI$2,データシート1!$A$1:$BS$1,0),0)</f>
        <v>1508</v>
      </c>
      <c r="AJ16" s="88">
        <f>VLOOKUP(年度マスタ!$K$4&amp;"_"&amp;$AG16,データシート1!$A:$BS,MATCH("ab_"&amp;AJ$2,データシート1!$A$1:$BS$1,0),0)</f>
        <v>17</v>
      </c>
      <c r="AK16" s="88">
        <f>VLOOKUP(年度マスタ!$K$4&amp;"_"&amp;$AG16,データシート1!$A:$BS,MATCH("ab_"&amp;AK$2,データシート1!$A$1:$BS$1,0),0)</f>
        <v>14778</v>
      </c>
      <c r="AL16" s="88">
        <f>VLOOKUP(年度マスタ!$K$4&amp;"_"&amp;$AG16,データシート1!$A:$BS,MATCH("ab_"&amp;AL$2,データシート1!$A$1:$BS$1,0),0)</f>
        <v>17496</v>
      </c>
      <c r="AM16" s="88">
        <f>VLOOKUP(年度マスタ!$K$4&amp;"_"&amp;$AG16,データシート1!$A:$BS,MATCH("ab_"&amp;AM$2,データシート1!$A$1:$BS$1,0),0)</f>
        <v>27527</v>
      </c>
      <c r="AN16" s="88">
        <f>VLOOKUP(年度マスタ!$K$4&amp;"_"&amp;$AG16,データシート1!$A:$BS,MATCH("ab_"&amp;AN$2,データシート1!$A$1:$BS$1,0),0)</f>
        <v>7344</v>
      </c>
      <c r="AO16" s="88">
        <f>VLOOKUP(年度マスタ!$K$4&amp;"_"&amp;$AG16,データシート1!$A:$BS,MATCH("ab_"&amp;AO$2,データシート1!$A$1:$BS$1,0),0)</f>
        <v>44221</v>
      </c>
      <c r="AP16" s="88">
        <f>VLOOKUP(年度マスタ!$K$4&amp;"_"&amp;$AG16,データシート1!$A:$BS,MATCH("ab_"&amp;AP$2,データシート1!$A$1:$BS$1,0),0)</f>
        <v>0</v>
      </c>
      <c r="AQ16" s="1073">
        <f>VLOOKUP(年度マスタ!$K$4&amp;"_"&amp;$AG16,データシート1!$A:$BS,MATCH("ab_"&amp;AQ$2,データシート1!$A$1:$BS$1,0),0)</f>
        <v>6.2711272887498239</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1978.9984999999999</v>
      </c>
      <c r="AI17" s="187">
        <f>VLOOKUP(年度マスタ!$K$4&amp;"_"&amp;$AG17,データシート1!$A:$BS,MATCH("ab_"&amp;AI$2,データシート1!$A$1:$BS$1,0),0)</f>
        <v>1508</v>
      </c>
      <c r="AJ17" s="187">
        <f>VLOOKUP(年度マスタ!$K$4&amp;"_"&amp;$AG17,データシート1!$A:$BS,MATCH("ab_"&amp;AJ$2,データシート1!$A$1:$BS$1,0),0)</f>
        <v>17</v>
      </c>
      <c r="AK17" s="187">
        <f>VLOOKUP(年度マスタ!$K$4&amp;"_"&amp;$AG17,データシート1!$A:$BS,MATCH("ab_"&amp;AK$2,データシート1!$A$1:$BS$1,0),0)</f>
        <v>14778</v>
      </c>
      <c r="AL17" s="187">
        <f>VLOOKUP(年度マスタ!$K$4&amp;"_"&amp;$AG17,データシート1!$A:$BS,MATCH("ab_"&amp;AL$2,データシート1!$A$1:$BS$1,0),0)</f>
        <v>17786</v>
      </c>
      <c r="AM17" s="187">
        <f>VLOOKUP(年度マスタ!$K$4&amp;"_"&amp;$AG17,データシート1!$A:$BS,MATCH("ab_"&amp;AM$2,データシート1!$A$1:$BS$1,0),0)</f>
        <v>27773</v>
      </c>
      <c r="AN17" s="187">
        <f>VLOOKUP(年度マスタ!$K$4&amp;"_"&amp;$AG17,データシート1!$A:$BS,MATCH("ab_"&amp;AN$2,データシート1!$A$1:$BS$1,0),0)</f>
        <v>7257</v>
      </c>
      <c r="AO17" s="187">
        <f>VLOOKUP(年度マスタ!$K$4&amp;"_"&amp;$AG17,データシート1!$A:$BS,MATCH("ab_"&amp;AO$2,データシート1!$A$1:$BS$1,0),0)</f>
        <v>44308</v>
      </c>
      <c r="AP17" s="187">
        <f>VLOOKUP(年度マスタ!$K$4&amp;"_"&amp;$AG17,データシート1!$A:$BS,MATCH("ab_"&amp;AP$2,データシート1!$A$1:$BS$1,0),0)</f>
        <v>0</v>
      </c>
      <c r="AQ17" s="1074">
        <f>VLOOKUP(年度マスタ!$K$4&amp;"_"&amp;$AG17,データシート1!$A:$BS,MATCH("ab_"&amp;AQ$2,データシート1!$A$1:$BS$1,0),0)</f>
        <v>5.2858434137084718</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1952.8163</v>
      </c>
      <c r="AI18" s="88">
        <f>VLOOKUP(年度マスタ!$K$4&amp;"_"&amp;$AG18,データシート1!$A:$BS,MATCH("ab_"&amp;AI$2,データシート1!$A$1:$BS$1,0),0)</f>
        <v>1508</v>
      </c>
      <c r="AJ18" s="88">
        <f>VLOOKUP(年度マスタ!$K$4&amp;"_"&amp;$AG18,データシート1!$A:$BS,MATCH("ab_"&amp;AJ$2,データシート1!$A$1:$BS$1,0),0)</f>
        <v>17</v>
      </c>
      <c r="AK18" s="88">
        <f>VLOOKUP(年度マスタ!$K$4&amp;"_"&amp;$AG18,データシート1!$A:$BS,MATCH("ab_"&amp;AK$2,データシート1!$A$1:$BS$1,0),0)</f>
        <v>14778</v>
      </c>
      <c r="AL18" s="88">
        <f>VLOOKUP(年度マスタ!$K$4&amp;"_"&amp;$AG18,データシート1!$A:$BS,MATCH("ab_"&amp;AL$2,データシート1!$A$1:$BS$1,0),0)</f>
        <v>17936</v>
      </c>
      <c r="AM18" s="88">
        <f>VLOOKUP(年度マスタ!$K$4&amp;"_"&amp;$AG18,データシート1!$A:$BS,MATCH("ab_"&amp;AM$2,データシート1!$A$1:$BS$1,0),0)</f>
        <v>27773</v>
      </c>
      <c r="AN18" s="88">
        <f>VLOOKUP(年度マスタ!$K$4&amp;"_"&amp;$AG18,データシート1!$A:$BS,MATCH("ab_"&amp;AN$2,データシート1!$A$1:$BS$1,0),0)</f>
        <v>6953</v>
      </c>
      <c r="AO18" s="88">
        <f>VLOOKUP(年度マスタ!$K$4&amp;"_"&amp;$AG18,データシート1!$A:$BS,MATCH("ab_"&amp;AO$2,データシート1!$A$1:$BS$1,0),0)</f>
        <v>43995</v>
      </c>
      <c r="AP18" s="88">
        <f>VLOOKUP(年度マスタ!$K$4&amp;"_"&amp;$AG18,データシート1!$A:$BS,MATCH("ab_"&amp;AP$2,データシート1!$A$1:$BS$1,0),0)</f>
        <v>0</v>
      </c>
      <c r="AQ18" s="1073">
        <f>VLOOKUP(年度マスタ!$K$4&amp;"_"&amp;$AG18,データシート1!$A:$BS,MATCH("ab_"&amp;AQ$2,データシート1!$A$1:$BS$1,0),0)</f>
        <v>6.3819717320834499</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1726.2573</v>
      </c>
      <c r="AI19" s="88">
        <f>VLOOKUP(年度マスタ!$K$4&amp;"_"&amp;$AG19,データシート1!$A:$BS,MATCH("ab_"&amp;AI$2,データシート1!$A$1:$BS$1,0),0)</f>
        <v>1571</v>
      </c>
      <c r="AJ19" s="88">
        <f>VLOOKUP(年度マスタ!$K$4&amp;"_"&amp;$AG19,データシート1!$A:$BS,MATCH("ab_"&amp;AJ$2,データシート1!$A$1:$BS$1,0),0)</f>
        <v>393</v>
      </c>
      <c r="AK19" s="88">
        <f>VLOOKUP(年度マスタ!$K$4&amp;"_"&amp;$AG19,データシート1!$A:$BS,MATCH("ab_"&amp;AK$2,データシート1!$A$1:$BS$1,0),0)</f>
        <v>15342</v>
      </c>
      <c r="AL19" s="88">
        <f>VLOOKUP(年度マスタ!$K$4&amp;"_"&amp;$AG19,データシート1!$A:$BS,MATCH("ab_"&amp;AL$2,データシート1!$A$1:$BS$1,0),0)</f>
        <v>18232</v>
      </c>
      <c r="AM19" s="88">
        <f>VLOOKUP(年度マスタ!$K$4&amp;"_"&amp;$AG19,データシート1!$A:$BS,MATCH("ab_"&amp;AM$2,データシート1!$A$1:$BS$1,0),0)</f>
        <v>27652</v>
      </c>
      <c r="AN19" s="88">
        <f>VLOOKUP(年度マスタ!$K$4&amp;"_"&amp;$AG19,データシート1!$A:$BS,MATCH("ab_"&amp;AN$2,データシート1!$A$1:$BS$1,0),0)</f>
        <v>7222</v>
      </c>
      <c r="AO19" s="88">
        <f>VLOOKUP(年度マスタ!$K$4&amp;"_"&amp;$AG19,データシート1!$A:$BS,MATCH("ab_"&amp;AO$2,データシート1!$A$1:$BS$1,0),0)</f>
        <v>43917</v>
      </c>
      <c r="AP19" s="88">
        <f>VLOOKUP(年度マスタ!$K$4&amp;"_"&amp;$AG19,データシート1!$A:$BS,MATCH("ab_"&amp;AP$2,データシート1!$A$1:$BS$1,0),0)</f>
        <v>0</v>
      </c>
      <c r="AQ19" s="1073">
        <f>VLOOKUP(年度マスタ!$K$4&amp;"_"&amp;$AG19,データシート1!$A:$BS,MATCH("ab_"&amp;AQ$2,データシート1!$A$1:$BS$1,0),0)</f>
        <v>6.639392850239588</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1557.8375000000001</v>
      </c>
      <c r="AI20" s="88">
        <f>VLOOKUP(年度マスタ!$K$4&amp;"_"&amp;$AG20,データシート1!$A:$BS,MATCH("ab_"&amp;AI$2,データシート1!$A$1:$BS$1,0),0)</f>
        <v>1571</v>
      </c>
      <c r="AJ20" s="88">
        <f>VLOOKUP(年度マスタ!$K$4&amp;"_"&amp;$AG20,データシート1!$A:$BS,MATCH("ab_"&amp;AJ$2,データシート1!$A$1:$BS$1,0),0)</f>
        <v>393</v>
      </c>
      <c r="AK20" s="88">
        <f>VLOOKUP(年度マスタ!$K$4&amp;"_"&amp;$AG20,データシート1!$A:$BS,MATCH("ab_"&amp;AK$2,データシート1!$A$1:$BS$1,0),0)</f>
        <v>15342</v>
      </c>
      <c r="AL20" s="88">
        <f>VLOOKUP(年度マスタ!$K$4&amp;"_"&amp;$AG20,データシート1!$A:$BS,MATCH("ab_"&amp;AL$2,データシート1!$A$1:$BS$1,0),0)</f>
        <v>18459</v>
      </c>
      <c r="AM20" s="88">
        <f>VLOOKUP(年度マスタ!$K$4&amp;"_"&amp;$AG20,データシート1!$A:$BS,MATCH("ab_"&amp;AM$2,データシート1!$A$1:$BS$1,0),0)</f>
        <v>27742</v>
      </c>
      <c r="AN20" s="88">
        <f>VLOOKUP(年度マスタ!$K$4&amp;"_"&amp;$AG20,データシート1!$A:$BS,MATCH("ab_"&amp;AN$2,データシート1!$A$1:$BS$1,0),0)</f>
        <v>7043</v>
      </c>
      <c r="AO20" s="88">
        <f>VLOOKUP(年度マスタ!$K$4&amp;"_"&amp;$AG20,データシート1!$A:$BS,MATCH("ab_"&amp;AO$2,データシート1!$A$1:$BS$1,0),0)</f>
        <v>43878</v>
      </c>
      <c r="AP20" s="88">
        <f>VLOOKUP(年度マスタ!$K$4&amp;"_"&amp;$AG20,データシート1!$A:$BS,MATCH("ab_"&amp;AP$2,データシート1!$A$1:$BS$1,0),0)</f>
        <v>0</v>
      </c>
      <c r="AQ20" s="1073">
        <f>VLOOKUP(年度マスタ!$K$4&amp;"_"&amp;$AG20,データシート1!$A:$BS,MATCH("ab_"&amp;AQ$2,データシート1!$A$1:$BS$1,0),0)</f>
        <v>5.9373935803633771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岩沼市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776.23</v>
      </c>
      <c r="BE13" s="80" t="str">
        <f>年度マスタ!K4</f>
        <v>04211</v>
      </c>
      <c r="BF13" s="80" t="str">
        <f>年度マスタ!K4</f>
        <v>04211</v>
      </c>
      <c r="BG13" s="80" t="str">
        <f>年度マスタ!K4</f>
        <v>04211</v>
      </c>
      <c r="BH13" s="318" t="s">
        <v>108</v>
      </c>
      <c r="BI13" s="318" t="s">
        <v>108</v>
      </c>
      <c r="BJ13" s="318" t="s">
        <v>108</v>
      </c>
      <c r="BK13" s="318" t="str">
        <f>年度マスタ!K4</f>
        <v>04211</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776.23</v>
      </c>
      <c r="AY14" s="80"/>
      <c r="BE14" s="80" t="str">
        <f>AP2</f>
        <v>岩沼市</v>
      </c>
      <c r="BF14" s="80" t="str">
        <f>AP2</f>
        <v>岩沼市</v>
      </c>
      <c r="BG14" s="80" t="str">
        <f>AP2</f>
        <v>岩沼市</v>
      </c>
      <c r="BH14" s="80" t="s">
        <v>118</v>
      </c>
      <c r="BI14" s="80" t="s">
        <v>118</v>
      </c>
      <c r="BJ14" s="80" t="s">
        <v>118</v>
      </c>
      <c r="BK14" s="80" t="str">
        <f>AP2</f>
        <v>岩沼市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14：パルプ・紙・紙加工品製造業(N=1)</v>
      </c>
      <c r="BE16" s="961">
        <f>VLOOKUP(BE$13&amp;"_"&amp;$AV$8,データシート2!$A:$SI,MATCH($AV$5&amp;"_"&amp;$BA16&amp;$AV$6,データシート2!$A$1:$SI$1,0),0)</f>
        <v>1</v>
      </c>
      <c r="BF16" s="1071">
        <f>VLOOKUP(BF$13&amp;"_"&amp;$AW$8,データシート2!$A:$SI,MATCH($AW$5&amp;"_"&amp;$BA16&amp;$AW$6,データシート2!$A$1:$SI$1,0),0)</f>
        <v>666.91200000000003</v>
      </c>
      <c r="BG16" s="1071">
        <f>BF16/BE16</f>
        <v>666.91200000000003</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f>BG16/BJ16</f>
        <v>11.174982744731469</v>
      </c>
    </row>
    <row r="17" spans="2:63" ht="15.95" customHeight="1">
      <c r="B17" s="312"/>
      <c r="D17" s="15"/>
      <c r="E17" s="202"/>
      <c r="F17" s="202"/>
      <c r="G17" s="15"/>
      <c r="O17" s="320"/>
      <c r="P17" s="320"/>
      <c r="Z17" s="313"/>
      <c r="AB17" s="312"/>
      <c r="AQ17" s="313"/>
      <c r="AV17" s="316"/>
      <c r="AW17" s="317" t="s">
        <v>30</v>
      </c>
      <c r="AX17" s="201">
        <f>P26</f>
        <v>44.570999999999998</v>
      </c>
      <c r="AY17" s="201">
        <f>AX17</f>
        <v>44.570999999999998</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17：石油製品・石炭製品製造業(N=1)</v>
      </c>
      <c r="BE18" s="961">
        <f>VLOOKUP(BE$13&amp;"_"&amp;$AV$8,データシート2!$A:$SI,MATCH($AV$5&amp;"_"&amp;$BA18&amp;$AV$6,データシート2!$A$1:$SI$1,0),0)</f>
        <v>1</v>
      </c>
      <c r="BF18" s="1071">
        <f>VLOOKUP(BF$13&amp;"_"&amp;$AW$8,データシート2!$A:$SI,MATCH($AW$5&amp;"_"&amp;$BA18&amp;$AW$6,データシート2!$A$1:$SI$1,0),0)</f>
        <v>4.7210000000000001</v>
      </c>
      <c r="BG18" s="1071">
        <f t="shared" si="2"/>
        <v>4.7210000000000001</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f t="shared" si="4"/>
        <v>0.57148045030867944</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1059.3040000000001</v>
      </c>
      <c r="G21" s="996">
        <f t="shared" ref="G21:O21" si="5">SUM(G22,G26,G27,G28)</f>
        <v>1071.444</v>
      </c>
      <c r="H21" s="996">
        <f t="shared" si="5"/>
        <v>1030.4590000000001</v>
      </c>
      <c r="I21" s="996">
        <f t="shared" si="5"/>
        <v>1060.107</v>
      </c>
      <c r="J21" s="996">
        <f t="shared" si="5"/>
        <v>1027.0059999999999</v>
      </c>
      <c r="K21" s="996">
        <f t="shared" si="5"/>
        <v>1016.572</v>
      </c>
      <c r="L21" s="996">
        <f t="shared" si="5"/>
        <v>1033.654</v>
      </c>
      <c r="M21" s="996">
        <f t="shared" si="5"/>
        <v>1032.4920000000002</v>
      </c>
      <c r="N21" s="996">
        <f t="shared" si="5"/>
        <v>998.22800000000007</v>
      </c>
      <c r="O21" s="996">
        <f t="shared" si="5"/>
        <v>748.15699999999993</v>
      </c>
      <c r="P21" s="997">
        <f>SUM(P22,P26,P27,P28)</f>
        <v>820.80100000000004</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9：食料品製造業(N=1)</v>
      </c>
      <c r="BE21" s="961">
        <f>VLOOKUP(BE$13&amp;"_"&amp;$AV$8,データシート2!$A:$SI,MATCH($AV$5&amp;"_"&amp;$BA21&amp;$AV$6,データシート2!$A$1:$SI$1,0),0)</f>
        <v>1</v>
      </c>
      <c r="BF21" s="1071">
        <f>VLOOKUP(BF$13&amp;"_"&amp;$AW$8,データシート2!$A:$SI,MATCH($AW$5&amp;"_"&amp;$BA21&amp;$AW$6,データシート2!$A$1:$SI$1,0),0)</f>
        <v>8.43</v>
      </c>
      <c r="BG21" s="1071">
        <f t="shared" si="2"/>
        <v>8.43</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0.95138340545947209</v>
      </c>
    </row>
    <row r="22" spans="2:63" ht="15.95" customHeight="1" thickBot="1">
      <c r="B22" s="325"/>
      <c r="C22" s="572"/>
      <c r="D22" s="456" t="s">
        <v>31</v>
      </c>
      <c r="E22" s="457"/>
      <c r="F22" s="998">
        <f>SUM(F23:F25)</f>
        <v>1052.02</v>
      </c>
      <c r="G22" s="998">
        <f t="shared" ref="G22:P22" si="6">SUM(G23:G25)</f>
        <v>1069.384</v>
      </c>
      <c r="H22" s="998">
        <f t="shared" si="6"/>
        <v>1025.627</v>
      </c>
      <c r="I22" s="998">
        <f t="shared" si="6"/>
        <v>1052.779</v>
      </c>
      <c r="J22" s="998">
        <f t="shared" si="6"/>
        <v>1019.0309999999999</v>
      </c>
      <c r="K22" s="998">
        <f t="shared" si="6"/>
        <v>1008.831</v>
      </c>
      <c r="L22" s="998">
        <f t="shared" si="6"/>
        <v>1026.1120000000001</v>
      </c>
      <c r="M22" s="998">
        <f t="shared" si="6"/>
        <v>1025.5060000000001</v>
      </c>
      <c r="N22" s="998">
        <f t="shared" si="6"/>
        <v>991.77300000000002</v>
      </c>
      <c r="O22" s="998">
        <f t="shared" si="6"/>
        <v>712.39499999999998</v>
      </c>
      <c r="P22" s="999">
        <f t="shared" si="6"/>
        <v>776.23</v>
      </c>
      <c r="Z22" s="313"/>
      <c r="AB22" s="312"/>
      <c r="AC22" s="571" t="s">
        <v>1377</v>
      </c>
      <c r="AP22" s="18" t="s">
        <v>1387</v>
      </c>
      <c r="AQ22" s="313"/>
      <c r="AV22" s="80" t="str">
        <f>AW22</f>
        <v>エネルギー起源CO2</v>
      </c>
      <c r="AW22" s="80" t="str">
        <f>D56</f>
        <v>エネルギー起源CO2</v>
      </c>
      <c r="AX22" s="201">
        <f>P56</f>
        <v>635.57399999999996</v>
      </c>
      <c r="AY22" s="201">
        <f>AX22</f>
        <v>635.57399999999996</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1052.02</v>
      </c>
      <c r="G23" s="1000">
        <f>IFERROR(VLOOKUP(年度マスタ!$K$4&amp;"_"&amp;G$20,データシート1!$A:$BT,MATCH("ba_"&amp;$E23,データシート1!$A$1:$BT$1,0),0),0)</f>
        <v>1069.384</v>
      </c>
      <c r="H23" s="1000">
        <f>IFERROR(VLOOKUP(年度マスタ!$K$4&amp;"_"&amp;H$20,データシート1!$A:$BT,MATCH("ba_"&amp;$E23,データシート1!$A$1:$BT$1,0),0),0)</f>
        <v>1025.627</v>
      </c>
      <c r="I23" s="1000">
        <f>IFERROR(VLOOKUP(年度マスタ!$K$4&amp;"_"&amp;I$20,データシート1!$A:$BT,MATCH("ba_"&amp;$E23,データシート1!$A$1:$BT$1,0),0),0)</f>
        <v>1052.779</v>
      </c>
      <c r="J23" s="1000">
        <f>IFERROR(VLOOKUP(年度マスタ!$K$4&amp;"_"&amp;J$20,データシート1!$A:$BT,MATCH("ba_"&amp;$E23,データシート1!$A$1:$BT$1,0),0),0)</f>
        <v>1019.0309999999999</v>
      </c>
      <c r="K23" s="1000">
        <f>IFERROR(VLOOKUP(年度マスタ!$K$4&amp;"_"&amp;K$20,データシート1!$A:$BT,MATCH("ba_"&amp;$E23,データシート1!$A$1:$BT$1,0),0),0)</f>
        <v>1008.831</v>
      </c>
      <c r="L23" s="1000">
        <f>IFERROR(VLOOKUP(年度マスタ!$K$4&amp;"_"&amp;L$20,データシート1!$A:$BT,MATCH("ba_"&amp;$E23,データシート1!$A$1:$BT$1,0),0),0)</f>
        <v>1026.1120000000001</v>
      </c>
      <c r="M23" s="1000">
        <f>IFERROR(VLOOKUP(年度マスタ!$K$4&amp;"_"&amp;M$20,データシート1!$A:$BT,MATCH("ba_"&amp;$E23,データシート1!$A$1:$BT$1,0),0),0)</f>
        <v>1025.5060000000001</v>
      </c>
      <c r="N23" s="1000">
        <f>IFERROR(VLOOKUP(年度マスタ!$K$4&amp;"_"&amp;N$20,データシート1!$A:$BT,MATCH("ba_"&amp;$E23,データシート1!$A$1:$BT$1,0),0),0)</f>
        <v>991.77300000000002</v>
      </c>
      <c r="O23" s="1000">
        <f>IFERROR(VLOOKUP(年度マスタ!$K$4&amp;"_"&amp;O$20,データシート1!$A:$BT,MATCH("ba_"&amp;$E23,データシート1!$A$1:$BT$1,0),0),0)</f>
        <v>712.39499999999998</v>
      </c>
      <c r="P23" s="1001">
        <f>IFERROR(VLOOKUP(年度マスタ!$K$4&amp;"_"&amp;P$20,データシート1!$A:$BT,MATCH("ba_"&amp;$E23,データシート1!$A$1:$BT$1,0),0),0)</f>
        <v>776.23</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137.01400000000001</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359.77171865643828</v>
      </c>
      <c r="AG24" s="996">
        <f t="shared" ref="AG24:AP24" si="7">AG25+AG29</f>
        <v>300.43646949389665</v>
      </c>
      <c r="AH24" s="996">
        <f t="shared" si="7"/>
        <v>402.64896207561458</v>
      </c>
      <c r="AI24" s="996">
        <f t="shared" si="7"/>
        <v>392.83811518329304</v>
      </c>
      <c r="AJ24" s="996">
        <f t="shared" si="7"/>
        <v>346.93274426214009</v>
      </c>
      <c r="AK24" s="996">
        <f t="shared" si="7"/>
        <v>351.29783337115816</v>
      </c>
      <c r="AL24" s="996">
        <f t="shared" si="7"/>
        <v>302.4980566345115</v>
      </c>
      <c r="AM24" s="996">
        <f t="shared" si="7"/>
        <v>288.27452831557855</v>
      </c>
      <c r="AN24" s="996">
        <f t="shared" si="7"/>
        <v>292.30068359212345</v>
      </c>
      <c r="AO24" s="996">
        <f>AO25+AO29</f>
        <v>280.13626483796867</v>
      </c>
      <c r="AP24" s="997">
        <f t="shared" si="7"/>
        <v>250.214607624796</v>
      </c>
      <c r="AQ24" s="313"/>
      <c r="AV24" s="80" t="str">
        <f>AW24</f>
        <v>廃棄物原燃料</v>
      </c>
      <c r="AW24" s="80" t="str">
        <f>E58</f>
        <v>廃棄物原燃料</v>
      </c>
      <c r="AX24" s="327">
        <f t="shared" ref="AX24:AX31" si="8">P58</f>
        <v>37.756</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282.88809278057516</v>
      </c>
      <c r="AG25" s="998">
        <f>①CO2排出量の現状把握!AA35</f>
        <v>219.31658510763717</v>
      </c>
      <c r="AH25" s="998">
        <f>①CO2排出量の現状把握!AB35</f>
        <v>311.70707078955598</v>
      </c>
      <c r="AI25" s="998">
        <f>①CO2排出量の現状把握!AC35</f>
        <v>303.6614366077203</v>
      </c>
      <c r="AJ25" s="998">
        <f>①CO2排出量の現状把握!AD35</f>
        <v>268.94831011915659</v>
      </c>
      <c r="AK25" s="998">
        <f>①CO2排出量の現状把握!AE35</f>
        <v>276.65029368548687</v>
      </c>
      <c r="AL25" s="998">
        <f>①CO2排出量の現状把握!AF35</f>
        <v>241.04507520313973</v>
      </c>
      <c r="AM25" s="998">
        <f>①CO2排出量の現状把握!AG35</f>
        <v>228.60131033316503</v>
      </c>
      <c r="AN25" s="998">
        <f>①CO2排出量の現状把握!AH35</f>
        <v>228.67114994653625</v>
      </c>
      <c r="AO25" s="998">
        <f>①CO2排出量の現状把握!AI35</f>
        <v>219.29718199373431</v>
      </c>
      <c r="AP25" s="999">
        <f>①CO2排出量の現状把握!AJ35</f>
        <v>196.40009233600085</v>
      </c>
      <c r="AQ25" s="313"/>
      <c r="AV25" s="80" t="str">
        <f>AW25</f>
        <v>廃棄物原燃料以外</v>
      </c>
      <c r="AW25" s="80" t="str">
        <f>E59</f>
        <v>廃棄物原燃料以外</v>
      </c>
      <c r="AX25" s="327">
        <f t="shared" si="8"/>
        <v>99.257999999999996</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7.2839999999999998</v>
      </c>
      <c r="G26" s="998">
        <f>IFERROR(VLOOKUP(年度マスタ!$K$4&amp;"_"&amp;G$20,データシート1!$A:$BT,MATCH("ba_"&amp;$D26,データシート1!$A$1:$BT$1,0),0),0)</f>
        <v>2.06</v>
      </c>
      <c r="H26" s="998">
        <f>IFERROR(VLOOKUP(年度マスタ!$K$4&amp;"_"&amp;H$20,データシート1!$A:$BT,MATCH("ba_"&amp;$D26,データシート1!$A$1:$BT$1,0),0),0)</f>
        <v>4.8319999999999999</v>
      </c>
      <c r="I26" s="998">
        <f>IFERROR(VLOOKUP(年度マスタ!$K$4&amp;"_"&amp;I$20,データシート1!$A:$BT,MATCH("ba_"&amp;$D26,データシート1!$A$1:$BT$1,0),0),0)</f>
        <v>7.3280000000000003</v>
      </c>
      <c r="J26" s="998">
        <f>IFERROR(VLOOKUP(年度マスタ!$K$4&amp;"_"&amp;J$20,データシート1!$A:$BT,MATCH("ba_"&amp;$D26,データシート1!$A$1:$BT$1,0),0),0)</f>
        <v>7.9749999999999996</v>
      </c>
      <c r="K26" s="998">
        <f>IFERROR(VLOOKUP(年度マスタ!$K$4&amp;"_"&amp;K$20,データシート1!$A:$BT,MATCH("ba_"&amp;$D26,データシート1!$A$1:$BT$1,0),0),0)</f>
        <v>7.7409999999999997</v>
      </c>
      <c r="L26" s="998">
        <f>IFERROR(VLOOKUP(年度マスタ!$K$4&amp;"_"&amp;L$20,データシート1!$A:$BT,MATCH("ba_"&amp;$D26,データシート1!$A$1:$BT$1,0),0),0)</f>
        <v>7.5419999999999998</v>
      </c>
      <c r="M26" s="998">
        <f>IFERROR(VLOOKUP(年度マスタ!$K$4&amp;"_"&amp;M$20,データシート1!$A:$BT,MATCH("ba_"&amp;$D26,データシート1!$A$1:$BT$1,0),0),0)</f>
        <v>6.9859999999999998</v>
      </c>
      <c r="N26" s="998">
        <f>IFERROR(VLOOKUP(年度マスタ!$K$4&amp;"_"&amp;N$20,データシート1!$A:$BT,MATCH("ba_"&amp;$D26,データシート1!$A$1:$BT$1,0),0),0)</f>
        <v>6.4550000000000001</v>
      </c>
      <c r="O26" s="998">
        <f>IFERROR(VLOOKUP(年度マスタ!$K$4&amp;"_"&amp;O$20,データシート1!$A:$BT,MATCH("ba_"&amp;$D26,データシート1!$A$1:$BT$1,0),0),0)</f>
        <v>35.762</v>
      </c>
      <c r="P26" s="999">
        <f>IFERROR(VLOOKUP(年度マスタ!$K$4&amp;"_"&amp;P$20,データシート1!$A:$BT,MATCH("ba_"&amp;$D26,データシート1!$A$1:$BT$1,0),0),0)</f>
        <v>44.570999999999998</v>
      </c>
      <c r="Z26" s="313"/>
      <c r="AB26" s="312"/>
      <c r="AC26" s="572"/>
      <c r="AD26" s="458"/>
      <c r="AE26" s="457" t="s">
        <v>98</v>
      </c>
      <c r="AF26" s="1000">
        <f>①CO2排出量の現状把握!Z36</f>
        <v>275.66911773574827</v>
      </c>
      <c r="AG26" s="1000">
        <f>①CO2排出量の現状把握!AA36</f>
        <v>211.76145681589804</v>
      </c>
      <c r="AH26" s="1000">
        <f>①CO2排出量の現状把握!AB36</f>
        <v>304.39833881444423</v>
      </c>
      <c r="AI26" s="1000">
        <f>①CO2排出量の現状把握!AC36</f>
        <v>297.81283412834608</v>
      </c>
      <c r="AJ26" s="1000">
        <f>①CO2排出量の現状把握!AD36</f>
        <v>264.89738314867242</v>
      </c>
      <c r="AK26" s="1000">
        <f>①CO2排出量の現状把握!AE36</f>
        <v>271.97186318018834</v>
      </c>
      <c r="AL26" s="1000">
        <f>①CO2排出量の現状把握!AF36</f>
        <v>236.46725845806677</v>
      </c>
      <c r="AM26" s="1000">
        <f>①CO2排出量の現状把握!AG36</f>
        <v>223.87829073198657</v>
      </c>
      <c r="AN26" s="1000">
        <f>①CO2排出量の現状把握!AH36</f>
        <v>224.29079413898009</v>
      </c>
      <c r="AO26" s="1000">
        <f>①CO2排出量の現状把握!AI36</f>
        <v>215.1433080382017</v>
      </c>
      <c r="AP26" s="1001">
        <f>①CO2排出量の現状把握!AJ36</f>
        <v>176.94392024969881</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2.6759242068778284</v>
      </c>
      <c r="AG27" s="1000">
        <f>①CO2排出量の現状把握!AA37</f>
        <v>3.7166994940714226</v>
      </c>
      <c r="AH27" s="1000">
        <f>①CO2排出量の現状把握!AB37</f>
        <v>3.4805368710206408</v>
      </c>
      <c r="AI27" s="1000">
        <f>①CO2排出量の現状把握!AC37</f>
        <v>3.1409192525820222</v>
      </c>
      <c r="AJ27" s="1000">
        <f>①CO2排出量の現状把握!AD37</f>
        <v>3.2064086371615579</v>
      </c>
      <c r="AK27" s="1000">
        <f>①CO2排出量の現状把握!AE37</f>
        <v>3.5862991880663526</v>
      </c>
      <c r="AL27" s="1000">
        <f>①CO2排出量の現状把握!AF37</f>
        <v>3.6244732031033613</v>
      </c>
      <c r="AM27" s="1000">
        <f>①CO2排出量の現状把握!AG37</f>
        <v>3.7076819626515372</v>
      </c>
      <c r="AN27" s="1000">
        <f>①CO2排出量の現状把握!AH37</f>
        <v>3.4398354312453328</v>
      </c>
      <c r="AO27" s="1000">
        <f>①CO2排出量の現状把握!AI37</f>
        <v>3.2031308567036323</v>
      </c>
      <c r="AP27" s="1001">
        <f>①CO2排出量の現状把握!AJ37</f>
        <v>3.475126330562659</v>
      </c>
      <c r="AQ27" s="313"/>
      <c r="AV27" s="80" t="str">
        <f t="shared" ref="AV27:AV31" si="10">AW27</f>
        <v>N2O</v>
      </c>
      <c r="AW27" s="80" t="str">
        <f t="shared" si="9"/>
        <v>N2O</v>
      </c>
      <c r="AX27" s="327">
        <f t="shared" si="8"/>
        <v>48.213000000000001</v>
      </c>
      <c r="AY27" s="327">
        <f t="shared" ref="AY27:AY31" si="11">AX27</f>
        <v>48.213000000000001</v>
      </c>
      <c r="BA27" s="80">
        <v>19</v>
      </c>
      <c r="BB27" s="80"/>
      <c r="BC27" s="80" t="s">
        <v>167</v>
      </c>
      <c r="BD27" s="80" t="str">
        <f t="shared" si="1"/>
        <v>19：ゴム製品製造業(N=1)</v>
      </c>
      <c r="BE27" s="961">
        <f>VLOOKUP(BE$13&amp;"_"&amp;$AV$8,データシート2!$A:$SI,MATCH($AV$5&amp;"_"&amp;$BA27&amp;$AV$6,データシート2!$A$1:$SI$1,0),0)</f>
        <v>1</v>
      </c>
      <c r="BF27" s="1071">
        <f>VLOOKUP(BF$13&amp;"_"&amp;$AW$8,データシート2!$A:$SI,MATCH($AW$5&amp;"_"&amp;$BA27&amp;$AW$6,データシート2!$A$1:$SI$1,0),0)</f>
        <v>96.167000000000002</v>
      </c>
      <c r="BG27" s="1071">
        <f t="shared" si="2"/>
        <v>96.167000000000002</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f t="shared" si="4"/>
        <v>7.3356502211366683</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4.5430508379490417</v>
      </c>
      <c r="AG28" s="1000">
        <f>①CO2排出量の現状把握!AA38</f>
        <v>3.8384287976676803</v>
      </c>
      <c r="AH28" s="1000">
        <f>①CO2排出量の現状把握!AB38</f>
        <v>3.8281951040911051</v>
      </c>
      <c r="AI28" s="1000">
        <f>①CO2排出量の現状把握!AC38</f>
        <v>2.7076832267921902</v>
      </c>
      <c r="AJ28" s="1000">
        <f>①CO2排出量の現状把握!AD38</f>
        <v>0.84451833332265847</v>
      </c>
      <c r="AK28" s="1000">
        <f>①CO2排出量の現状把握!AE38</f>
        <v>1.0921313172322054</v>
      </c>
      <c r="AL28" s="1000">
        <f>①CO2排出量の現状把握!AF38</f>
        <v>0.95334354196962445</v>
      </c>
      <c r="AM28" s="1000">
        <f>①CO2排出量の現状把握!AG38</f>
        <v>1.0153376385269255</v>
      </c>
      <c r="AN28" s="1000">
        <f>①CO2排出量の現状把握!AH38</f>
        <v>0.94052037631081586</v>
      </c>
      <c r="AO28" s="1000">
        <f>①CO2排出量の現状把握!AI38</f>
        <v>0.950743098828987</v>
      </c>
      <c r="AP28" s="1001">
        <f>①CO2排出量の現状把握!AJ38</f>
        <v>15.981045755739402</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76.883625875863117</v>
      </c>
      <c r="AG29" s="1002">
        <f>①CO2排出量の現状把握!AA39</f>
        <v>81.119884386259514</v>
      </c>
      <c r="AH29" s="1002">
        <f>①CO2排出量の現状把握!AB39</f>
        <v>90.941891286058606</v>
      </c>
      <c r="AI29" s="1002">
        <f>①CO2排出量の現状把握!AC39</f>
        <v>89.176678575572737</v>
      </c>
      <c r="AJ29" s="1002">
        <f>①CO2排出量の現状把握!AD39</f>
        <v>77.984434142983531</v>
      </c>
      <c r="AK29" s="1002">
        <f>①CO2排出量の現状把握!AE39</f>
        <v>74.64753968567129</v>
      </c>
      <c r="AL29" s="1002">
        <f>①CO2排出量の現状把握!AF39</f>
        <v>61.452981431371747</v>
      </c>
      <c r="AM29" s="1002">
        <f>①CO2排出量の現状把握!AG39</f>
        <v>59.673217982413519</v>
      </c>
      <c r="AN29" s="1002">
        <f>①CO2排出量の現状把握!AH39</f>
        <v>63.629533645587202</v>
      </c>
      <c r="AO29" s="1002">
        <f>①CO2排出量の現状把握!AI39</f>
        <v>60.839082844234369</v>
      </c>
      <c r="AP29" s="1003">
        <f>①CO2排出量の現状把握!AJ39</f>
        <v>53.814515288795143</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1</v>
      </c>
      <c r="AG32" s="509">
        <f t="shared" si="12"/>
        <v>1</v>
      </c>
      <c r="AH32" s="509">
        <f t="shared" si="12"/>
        <v>1</v>
      </c>
      <c r="AI32" s="509">
        <f t="shared" si="12"/>
        <v>1</v>
      </c>
      <c r="AJ32" s="509">
        <f t="shared" si="12"/>
        <v>1</v>
      </c>
      <c r="AK32" s="509">
        <f t="shared" si="12"/>
        <v>1</v>
      </c>
      <c r="AL32" s="509">
        <f t="shared" si="12"/>
        <v>1</v>
      </c>
      <c r="AM32" s="509">
        <f t="shared" si="12"/>
        <v>1</v>
      </c>
      <c r="AN32" s="509">
        <f t="shared" si="12"/>
        <v>1</v>
      </c>
      <c r="AO32" s="509">
        <f t="shared" si="12"/>
        <v>1</v>
      </c>
      <c r="AP32" s="509">
        <f t="shared" si="12"/>
        <v>1</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1</v>
      </c>
      <c r="AG33" s="506">
        <f t="shared" ref="AG33:AP33" si="13">IFERROR(IF(G22/AG25&gt;1,1,G22/AG25),0)</f>
        <v>1</v>
      </c>
      <c r="AH33" s="506">
        <f t="shared" si="13"/>
        <v>1</v>
      </c>
      <c r="AI33" s="506">
        <f t="shared" si="13"/>
        <v>1</v>
      </c>
      <c r="AJ33" s="506">
        <f t="shared" si="13"/>
        <v>1</v>
      </c>
      <c r="AK33" s="506">
        <f t="shared" si="13"/>
        <v>1</v>
      </c>
      <c r="AL33" s="506">
        <f t="shared" si="13"/>
        <v>1</v>
      </c>
      <c r="AM33" s="506">
        <f t="shared" si="13"/>
        <v>1</v>
      </c>
      <c r="AN33" s="506">
        <f t="shared" si="13"/>
        <v>1</v>
      </c>
      <c r="AO33" s="506">
        <f t="shared" si="13"/>
        <v>1</v>
      </c>
      <c r="AP33" s="506">
        <f t="shared" si="13"/>
        <v>1</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1</v>
      </c>
      <c r="AG34" s="507">
        <f t="shared" ref="AG34:AP36" si="14">IFERROR(IF(G23/AG26&gt;1,1,G23/AG26),0)</f>
        <v>1</v>
      </c>
      <c r="AH34" s="507">
        <f t="shared" si="14"/>
        <v>1</v>
      </c>
      <c r="AI34" s="507">
        <f t="shared" si="14"/>
        <v>1</v>
      </c>
      <c r="AJ34" s="507">
        <f t="shared" si="14"/>
        <v>1</v>
      </c>
      <c r="AK34" s="507">
        <f t="shared" si="14"/>
        <v>1</v>
      </c>
      <c r="AL34" s="507">
        <f t="shared" si="14"/>
        <v>1</v>
      </c>
      <c r="AM34" s="507">
        <f t="shared" si="14"/>
        <v>1</v>
      </c>
      <c r="AN34" s="507">
        <f t="shared" si="14"/>
        <v>1</v>
      </c>
      <c r="AO34" s="507">
        <f t="shared" si="14"/>
        <v>1</v>
      </c>
      <c r="AP34" s="507">
        <f t="shared" si="14"/>
        <v>1</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9.4740589000846573E-2</v>
      </c>
      <c r="AG37" s="508">
        <f t="shared" ref="AG37:AP37" si="17">IFERROR(IF(G26/AG29&gt;1,1,G26/AG29),0)</f>
        <v>2.539451351028963E-2</v>
      </c>
      <c r="AH37" s="508">
        <f t="shared" si="17"/>
        <v>5.3132829454809738E-2</v>
      </c>
      <c r="AI37" s="508">
        <f t="shared" si="17"/>
        <v>8.2173950824933339E-2</v>
      </c>
      <c r="AJ37" s="508">
        <f t="shared" si="17"/>
        <v>0.10226399777906874</v>
      </c>
      <c r="AK37" s="508">
        <f t="shared" si="17"/>
        <v>0.10370067161752548</v>
      </c>
      <c r="AL37" s="508">
        <f t="shared" si="17"/>
        <v>0.12272797550795166</v>
      </c>
      <c r="AM37" s="508">
        <f t="shared" si="17"/>
        <v>0.11707094465826974</v>
      </c>
      <c r="AN37" s="508">
        <f t="shared" si="17"/>
        <v>0.10144660238992123</v>
      </c>
      <c r="AO37" s="508">
        <f t="shared" si="17"/>
        <v>0.58781293747575147</v>
      </c>
      <c r="AP37" s="508">
        <f t="shared" si="17"/>
        <v>0.82823379084267701</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F：電気・ガス・熱供給・水道業(N=1)</v>
      </c>
      <c r="BE39" s="961">
        <f>VLOOKUP(BE$13&amp;"_"&amp;$AV$8,データシート2!$A:$SI,MATCH($AV$5&amp;"_"&amp;$BA39&amp;$AV$6,データシート2!$A$1:$SI$1,0),0)</f>
        <v>1</v>
      </c>
      <c r="BF39" s="1071">
        <f>VLOOKUP(BF$13&amp;"_"&amp;$AW$8,データシート2!$A:$SI,MATCH($AW$5&amp;"_"&amp;$BA39&amp;$AW$6,データシート2!$A$1:$SI$1,0),0)</f>
        <v>6.8150000000000004</v>
      </c>
      <c r="BG39" s="1071">
        <f t="shared" ref="BG39:BG50" si="18">BF39/BE39</f>
        <v>6.8150000000000004</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f t="shared" ref="BK39:BK50" si="20">BG39/BJ39</f>
        <v>0.68826041317627362</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R：ｻｰﾋﾞｽ業(他に分類されない)(N=1)</v>
      </c>
      <c r="BE51" s="961">
        <f>VLOOKUP(BE$13&amp;"_"&amp;$AV$8,データシート2!$A:$SI,MATCH($AV$5&amp;"_"&amp;$BA51&amp;$AV$6,データシート2!$A$1:$SI$1,0),0)</f>
        <v>1</v>
      </c>
      <c r="BF51" s="1071">
        <f>VLOOKUP(BF$13&amp;"_"&amp;$AW$8,データシート2!$A:$SI,MATCH($AW$5&amp;"_"&amp;$BA51&amp;$AW$6,データシート2!$A$1:$SI$1,0),0)</f>
        <v>37.756</v>
      </c>
      <c r="BG51" s="1071">
        <f t="shared" ref="BG51" si="22">BF51/BE51</f>
        <v>37.756</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f t="shared" ref="BK51" si="24">BG51/BJ51</f>
        <v>1.4562755175781488</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1059.3039999999999</v>
      </c>
      <c r="G55" s="1004">
        <f t="shared" ref="G55:P55" si="29">SUM(G56,G57,G60,G61,G62,G63,G64,G65,)</f>
        <v>1071.4440000000002</v>
      </c>
      <c r="H55" s="1004">
        <f t="shared" si="29"/>
        <v>1030.4589999999998</v>
      </c>
      <c r="I55" s="1004">
        <f t="shared" si="29"/>
        <v>1060.107</v>
      </c>
      <c r="J55" s="1004">
        <f t="shared" si="29"/>
        <v>1027.0059999999999</v>
      </c>
      <c r="K55" s="1004">
        <f t="shared" si="29"/>
        <v>1016.572</v>
      </c>
      <c r="L55" s="1004">
        <f t="shared" si="29"/>
        <v>1033.654</v>
      </c>
      <c r="M55" s="1004">
        <f t="shared" si="29"/>
        <v>1032.492</v>
      </c>
      <c r="N55" s="1004">
        <f t="shared" si="29"/>
        <v>998.22800000000007</v>
      </c>
      <c r="O55" s="1004">
        <f t="shared" si="29"/>
        <v>748.15699999999993</v>
      </c>
      <c r="P55" s="1005">
        <f t="shared" si="29"/>
        <v>820.80099999999993</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904.81100000000004</v>
      </c>
      <c r="G56" s="1006">
        <f>IFERROR(VLOOKUP(年度マスタ!$K$4&amp;"_"&amp;G$54,データシート1!$A:$CD,MATCH("bc_"&amp;$C56,データシート1!$A$1:$CD$1,0),0),0)</f>
        <v>907.74800000000005</v>
      </c>
      <c r="H56" s="1006">
        <f>IFERROR(VLOOKUP(年度マスタ!$K$4&amp;"_"&amp;H$54,データシート1!$A:$CD,MATCH("bc_"&amp;$C56,データシート1!$A$1:$CD$1,0),0),0)</f>
        <v>875.61199999999997</v>
      </c>
      <c r="I56" s="1006">
        <f>IFERROR(VLOOKUP(年度マスタ!$K$4&amp;"_"&amp;I$54,データシート1!$A:$CD,MATCH("bc_"&amp;$C56,データシート1!$A$1:$CD$1,0),0),0)</f>
        <v>890.77599999999995</v>
      </c>
      <c r="J56" s="1006">
        <f>IFERROR(VLOOKUP(年度マスタ!$K$4&amp;"_"&amp;J$54,データシート1!$A:$CD,MATCH("bc_"&amp;$C56,データシート1!$A$1:$CD$1,0),0),0)</f>
        <v>851.91499999999996</v>
      </c>
      <c r="K56" s="1006">
        <f>IFERROR(VLOOKUP(年度マスタ!$K$4&amp;"_"&amp;K$54,データシート1!$A:$CD,MATCH("bc_"&amp;$C56,データシート1!$A$1:$CD$1,0),0),0)</f>
        <v>840.62800000000004</v>
      </c>
      <c r="L56" s="1006">
        <f>IFERROR(VLOOKUP(年度マスタ!$K$4&amp;"_"&amp;L$54,データシート1!$A:$CD,MATCH("bc_"&amp;$C56,データシート1!$A$1:$CD$1,0),0),0)</f>
        <v>866.76</v>
      </c>
      <c r="M56" s="1006">
        <f>IFERROR(VLOOKUP(年度マスタ!$K$4&amp;"_"&amp;M$54,データシート1!$A:$CD,MATCH("bc_"&amp;$C56,データシート1!$A$1:$CD$1,0),0),0)</f>
        <v>857.38400000000001</v>
      </c>
      <c r="N56" s="1006">
        <f>IFERROR(VLOOKUP(年度マスタ!$K$4&amp;"_"&amp;N$54,データシート1!$A:$CD,MATCH("bc_"&amp;$C56,データシート1!$A$1:$CD$1,0),0),0)</f>
        <v>812.69</v>
      </c>
      <c r="O56" s="1006">
        <f>IFERROR(VLOOKUP(年度マスタ!$K$4&amp;"_"&amp;O$54,データシート1!$A:$CD,MATCH("bc_"&amp;$C56,データシート1!$A$1:$CD$1,0),0),0)</f>
        <v>712.39499999999998</v>
      </c>
      <c r="P56" s="1007">
        <f>IFERROR(VLOOKUP(年度マスタ!$K$4&amp;"_"&amp;P$54,データシート1!$A:$CD,MATCH("bc_"&amp;$C56,データシート1!$A$1:$CD$1,0),0),0)</f>
        <v>635.57399999999996</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100.11199999999999</v>
      </c>
      <c r="G57" s="1006">
        <f t="shared" ref="G57:J57" si="30">SUM(G58:G59)</f>
        <v>87.144999999999996</v>
      </c>
      <c r="H57" s="1006">
        <f t="shared" si="30"/>
        <v>97.346999999999994</v>
      </c>
      <c r="I57" s="1006">
        <f t="shared" si="30"/>
        <v>110.01300000000001</v>
      </c>
      <c r="J57" s="1006">
        <f t="shared" si="30"/>
        <v>117.904</v>
      </c>
      <c r="K57" s="1006">
        <f t="shared" ref="K57:O57" si="31">SUM(K58:K59)</f>
        <v>118.485</v>
      </c>
      <c r="L57" s="1006">
        <f t="shared" si="31"/>
        <v>112.31100000000001</v>
      </c>
      <c r="M57" s="1006">
        <f t="shared" si="31"/>
        <v>116.803</v>
      </c>
      <c r="N57" s="1006">
        <f t="shared" si="31"/>
        <v>126.631</v>
      </c>
      <c r="O57" s="1006">
        <f t="shared" si="31"/>
        <v>35.762</v>
      </c>
      <c r="P57" s="1007">
        <f>SUM(P58:P59)</f>
        <v>137.01400000000001</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35.762</v>
      </c>
      <c r="P58" s="1009">
        <f>IFERROR(VLOOKUP(年度マスタ!$K$4&amp;"_"&amp;P$54,データシート1!$A:$CD,MATCH("bc_"&amp;$C58,データシート1!$A$1:$CD$1,0),0),0)</f>
        <v>37.756</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100.11199999999999</v>
      </c>
      <c r="G59" s="1008">
        <f>IFERROR(VLOOKUP(年度マスタ!$K$4&amp;"_"&amp;G$54,データシート1!$A:$CD,MATCH("bc_"&amp;$C59,データシート1!$A$1:$CD$1,0),0),0)</f>
        <v>87.144999999999996</v>
      </c>
      <c r="H59" s="1008">
        <f>IFERROR(VLOOKUP(年度マスタ!$K$4&amp;"_"&amp;H$54,データシート1!$A:$CD,MATCH("bc_"&amp;$C59,データシート1!$A$1:$CD$1,0),0),0)</f>
        <v>97.346999999999994</v>
      </c>
      <c r="I59" s="1008">
        <f>IFERROR(VLOOKUP(年度マスタ!$K$4&amp;"_"&amp;I$54,データシート1!$A:$CD,MATCH("bc_"&amp;$C59,データシート1!$A$1:$CD$1,0),0),0)</f>
        <v>110.01300000000001</v>
      </c>
      <c r="J59" s="1008">
        <f>IFERROR(VLOOKUP(年度マスタ!$K$4&amp;"_"&amp;J$54,データシート1!$A:$CD,MATCH("bc_"&amp;$C59,データシート1!$A$1:$CD$1,0),0),0)</f>
        <v>117.904</v>
      </c>
      <c r="K59" s="1008">
        <f>IFERROR(VLOOKUP(年度マスタ!$K$4&amp;"_"&amp;K$54,データシート1!$A:$CD,MATCH("bc_"&amp;$C59,データシート1!$A$1:$CD$1,0),0),0)</f>
        <v>118.485</v>
      </c>
      <c r="L59" s="1008">
        <f>IFERROR(VLOOKUP(年度マスタ!$K$4&amp;"_"&amp;L$54,データシート1!$A:$CD,MATCH("bc_"&amp;$C59,データシート1!$A$1:$CD$1,0),0),0)</f>
        <v>112.31100000000001</v>
      </c>
      <c r="M59" s="1008">
        <f>IFERROR(VLOOKUP(年度マスタ!$K$4&amp;"_"&amp;M$54,データシート1!$A:$CD,MATCH("bc_"&amp;$C59,データシート1!$A$1:$CD$1,0),0),0)</f>
        <v>116.803</v>
      </c>
      <c r="N59" s="1008">
        <f>IFERROR(VLOOKUP(年度マスタ!$K$4&amp;"_"&amp;N$54,データシート1!$A:$CD,MATCH("bc_"&amp;$C59,データシート1!$A$1:$CD$1,0),0),0)</f>
        <v>126.631</v>
      </c>
      <c r="O59" s="1008">
        <f>IFERROR(VLOOKUP(年度マスタ!$K$4&amp;"_"&amp;O$54,データシート1!$A:$CD,MATCH("bc_"&amp;$C59,データシート1!$A$1:$CD$1,0),0),0)</f>
        <v>0</v>
      </c>
      <c r="P59" s="1009">
        <f>IFERROR(VLOOKUP(年度マスタ!$K$4&amp;"_"&amp;P$54,データシート1!$A:$CD,MATCH("bc_"&amp;$C59,データシート1!$A$1:$CD$1,0),0),0)</f>
        <v>99.257999999999996</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1.2709999999999999</v>
      </c>
      <c r="G60" s="1006">
        <f>IFERROR(VLOOKUP(年度マスタ!$K$4&amp;"_"&amp;G$54,データシート1!$A:$CD,MATCH("bc_"&amp;$C60,データシート1!$A$1:$CD$1,0),0),0)</f>
        <v>1.2669999999999999</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1.4370000000000001</v>
      </c>
      <c r="K60" s="1006">
        <f>IFERROR(VLOOKUP(年度マスタ!$K$4&amp;"_"&amp;K$54,データシート1!$A:$CD,MATCH("bc_"&amp;$C60,データシート1!$A$1:$CD$1,0),0),0)</f>
        <v>1.3759999999999999</v>
      </c>
      <c r="L60" s="1006">
        <f>IFERROR(VLOOKUP(年度マスタ!$K$4&amp;"_"&amp;L$54,データシート1!$A:$CD,MATCH("bc_"&amp;$C60,データシート1!$A$1:$CD$1,0),0),0)</f>
        <v>1.357</v>
      </c>
      <c r="M60" s="1006">
        <f>IFERROR(VLOOKUP(年度マスタ!$K$4&amp;"_"&amp;M$54,データシート1!$A:$CD,MATCH("bc_"&amp;$C60,データシート1!$A$1:$CD$1,0),0),0)</f>
        <v>1.3120000000000001</v>
      </c>
      <c r="N60" s="1006">
        <f>IFERROR(VLOOKUP(年度マスタ!$K$4&amp;"_"&amp;N$54,データシート1!$A:$CD,MATCH("bc_"&amp;$C60,データシート1!$A$1:$CD$1,0),0),0)</f>
        <v>1.3740000000000001</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53.11</v>
      </c>
      <c r="G61" s="1006">
        <f>IFERROR(VLOOKUP(年度マスタ!$K$4&amp;"_"&amp;G$54,データシート1!$A:$CD,MATCH("bc_"&amp;$C61,データシート1!$A$1:$CD$1,0),0),0)</f>
        <v>75.284000000000006</v>
      </c>
      <c r="H61" s="1006">
        <f>IFERROR(VLOOKUP(年度マスタ!$K$4&amp;"_"&amp;H$54,データシート1!$A:$CD,MATCH("bc_"&amp;$C61,データシート1!$A$1:$CD$1,0),0),0)</f>
        <v>57.5</v>
      </c>
      <c r="I61" s="1006">
        <f>IFERROR(VLOOKUP(年度マスタ!$K$4&amp;"_"&amp;I$54,データシート1!$A:$CD,MATCH("bc_"&amp;$C61,データシート1!$A$1:$CD$1,0),0),0)</f>
        <v>59.317999999999998</v>
      </c>
      <c r="J61" s="1006">
        <f>IFERROR(VLOOKUP(年度マスタ!$K$4&amp;"_"&amp;J$54,データシート1!$A:$CD,MATCH("bc_"&amp;$C61,データシート1!$A$1:$CD$1,0),0),0)</f>
        <v>55.75</v>
      </c>
      <c r="K61" s="1006">
        <f>IFERROR(VLOOKUP(年度マスタ!$K$4&amp;"_"&amp;K$54,データシート1!$A:$CD,MATCH("bc_"&amp;$C61,データシート1!$A$1:$CD$1,0),0),0)</f>
        <v>56.082999999999998</v>
      </c>
      <c r="L61" s="1006">
        <f>IFERROR(VLOOKUP(年度マスタ!$K$4&amp;"_"&amp;L$54,データシート1!$A:$CD,MATCH("bc_"&amp;$C61,データシート1!$A$1:$CD$1,0),0),0)</f>
        <v>53.225999999999999</v>
      </c>
      <c r="M61" s="1006">
        <f>IFERROR(VLOOKUP(年度マスタ!$K$4&amp;"_"&amp;M$54,データシート1!$A:$CD,MATCH("bc_"&amp;$C61,データシート1!$A$1:$CD$1,0),0),0)</f>
        <v>56.993000000000002</v>
      </c>
      <c r="N61" s="1006">
        <f>IFERROR(VLOOKUP(年度マスタ!$K$4&amp;"_"&amp;N$54,データシート1!$A:$CD,MATCH("bc_"&amp;$C61,データシート1!$A$1:$CD$1,0),0),0)</f>
        <v>57.533000000000001</v>
      </c>
      <c r="O61" s="1006">
        <f>IFERROR(VLOOKUP(年度マスタ!$K$4&amp;"_"&amp;O$54,データシート1!$A:$CD,MATCH("bc_"&amp;$C61,データシート1!$A$1:$CD$1,0),0),0)</f>
        <v>0</v>
      </c>
      <c r="P61" s="1007">
        <f>IFERROR(VLOOKUP(年度マスタ!$K$4&amp;"_"&amp;P$54,データシート1!$A:$CD,MATCH("bc_"&amp;$C61,データシート1!$A$1:$CD$1,0),0),0)</f>
        <v>48.213000000000001</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岩沼市</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4367.1000000000004</v>
      </c>
      <c r="K6" s="688">
        <f>VLOOKUP(年度マスタ!$K$4&amp;"_"&amp;K$5,データシート1!$A:$BS,MATCH("cb_"&amp;$G6,データシート1!$A$1:$BS$1,0),0)</f>
        <v>5576.1</v>
      </c>
      <c r="L6" s="688">
        <f>VLOOKUP(年度マスタ!$K$4&amp;"_"&amp;L$5,データシート1!$A:$BS,MATCH("cb_"&amp;$G6,データシート1!$A$1:$BS$1,0),0)</f>
        <v>6197.9</v>
      </c>
      <c r="M6" s="688">
        <f>VLOOKUP(年度マスタ!$K$4&amp;"_"&amp;M$5,データシート1!$A:$BS,MATCH("cb_"&amp;$G6,データシート1!$A$1:$BS$1,0),0)</f>
        <v>6532.7</v>
      </c>
      <c r="N6" s="688">
        <f>VLOOKUP(年度マスタ!$K$4&amp;"_"&amp;N$5,データシート1!$A:$BS,MATCH("cb_"&amp;$G6,データシート1!$A$1:$BS$1,0),0)</f>
        <v>7012.3</v>
      </c>
      <c r="O6" s="688">
        <f>VLOOKUP(年度マスタ!$K$4&amp;"_"&amp;O$5,データシート1!$A:$BS,MATCH("cb_"&amp;$G6,データシート1!$A$1:$BS$1,0),0)</f>
        <v>7403.2000000000007</v>
      </c>
      <c r="P6" s="688">
        <f>VLOOKUP(年度マスタ!$K$4&amp;"_"&amp;P$5,データシート1!$A:$BS,MATCH("cb_"&amp;$G6,データシート1!$A$1:$BS$1,0),0)</f>
        <v>7799.4999999999909</v>
      </c>
      <c r="Q6" s="688">
        <f>VLOOKUP(年度マスタ!$K$4&amp;"_"&amp;Q$5,データシート1!$A:$BS,MATCH("cb_"&amp;$G6,データシート1!$A$1:$BS$1,0),0)</f>
        <v>8139.1999999999889</v>
      </c>
      <c r="R6" s="704">
        <f>VLOOKUP(年度マスタ!$K$4&amp;"_"&amp;R$5,データシート1!$A:$BS,MATCH("cb_"&amp;$G6,データシート1!$A$1:$BS$1,0),0)</f>
        <v>8680.8999999999833</v>
      </c>
      <c r="S6" s="627"/>
      <c r="T6" s="226"/>
      <c r="U6" s="640"/>
      <c r="V6" s="231"/>
      <c r="W6" s="231"/>
      <c r="X6" s="231"/>
      <c r="Y6" s="232" t="s">
        <v>233</v>
      </c>
      <c r="Z6" s="734" t="s">
        <v>234</v>
      </c>
      <c r="AA6" s="734"/>
      <c r="AB6" s="734"/>
      <c r="AC6" s="735">
        <f>SUM(AC7:AC8)</f>
        <v>278106</v>
      </c>
      <c r="AD6" s="735">
        <f>SUM(AD7:AD8)</f>
        <v>357421.73100000003</v>
      </c>
      <c r="AE6" s="736">
        <f>$AD6*3600/100000000</f>
        <v>12.867182316000001</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7623.9</v>
      </c>
      <c r="K7" s="684">
        <f>VLOOKUP(年度マスタ!$K$4&amp;"_"&amp;K$5,データシート1!$A:$BS,MATCH("cb_"&amp;$G7,データシート1!$A$1:$BS$1,0),0)</f>
        <v>30431.7</v>
      </c>
      <c r="L7" s="684">
        <f>VLOOKUP(年度マスタ!$K$4&amp;"_"&amp;L$5,データシート1!$A:$BS,MATCH("cb_"&amp;$G7,データシート1!$A$1:$BS$1,0),0)</f>
        <v>33566.5</v>
      </c>
      <c r="M7" s="684">
        <f>VLOOKUP(年度マスタ!$K$4&amp;"_"&amp;M$5,データシート1!$A:$BS,MATCH("cb_"&amp;$G7,データシート1!$A$1:$BS$1,0),0)</f>
        <v>35489.300000000003</v>
      </c>
      <c r="N7" s="684">
        <f>VLOOKUP(年度マスタ!$K$4&amp;"_"&amp;N$5,データシート1!$A:$BS,MATCH("cb_"&amp;$G7,データシート1!$A$1:$BS$1,0),0)</f>
        <v>36240.199999999997</v>
      </c>
      <c r="O7" s="684">
        <f>VLOOKUP(年度マスタ!$K$4&amp;"_"&amp;O$5,データシート1!$A:$BS,MATCH("cb_"&amp;$G7,データシート1!$A$1:$BS$1,0),0)</f>
        <v>38431.300000000003</v>
      </c>
      <c r="P7" s="684">
        <f>VLOOKUP(年度マスタ!$K$4&amp;"_"&amp;P$5,データシート1!$A:$BS,MATCH("cb_"&amp;$G7,データシート1!$A$1:$BS$1,0),0)</f>
        <v>38480.799999999988</v>
      </c>
      <c r="Q7" s="684">
        <f>VLOOKUP(年度マスタ!$K$4&amp;"_"&amp;Q$5,データシート1!$A:$BS,MATCH("cb_"&amp;$G7,データシート1!$A$1:$BS$1,0),0)</f>
        <v>38530.299999999988</v>
      </c>
      <c r="R7" s="705">
        <f>VLOOKUP(年度マスタ!$K$4&amp;"_"&amp;R$5,データシート1!$A:$BS,MATCH("cb_"&amp;$G7,データシート1!$A$1:$BS$1,0),0)</f>
        <v>40629.19999999999</v>
      </c>
      <c r="S7" s="627"/>
      <c r="T7" s="226"/>
      <c r="U7" s="640"/>
      <c r="V7" s="231"/>
      <c r="W7" s="231"/>
      <c r="X7" s="231"/>
      <c r="Y7" s="232" t="s">
        <v>236</v>
      </c>
      <c r="Z7" s="248" t="s">
        <v>1368</v>
      </c>
      <c r="AA7" s="248"/>
      <c r="AB7" s="248"/>
      <c r="AC7" s="671">
        <f>VLOOKUP(年度マスタ!$K$4&amp;"_令和4年度",データシート3!A:AB,MATCH("ea_"&amp;$Y7&amp;"_設備",データシート3!$A$1:$AB$1,0),0)</f>
        <v>175662</v>
      </c>
      <c r="AD7" s="671">
        <f>VLOOKUP(年度マスタ!$K$4&amp;"_令和4年度",データシート3!A:AB,MATCH("ea_"&amp;$Y7&amp;"_年間発電",データシート3!$A$1:$AB$1,0),0)/10^3</f>
        <v>226140.91</v>
      </c>
      <c r="AE7" s="606">
        <f t="shared" ref="AE7:AE16" si="0">$AD7*3600/100000000</f>
        <v>8.1410727600000001</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19.600000000000001</v>
      </c>
      <c r="M8" s="684">
        <f>VLOOKUP(年度マスタ!$K$4&amp;"_"&amp;M$5,データシート1!$A:$BS,MATCH("cb_"&amp;$G8,データシート1!$A$1:$BS$1,0),0)</f>
        <v>19.600000000000001</v>
      </c>
      <c r="N8" s="684">
        <f>VLOOKUP(年度マスタ!$K$4&amp;"_"&amp;N$5,データシート1!$A:$BS,MATCH("cb_"&amp;$G8,データシート1!$A$1:$BS$1,0),0)</f>
        <v>20</v>
      </c>
      <c r="O8" s="684">
        <f>VLOOKUP(年度マスタ!$K$4&amp;"_"&amp;O$5,データシート1!$A:$BS,MATCH("cb_"&amp;$G8,データシート1!$A$1:$BS$1,0),0)</f>
        <v>19.600000000000001</v>
      </c>
      <c r="P8" s="684">
        <f>VLOOKUP(年度マスタ!$K$4&amp;"_"&amp;P$5,データシート1!$A:$BS,MATCH("cb_"&amp;$G8,データシート1!$A$1:$BS$1,0),0)</f>
        <v>19.600000000000001</v>
      </c>
      <c r="Q8" s="684">
        <f>VLOOKUP(年度マスタ!$K$4&amp;"_"&amp;Q$5,データシート1!$A:$BS,MATCH("cb_"&amp;$G8,データシート1!$A$1:$BS$1,0),0)</f>
        <v>19.600000000000001</v>
      </c>
      <c r="R8" s="705">
        <f>VLOOKUP(年度マスタ!$K$4&amp;"_"&amp;R$5,データシート1!$A:$BS,MATCH("cb_"&amp;$G8,データシート1!$A$1:$BS$1,0),0)</f>
        <v>19.600000000000001</v>
      </c>
      <c r="S8" s="627"/>
      <c r="T8" s="226"/>
      <c r="U8" s="640"/>
      <c r="V8" s="231"/>
      <c r="W8" s="231"/>
      <c r="X8" s="231"/>
      <c r="Y8" s="232" t="s">
        <v>237</v>
      </c>
      <c r="Z8" s="222" t="s">
        <v>1369</v>
      </c>
      <c r="AA8" s="222"/>
      <c r="AB8" s="222"/>
      <c r="AC8" s="671">
        <f>VLOOKUP(年度マスタ!$K$4&amp;"_令和4年度",データシート3!A:AB,MATCH("ea_"&amp;$Y8&amp;"_設備",データシート3!$A$1:$AB$1,0),0)</f>
        <v>102444</v>
      </c>
      <c r="AD8" s="671">
        <f>VLOOKUP(年度マスタ!$K$4&amp;"_令和4年度",データシート3!A:AB,MATCH("ea_"&amp;$Y8&amp;"_年間発電",データシート3!$A$1:$AB$1,0),0)/10^3</f>
        <v>131280.821</v>
      </c>
      <c r="AE8" s="606">
        <f t="shared" si="0"/>
        <v>4.7261095559999999</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6000</v>
      </c>
      <c r="AD9" s="737">
        <f>VLOOKUP(年度マスタ!$K$4&amp;"_令和4年度",データシート3!A:AB,MATCH("ea_"&amp;$Y9&amp;"_年間発電",データシート3!$A$1:$AB$1,0),0)/10^3</f>
        <v>12540.376</v>
      </c>
      <c r="AE9" s="738">
        <f t="shared" si="0"/>
        <v>0.45145353599999999</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240</v>
      </c>
      <c r="K11" s="725">
        <f>VLOOKUP(年度マスタ!$K$4&amp;"_"&amp;K$5,データシート1!$A:$BS,MATCH("cb_"&amp;$G11,データシート1!$A$1:$BS$1,0),0)</f>
        <v>1235</v>
      </c>
      <c r="L11" s="725">
        <f>VLOOKUP(年度マスタ!$K$4&amp;"_"&amp;L$5,データシート1!$A:$BS,MATCH("cb_"&amp;$G11,データシート1!$A$1:$BS$1,0),0)</f>
        <v>1235</v>
      </c>
      <c r="M11" s="725">
        <f>VLOOKUP(年度マスタ!$K$4&amp;"_"&amp;M$5,データシート1!$A:$BS,MATCH("cb_"&amp;$G11,データシート1!$A$1:$BS$1,0),0)</f>
        <v>1235</v>
      </c>
      <c r="N11" s="725">
        <f>VLOOKUP(年度マスタ!$K$4&amp;"_"&amp;N$5,データシート1!$A:$BS,MATCH("cb_"&amp;$G11,データシート1!$A$1:$BS$1,0),0)</f>
        <v>2810.84</v>
      </c>
      <c r="O11" s="725">
        <f>VLOOKUP(年度マスタ!$K$4&amp;"_"&amp;O$5,データシート1!$A:$BS,MATCH("cb_"&amp;$G11,データシート1!$A$1:$BS$1,0),0)</f>
        <v>2810.84</v>
      </c>
      <c r="P11" s="725">
        <f>VLOOKUP(年度マスタ!$K$4&amp;"_"&amp;P$5,データシート1!$A:$BS,MATCH("cb_"&amp;$G11,データシート1!$A$1:$BS$1,0),0)</f>
        <v>2810.84</v>
      </c>
      <c r="Q11" s="725">
        <f>VLOOKUP(年度マスタ!$K$4&amp;"_"&amp;Q$5,データシート1!$A:$BS,MATCH("cb_"&amp;$G11,データシート1!$A$1:$BS$1,0),0)</f>
        <v>2810.84</v>
      </c>
      <c r="R11" s="726">
        <f>VLOOKUP(年度マスタ!$K$4&amp;"_"&amp;R$5,データシート1!$A:$BS,MATCH("cb_"&amp;$G11,データシート1!$A$1:$BS$1,0),0)</f>
        <v>2810.84</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12231</v>
      </c>
      <c r="K12" s="722">
        <f t="shared" ref="K12:Q12" si="1">SUM(K6:K11)</f>
        <v>37242.800000000003</v>
      </c>
      <c r="L12" s="722">
        <f t="shared" si="1"/>
        <v>41019</v>
      </c>
      <c r="M12" s="722">
        <f t="shared" si="1"/>
        <v>43276.6</v>
      </c>
      <c r="N12" s="722">
        <f t="shared" si="1"/>
        <v>46083.34</v>
      </c>
      <c r="O12" s="722">
        <f t="shared" si="1"/>
        <v>48664.94</v>
      </c>
      <c r="P12" s="722">
        <f t="shared" si="1"/>
        <v>49110.739999999976</v>
      </c>
      <c r="Q12" s="722">
        <f t="shared" si="1"/>
        <v>49499.939999999973</v>
      </c>
      <c r="R12" s="723">
        <f t="shared" ref="R12" si="2">SUM(R6:R11)</f>
        <v>52140.539999999979</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4.7720614100000001</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22.18538199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5241.0440520000011</v>
      </c>
      <c r="K19" s="682">
        <f>K6*別紙!$C5/100*別紙!$E5/10^3</f>
        <v>6691.9891320000015</v>
      </c>
      <c r="L19" s="682">
        <f>L6*別紙!$C5/100*別紙!$E5/10^3</f>
        <v>7438.2237479999994</v>
      </c>
      <c r="M19" s="682">
        <f>M6*別紙!$C5/100*別紙!$E5/10^3</f>
        <v>7840.0239240000001</v>
      </c>
      <c r="N19" s="682">
        <f>N6*別紙!$C5/100*別紙!$E5/10^3</f>
        <v>8415.6014759999998</v>
      </c>
      <c r="O19" s="682">
        <f>O6*別紙!$C5/100*別紙!$E5/10^3</f>
        <v>8884.7283840000018</v>
      </c>
      <c r="P19" s="682">
        <f>P6*別紙!$C5/100*別紙!$E5/10^3</f>
        <v>9360.3359399999881</v>
      </c>
      <c r="Q19" s="682">
        <f>Q6*別紙!$C5/100*別紙!$E5/10^3</f>
        <v>9768.0167039999869</v>
      </c>
      <c r="R19" s="710">
        <f>R6*別紙!$C5/100*別紙!$E5/10^3</f>
        <v>10418.121707999981</v>
      </c>
      <c r="S19" s="631"/>
      <c r="T19" s="227"/>
      <c r="U19" s="647"/>
      <c r="W19" s="237"/>
      <c r="X19" s="237"/>
      <c r="Y19" s="209"/>
      <c r="Z19" s="699" t="s">
        <v>229</v>
      </c>
      <c r="AA19" s="748"/>
      <c r="AB19" s="749"/>
      <c r="AC19" s="750">
        <f>SUM($AC$6,$AC$9,$AC$10,$AC$13)</f>
        <v>284106</v>
      </c>
      <c r="AD19" s="750">
        <f>SUM($AD$6,$AD$9,$AD$10,$AD$13)</f>
        <v>369962.10700000002</v>
      </c>
      <c r="AE19" s="751">
        <f>SUM($AE$6,$AE$9,$AE$10,$AE$13,$AE$17,$AE$18)</f>
        <v>40.276079252000002</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10084.589963999997</v>
      </c>
      <c r="K20" s="684">
        <f>K7*別紙!$C6/100*別紙!$E6/10^3</f>
        <v>40253.835491999998</v>
      </c>
      <c r="L20" s="684">
        <f>L7*別紙!$C6/100*別紙!$E6/10^3</f>
        <v>44400.423539999989</v>
      </c>
      <c r="M20" s="684">
        <f>M7*別紙!$C6/100*別紙!$E6/10^3</f>
        <v>46943.826467999999</v>
      </c>
      <c r="N20" s="684">
        <f>N7*別紙!$C6/100*別紙!$E6/10^3</f>
        <v>47937.086951999991</v>
      </c>
      <c r="O20" s="684">
        <f>O7*別紙!$C6/100*別紙!$E6/10^3</f>
        <v>50835.386387999999</v>
      </c>
      <c r="P20" s="684">
        <f>P7*別紙!$C6/100*別紙!$E6/10^3</f>
        <v>50900.863007999986</v>
      </c>
      <c r="Q20" s="684">
        <f>Q7*別紙!$C6/100*別紙!$E6/10^3</f>
        <v>50966.33962799998</v>
      </c>
      <c r="R20" s="705">
        <f>R7*別紙!$C6/100*別紙!$E6/10^3</f>
        <v>53742.680591999975</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42.580607999999998</v>
      </c>
      <c r="M21" s="684">
        <f>M8*別紙!$C7/100*別紙!$E7/10^3</f>
        <v>42.580607999999998</v>
      </c>
      <c r="N21" s="684">
        <f>N8*別紙!$C7/100*別紙!$E7/10^3</f>
        <v>43.449599999999997</v>
      </c>
      <c r="O21" s="684">
        <f>O8*別紙!$C7/100*別紙!$E7/10^3</f>
        <v>42.580607999999998</v>
      </c>
      <c r="P21" s="684">
        <f>P8*別紙!$C7/100*別紙!$E7/10^3</f>
        <v>42.580607999999998</v>
      </c>
      <c r="Q21" s="684">
        <f>Q8*別紙!$C7/100*別紙!$E7/10^3</f>
        <v>42.580607999999998</v>
      </c>
      <c r="R21" s="705">
        <f>R8*別紙!$C7/100*別紙!$E7/10^3</f>
        <v>42.580607999999998</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1681.92</v>
      </c>
      <c r="K24" s="725">
        <f>K11*別紙!$C10/100*別紙!$E10/10^3</f>
        <v>8654.8799999999992</v>
      </c>
      <c r="L24" s="725">
        <f>L11*別紙!$C10/100*別紙!$E10/10^3</f>
        <v>8654.8799999999992</v>
      </c>
      <c r="M24" s="725">
        <f>M11*別紙!$C10/100*別紙!$E10/10^3</f>
        <v>8654.8799999999992</v>
      </c>
      <c r="N24" s="725">
        <f>N11*別紙!$C10/100*別紙!$E10/10^3</f>
        <v>19698.366719999998</v>
      </c>
      <c r="O24" s="725">
        <f>O11*別紙!$C10/100*別紙!$E10/10^3</f>
        <v>19698.366719999998</v>
      </c>
      <c r="P24" s="725">
        <f>P11*別紙!$C10/100*別紙!$E10/10^3</f>
        <v>19698.366719999998</v>
      </c>
      <c r="Q24" s="725">
        <f>Q11*別紙!$C10/100*別紙!$E10/10^3</f>
        <v>19698.366719999998</v>
      </c>
      <c r="R24" s="726">
        <f>R11*別紙!$C10/100*別紙!$E10/10^3</f>
        <v>19698.366719999998</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17007.554015999998</v>
      </c>
      <c r="K25" s="728">
        <f t="shared" si="3"/>
        <v>55600.704623999998</v>
      </c>
      <c r="L25" s="728">
        <f t="shared" si="3"/>
        <v>60536.10789599998</v>
      </c>
      <c r="M25" s="728">
        <f t="shared" si="3"/>
        <v>63481.310999999994</v>
      </c>
      <c r="N25" s="728">
        <f t="shared" si="3"/>
        <v>76094.504747999992</v>
      </c>
      <c r="O25" s="728">
        <f t="shared" si="3"/>
        <v>79461.062099999996</v>
      </c>
      <c r="P25" s="728">
        <f t="shared" si="3"/>
        <v>80002.14627599997</v>
      </c>
      <c r="Q25" s="728">
        <f t="shared" si="3"/>
        <v>80475.303659999961</v>
      </c>
      <c r="R25" s="729">
        <f t="shared" ref="R25" si="4">SUM(R19:R24)</f>
        <v>83901.749627999947</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321069.55833276833</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327151.97967480507</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296607.66582518484</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306419.6621198334</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297475.19495234115</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287297.8368674746</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269204.15348168171</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262998.51521329366</v>
      </c>
      <c r="R26" s="726">
        <f>Q26</f>
        <v>262998.51521329366</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5.2971555772262729E-2</v>
      </c>
      <c r="K27" s="951">
        <f t="shared" ref="K27:P27" si="5">K25/K26</f>
        <v>0.16995374651031639</v>
      </c>
      <c r="L27" s="951">
        <f t="shared" si="5"/>
        <v>0.20409488651476343</v>
      </c>
      <c r="M27" s="951">
        <f t="shared" si="5"/>
        <v>0.20717114091449515</v>
      </c>
      <c r="N27" s="951">
        <f t="shared" si="5"/>
        <v>0.25580117616257442</v>
      </c>
      <c r="O27" s="951">
        <f t="shared" si="5"/>
        <v>0.27658078795996632</v>
      </c>
      <c r="P27" s="951">
        <f t="shared" si="5"/>
        <v>0.29718020781370968</v>
      </c>
      <c r="Q27" s="951">
        <f>Q25/Q26</f>
        <v>0.30599147525503678</v>
      </c>
      <c r="R27" s="952">
        <f>R25/R26</f>
        <v>0.3190198604731857</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0.3190198604731857</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1.4067079682938823</v>
      </c>
      <c r="AA52" s="209"/>
      <c r="AB52" s="755" t="s">
        <v>232</v>
      </c>
      <c r="AC52" s="756">
        <f>$AD6</f>
        <v>357421.73100000003</v>
      </c>
      <c r="AD52" s="757">
        <f>R19+R20</f>
        <v>64160.802299999952</v>
      </c>
      <c r="AE52" s="758">
        <f t="shared" ref="AE52:AE54" si="6">IFERROR(AD52/AC52,"-")</f>
        <v>0.17951007657114151</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106963.59178670635</v>
      </c>
      <c r="Z53" s="1142"/>
      <c r="AA53" s="209"/>
      <c r="AB53" s="755" t="s">
        <v>222</v>
      </c>
      <c r="AC53" s="756">
        <f>$AD9</f>
        <v>12540.376</v>
      </c>
      <c r="AD53" s="757">
        <f>R21</f>
        <v>42.580607999999998</v>
      </c>
      <c r="AE53" s="758">
        <f t="shared" si="6"/>
        <v>3.395480964845073E-3</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1100</v>
      </c>
      <c r="AK54" s="491">
        <f>VLOOKUP(年度マスタ!$K$4&amp;"_"&amp;AK$53,データシート1!$A$1:$BS$996,MATCH("ca_太陽光発電（10kW未満）",データシート1!$A$1:$BS$1,0),0)</f>
        <v>1365</v>
      </c>
      <c r="AL54" s="491">
        <f>VLOOKUP(年度マスタ!$K$4&amp;"_"&amp;AL$53,データシート1!$A$1:$BS$996,MATCH("ca_太陽光発電（10kW未満）",データシート1!$A$1:$BS$1,0),0)</f>
        <v>1494</v>
      </c>
      <c r="AM54" s="491">
        <f>VLOOKUP(年度マスタ!$K$4&amp;"_"&amp;AM$53,データシート1!$A$1:$BS$996,MATCH("ca_太陽光発電（10kW未満）",データシート1!$A$1:$BS$1,0),0)</f>
        <v>1566</v>
      </c>
      <c r="AN54" s="491">
        <f>VLOOKUP(年度マスタ!$K$4&amp;"_"&amp;AN$53,データシート1!$A$1:$BS$996,MATCH("ca_太陽光発電（10kW未満）",データシート1!$A$1:$BS$1,0),0)</f>
        <v>1657</v>
      </c>
      <c r="AO54" s="201">
        <f>VLOOKUP(年度マスタ!$K$4&amp;"_"&amp;AO$53,データシート1!$A$1:$BS$996,MATCH("ca_太陽光発電（10kW未満）",データシート1!$A$1:$BS$1,0),0)</f>
        <v>1732</v>
      </c>
      <c r="AP54" s="201">
        <f>VLOOKUP(年度マスタ!$K$4&amp;"_"&amp;AP$53,データシート1!$A$1:$BS$996,MATCH("ca_太陽光発電（10kW未満）",データシート1!$A$1:$BS$1,0),0)</f>
        <v>1802</v>
      </c>
      <c r="AQ54" s="201">
        <f>VLOOKUP(年度マスタ!$K$4&amp;"_"&amp;AQ$53,データシート1!$A$1:$BS$996,MATCH("ca_太陽光発電（10kW未満）",データシート1!$A$1:$BS$1,0),0)</f>
        <v>1865</v>
      </c>
      <c r="AR54" s="201">
        <f>VLOOKUP(年度マスタ!$K$4&amp;"_"&amp;AR$53,データシート1!$A$1:$BS$996,MATCH("ca_太陽光発電（10kW未満）",データシート1!$A$1:$BS$1,0),0)</f>
        <v>1951</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岩沼市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宮城県</v>
      </c>
      <c r="AY12" s="25" t="str">
        <f>年度マスタ!$J4</f>
        <v>岩沼市</v>
      </c>
      <c r="AZ12" s="25" t="str">
        <f>年度マスタ!$K4</f>
        <v>04211</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24214</v>
      </c>
      <c r="AY21" s="20" t="str">
        <f>IF(IFERROR(比較地域マスタ!$Z6,"")=0,"",IFERROR(比較地域マスタ!$Z6,""))</f>
        <v>いなべ市</v>
      </c>
      <c r="BB21" s="122" t="str">
        <f t="shared" ref="BB21:BC68" si="0">AX21</f>
        <v>24214</v>
      </c>
      <c r="BC21" s="123" t="str">
        <f t="shared" si="0"/>
        <v>いなべ市</v>
      </c>
      <c r="BD21" s="40">
        <f>SUM(BE21,BI21:BK21,BQ21)</f>
        <v>2093.2944638863969</v>
      </c>
      <c r="BE21" s="40">
        <f>SUM(BF21:BH21)</f>
        <v>1894.3247954175631</v>
      </c>
      <c r="BF21" s="40">
        <f>VLOOKUP($AX21&amp;"_"&amp;$BC$14,データシート1!$A:$BS,MATCH($BC$12&amp;"_"&amp;BF$20,データシート1!$A$1:$BS$1,0),0)</f>
        <v>1865.778451330923</v>
      </c>
      <c r="BG21" s="40">
        <f>VLOOKUP($AX21&amp;"_"&amp;$BC$14,データシート1!$A:$BS,MATCH($BC$12&amp;"_"&amp;BG$20,データシート1!$A$1:$BS$1,0),0)</f>
        <v>2.4860270652005494</v>
      </c>
      <c r="BH21" s="40">
        <f>VLOOKUP($AX21&amp;"_"&amp;$BC$14,データシート1!$A:$BS,MATCH($BC$12&amp;"_"&amp;BH$20,データシート1!$A$1:$BS$1,0),0)</f>
        <v>26.060317021439779</v>
      </c>
      <c r="BI21" s="40">
        <f>VLOOKUP($AX21&amp;"_"&amp;$BC$14,データシート1!$A:$BS,MATCH($BC$12&amp;"_"&amp;BI$20,データシート1!$A$1:$BS$1,0),0)</f>
        <v>41.7702824354432</v>
      </c>
      <c r="BJ21" s="40">
        <f>VLOOKUP($AX21&amp;"_"&amp;$BC$14,データシート1!$A:$BS,MATCH($BC$12&amp;"_"&amp;BJ$20,データシート1!$A$1:$BS$1,0),0)</f>
        <v>53.288752781681723</v>
      </c>
      <c r="BK21" s="40">
        <f t="shared" ref="BK21:BK68" si="1">SUM(BL21,BO21:BP21)</f>
        <v>97.066660870112273</v>
      </c>
      <c r="BL21" s="40">
        <f t="shared" ref="BL21:BL67" si="2">SUM(BM21:BN21)</f>
        <v>94.389673941171424</v>
      </c>
      <c r="BM21" s="40">
        <f>VLOOKUP($AX21&amp;"_"&amp;$BC$14,データシート1!$A:$BS,MATCH($BC$12&amp;"_"&amp;BM$20,データシート1!$A$1:$BS$1,0),0)</f>
        <v>46.109946932282028</v>
      </c>
      <c r="BN21" s="40">
        <f>VLOOKUP($AX21&amp;"_"&amp;$BC$14,データシート1!$A:$BS,MATCH($BC$12&amp;"_"&amp;BN$20,データシート1!$A$1:$BS$1,0),0)</f>
        <v>48.279727008889388</v>
      </c>
      <c r="BO21" s="40">
        <f>VLOOKUP($AX21&amp;"_"&amp;$BC$14,データシート1!$A:$BS,MATCH($BC$12&amp;"_"&amp;BO$20,データシート1!$A$1:$BS$1,0),0)</f>
        <v>2.6769869289408437</v>
      </c>
      <c r="BP21" s="40">
        <f>VLOOKUP($AX21&amp;"_"&amp;$BC$14,データシート1!$A:$BS,MATCH($BC$12&amp;"_"&amp;BP$20,データシート1!$A$1:$BS$1,0),0)</f>
        <v>0</v>
      </c>
      <c r="BQ21" s="40">
        <f>VLOOKUP($AX21&amp;"_"&amp;$BC$14,データシート1!$A:$BS,MATCH($BC$12&amp;"_"&amp;BQ$20,データシート1!$A$1:$BS$1,0),0)</f>
        <v>6.8439723815963998</v>
      </c>
      <c r="BR21" s="41">
        <f t="shared" ref="BR21:BR68" si="3">BD21</f>
        <v>2093.2944638863969</v>
      </c>
      <c r="BT21" s="124" t="str">
        <f t="shared" ref="BT21:BT68" si="4">AY21</f>
        <v>いなべ市</v>
      </c>
      <c r="BU21" s="40">
        <f>BD21</f>
        <v>2093.2944638863969</v>
      </c>
      <c r="BV21" s="70">
        <f>BE21/$BR21</f>
        <v>0.904949030391344</v>
      </c>
      <c r="BW21" s="70">
        <f t="shared" ref="BW21:CH42" si="5">BF21/$BR21</f>
        <v>0.89131198859950689</v>
      </c>
      <c r="BX21" s="70">
        <f t="shared" si="5"/>
        <v>1.1876145989441961E-3</v>
      </c>
      <c r="BY21" s="70">
        <f t="shared" si="5"/>
        <v>1.2449427192893046E-2</v>
      </c>
      <c r="BZ21" s="70">
        <f t="shared" si="5"/>
        <v>1.9954327093519734E-2</v>
      </c>
      <c r="CA21" s="70">
        <f t="shared" si="5"/>
        <v>2.5456883253178901E-2</v>
      </c>
      <c r="CB21" s="70">
        <f t="shared" si="5"/>
        <v>4.6370284995594431E-2</v>
      </c>
      <c r="CC21" s="70">
        <f t="shared" si="5"/>
        <v>4.5091445837929636E-2</v>
      </c>
      <c r="CD21" s="70">
        <f t="shared" si="5"/>
        <v>2.2027453723196973E-2</v>
      </c>
      <c r="CE21" s="70">
        <f t="shared" si="5"/>
        <v>2.3063992114732659E-2</v>
      </c>
      <c r="CF21" s="70">
        <f t="shared" si="5"/>
        <v>1.2788391576647878E-3</v>
      </c>
      <c r="CG21" s="70">
        <f t="shared" si="5"/>
        <v>0</v>
      </c>
      <c r="CH21" s="70">
        <f>BQ21/$BR21</f>
        <v>3.2694742663628533E-3</v>
      </c>
      <c r="CI21" s="125">
        <f t="shared" ref="CI21:CI68" si="6">BR21/$BR21</f>
        <v>1</v>
      </c>
      <c r="CK21" s="126" t="str">
        <f t="shared" ref="CK21:CK68" si="7">AY21</f>
        <v>いなべ市</v>
      </c>
      <c r="CL21" s="127">
        <f>CN21+CP21+CR21</f>
        <v>1894.3247954175631</v>
      </c>
      <c r="CM21" s="71">
        <f>IF(IF(CL21=0,0,CW21/CL21)&gt;1,1,IF(CL21=0,0,CW21/CL21))</f>
        <v>1</v>
      </c>
      <c r="CN21" s="72">
        <f>BF21</f>
        <v>1865.778451330923</v>
      </c>
      <c r="CO21" s="71">
        <f>IF(IF(CN21=0,0,CX21/CN21)&gt;1,1,IF(CN21=0,0,CX21/CN21))</f>
        <v>1</v>
      </c>
      <c r="CP21" s="72">
        <f t="shared" ref="CP21:CP68" si="8">BG21</f>
        <v>2.4860270652005494</v>
      </c>
      <c r="CQ21" s="71">
        <f>IF(IF(CP21=0,0,CY21/CP21)&gt;1,1,IF(CP21=0,0,CY21/CP21))</f>
        <v>1</v>
      </c>
      <c r="CR21" s="72">
        <f t="shared" ref="CR21:CR68" si="9">BH21</f>
        <v>26.060317021439779</v>
      </c>
      <c r="CS21" s="71">
        <f>IF(IF(CR21=0,0,CZ21/CR21)&gt;1,1,IF(CR21=0,0,CZ21/CR21))</f>
        <v>0</v>
      </c>
      <c r="CT21" s="72">
        <f t="shared" ref="CT21:CT68" si="10">BI21</f>
        <v>41.7702824354432</v>
      </c>
      <c r="CU21" s="73">
        <f>IF(IF(CT21=0,0,DA21/CT21)&gt;1,1,IF(CT21=0,0,DA21/CT21))</f>
        <v>0</v>
      </c>
      <c r="CV21" s="18"/>
      <c r="CW21" s="1075">
        <f>SUM(CX21:CZ21)</f>
        <v>1916.6770000000001</v>
      </c>
      <c r="CX21" s="1076">
        <f>VLOOKUP($AX21&amp;"_"&amp;$CW$14,データシート1!$A:$BS,MATCH($CW$12&amp;"_"&amp;CX$20,データシート1!$A$1:$BS$1,0),0)</f>
        <v>1905.566</v>
      </c>
      <c r="CY21" s="1076">
        <f>VLOOKUP($AX21&amp;"_"&amp;$CW$14,データシート1!$A:$BS,MATCH($CW$12&amp;"_"&amp;CY$20,データシート1!$A$1:$BS$1,0),0)</f>
        <v>11.111000000000001</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1916.6770000000001</v>
      </c>
      <c r="DE21" s="18"/>
      <c r="DF21" s="128">
        <f>VLOOKUP($AX21&amp;"_"&amp;$DF$14,データシート1!$A:$BS,MATCH($DF$12&amp;"_"&amp;DF$20,データシート1!$A$1:$BS$1,0),0)</f>
        <v>19</v>
      </c>
      <c r="DG21" s="129">
        <f>VLOOKUP($AX21&amp;"_"&amp;$DF$14,データシート1!$A:$BS,MATCH($DF$12&amp;"_"&amp;DG$20,データシート1!$A$1:$BS$1,0),0)</f>
        <v>1</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20</v>
      </c>
      <c r="DM21" s="18"/>
      <c r="DN21" s="131">
        <f>IF($DD21=0,0,ROUND(CX21/$DD21,2))</f>
        <v>0.99</v>
      </c>
      <c r="DO21" s="132">
        <f>IF($DD21=0,0,ROUND(CY21/$DD21,2))</f>
        <v>0.01</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12205</v>
      </c>
      <c r="AY22" s="20" t="str">
        <f>IF(IFERROR(比較地域マスタ!$Z7,"")=0,"",IFERROR(比較地域マスタ!$Z7,""))</f>
        <v>館山市</v>
      </c>
      <c r="BB22" s="122" t="str">
        <f t="shared" si="0"/>
        <v>12205</v>
      </c>
      <c r="BC22" s="123" t="str">
        <f t="shared" si="0"/>
        <v>館山市</v>
      </c>
      <c r="BD22" s="40">
        <f t="shared" ref="BD22:BD68" si="14">SUM(BE22,BI22:BK22,BQ22)</f>
        <v>260.04057626056829</v>
      </c>
      <c r="BE22" s="40">
        <f t="shared" ref="BE22:BE67" si="15">SUM(BF22:BH22)</f>
        <v>35.956214053229836</v>
      </c>
      <c r="BF22" s="40">
        <f>VLOOKUP($AX22&amp;"_"&amp;$BC$14,データシート1!$A:$BS,MATCH($BC$12&amp;"_"&amp;BF$20,データシート1!$A$1:$BS$1,0),0)</f>
        <v>22.18552477340932</v>
      </c>
      <c r="BG22" s="40">
        <f>VLOOKUP($AX22&amp;"_"&amp;$BC$14,データシート1!$A:$BS,MATCH($BC$12&amp;"_"&amp;BG$20,データシート1!$A$1:$BS$1,0),0)</f>
        <v>2.2028153235526191</v>
      </c>
      <c r="BH22" s="40">
        <f>VLOOKUP($AX22&amp;"_"&amp;$BC$14,データシート1!$A:$BS,MATCH($BC$12&amp;"_"&amp;BH$20,データシート1!$A$1:$BS$1,0),0)</f>
        <v>11.567873956267897</v>
      </c>
      <c r="BI22" s="40">
        <f>VLOOKUP($AX22&amp;"_"&amp;$BC$14,データシート1!$A:$BS,MATCH($BC$12&amp;"_"&amp;BI$20,データシート1!$A$1:$BS$1,0),0)</f>
        <v>76.541795165634454</v>
      </c>
      <c r="BJ22" s="40">
        <f>VLOOKUP($AX22&amp;"_"&amp;$BC$14,データシート1!$A:$BS,MATCH($BC$12&amp;"_"&amp;BJ$20,データシート1!$A$1:$BS$1,0),0)</f>
        <v>54.287033717484213</v>
      </c>
      <c r="BK22" s="40">
        <f t="shared" si="1"/>
        <v>86.203545255579797</v>
      </c>
      <c r="BL22" s="40">
        <f t="shared" si="2"/>
        <v>79.852374629014605</v>
      </c>
      <c r="BM22" s="40">
        <f>VLOOKUP($AX22&amp;"_"&amp;$BC$14,データシート1!$A:$BS,MATCH($BC$12&amp;"_"&amp;BM$20,データシート1!$A$1:$BS$1,0),0)</f>
        <v>40.389061228340516</v>
      </c>
      <c r="BN22" s="40">
        <f>VLOOKUP($AX22&amp;"_"&amp;$BC$14,データシート1!$A:$BS,MATCH($BC$12&amp;"_"&amp;BN$20,データシート1!$A$1:$BS$1,0),0)</f>
        <v>39.463313400674096</v>
      </c>
      <c r="BO22" s="40">
        <f>VLOOKUP($AX22&amp;"_"&amp;$BC$14,データシート1!$A:$BS,MATCH($BC$12&amp;"_"&amp;BO$20,データシート1!$A$1:$BS$1,0),0)</f>
        <v>2.6985674495459477</v>
      </c>
      <c r="BP22" s="40">
        <f>VLOOKUP($AX22&amp;"_"&amp;$BC$14,データシート1!$A:$BS,MATCH($BC$12&amp;"_"&amp;BP$20,データシート1!$A$1:$BS$1,0),0)</f>
        <v>3.6526031770192406</v>
      </c>
      <c r="BQ22" s="40">
        <f>VLOOKUP($AX22&amp;"_"&amp;$BC$14,データシート1!$A:$BS,MATCH($BC$12&amp;"_"&amp;BQ$20,データシート1!$A$1:$BS$1,0),0)</f>
        <v>7.0519880686400001</v>
      </c>
      <c r="BR22" s="41">
        <f t="shared" si="3"/>
        <v>260.04057626056829</v>
      </c>
      <c r="BT22" s="134" t="str">
        <f t="shared" si="4"/>
        <v>館山市</v>
      </c>
      <c r="BU22" s="38">
        <f>BD22</f>
        <v>260.04057626056829</v>
      </c>
      <c r="BV22" s="69">
        <f t="shared" ref="BV22:BZ68" si="16">BE22/$BR22</f>
        <v>0.13827155196426213</v>
      </c>
      <c r="BW22" s="69">
        <f t="shared" si="5"/>
        <v>8.531562686270458E-2</v>
      </c>
      <c r="BX22" s="69">
        <f t="shared" si="5"/>
        <v>8.4710446163037776E-3</v>
      </c>
      <c r="BY22" s="69">
        <f t="shared" si="5"/>
        <v>4.4484880485253765E-2</v>
      </c>
      <c r="BZ22" s="69">
        <f t="shared" si="5"/>
        <v>0.29434558354822798</v>
      </c>
      <c r="CA22" s="69">
        <f t="shared" si="5"/>
        <v>0.20876370333484806</v>
      </c>
      <c r="CB22" s="69">
        <f t="shared" si="5"/>
        <v>0.33150036234807184</v>
      </c>
      <c r="CC22" s="69">
        <f t="shared" si="5"/>
        <v>0.30707659465036791</v>
      </c>
      <c r="CD22" s="69">
        <f t="shared" si="5"/>
        <v>0.15531830381682238</v>
      </c>
      <c r="CE22" s="69">
        <f t="shared" si="5"/>
        <v>0.15175829083354553</v>
      </c>
      <c r="CF22" s="69">
        <f t="shared" si="5"/>
        <v>1.0377486038340048E-2</v>
      </c>
      <c r="CG22" s="69">
        <f t="shared" si="5"/>
        <v>1.4046281659363903E-2</v>
      </c>
      <c r="CH22" s="69">
        <f t="shared" si="5"/>
        <v>2.7118798804590023E-2</v>
      </c>
      <c r="CI22" s="135">
        <f t="shared" si="6"/>
        <v>1</v>
      </c>
      <c r="CK22" s="136" t="str">
        <f t="shared" si="7"/>
        <v>館山市</v>
      </c>
      <c r="CL22" s="137">
        <f t="shared" ref="CL22:CL68" si="17">CN22+CP22+CR22</f>
        <v>35.956214053229836</v>
      </c>
      <c r="CM22" s="75">
        <f t="shared" ref="CM22:CM68" si="18">IF(IF(CL22=0,0,CW22/CL22)&gt;1,1,IF(CL22=0,0,CW22/CL22))</f>
        <v>0</v>
      </c>
      <c r="CN22" s="76">
        <f t="shared" ref="CN22:CN68" si="19">BF22</f>
        <v>22.18552477340932</v>
      </c>
      <c r="CO22" s="75">
        <f t="shared" ref="CO22:CO68" si="20">IF(IF(CN22=0,0,CX22/CN22)&gt;1,1,IF(CN22=0,0,CX22/CN22))</f>
        <v>0</v>
      </c>
      <c r="CP22" s="76">
        <f t="shared" si="8"/>
        <v>2.2028153235526191</v>
      </c>
      <c r="CQ22" s="75">
        <f t="shared" ref="CQ22:CQ68" si="21">IF(IF(CP22=0,0,CY22/CP22)&gt;1,1,IF(CP22=0,0,CY22/CP22))</f>
        <v>0</v>
      </c>
      <c r="CR22" s="76">
        <f t="shared" si="9"/>
        <v>11.567873956267897</v>
      </c>
      <c r="CS22" s="75">
        <f t="shared" ref="CS22:CS68" si="22">IF(IF(CR22=0,0,CZ22/CR22)&gt;1,1,IF(CR22=0,0,CZ22/CR22))</f>
        <v>0</v>
      </c>
      <c r="CT22" s="76">
        <f t="shared" si="10"/>
        <v>76.541795165634454</v>
      </c>
      <c r="CU22" s="77">
        <f t="shared" ref="CU22:CU68" si="23">IF(IF(CT22=0,0,DA22/CT22)&gt;1,1,IF(CT22=0,0,DA22/CT22))</f>
        <v>4.3113700075349495E-2</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3.3</v>
      </c>
      <c r="DB22" s="1079">
        <f>VLOOKUP($AX22&amp;"_"&amp;$CW$14,データシート1!$A:$BS,MATCH($CW$12&amp;"_"&amp;DB$20,データシート1!$A$1:$BS$1,0),0)</f>
        <v>0</v>
      </c>
      <c r="DC22" s="1079">
        <f>VLOOKUP($AX22&amp;"_"&amp;$CW$14,データシート1!$A:$BS,MATCH($CW$12&amp;"_"&amp;DC$20,データシート1!$A$1:$BS$1,0),0)</f>
        <v>0</v>
      </c>
      <c r="DD22" s="1080">
        <f t="shared" si="11"/>
        <v>3.3</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1</v>
      </c>
      <c r="DJ22" s="74">
        <f>VLOOKUP($AX22&amp;"_"&amp;$DF$14,データシート1!$A:$BS,MATCH($DF$12&amp;"_"&amp;DJ$20,データシート1!$A$1:$BS$1,0),0)</f>
        <v>0</v>
      </c>
      <c r="DK22" s="74">
        <f>VLOOKUP($AX22&amp;"_"&amp;$DF$14,データシート1!$A:$BS,MATCH($DF$12&amp;"_"&amp;DK$20,データシート1!$A$1:$BS$1,0),0)</f>
        <v>0</v>
      </c>
      <c r="DL22" s="78">
        <f t="shared" si="12"/>
        <v>1</v>
      </c>
      <c r="DM22" s="18"/>
      <c r="DN22" s="139">
        <f>IF($DD22=0,0,ROUND(CX22/$DD22,2))</f>
        <v>0</v>
      </c>
      <c r="DO22" s="140">
        <f>IF($DD22=0,0,ROUND(CY22/$DD22,2))</f>
        <v>0</v>
      </c>
      <c r="DP22" s="140">
        <f t="shared" si="13"/>
        <v>0</v>
      </c>
      <c r="DQ22" s="140">
        <f t="shared" si="13"/>
        <v>1</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01236</v>
      </c>
      <c r="AY23" s="20" t="str">
        <f>IF(IFERROR(比較地域マスタ!$Z8,"")=0,"",IFERROR(比較地域マスタ!$Z8,""))</f>
        <v>北斗市</v>
      </c>
      <c r="BB23" s="122" t="str">
        <f t="shared" si="0"/>
        <v>01236</v>
      </c>
      <c r="BC23" s="123" t="str">
        <f t="shared" si="0"/>
        <v>北斗市</v>
      </c>
      <c r="BD23" s="40">
        <f t="shared" si="14"/>
        <v>408.01295622028852</v>
      </c>
      <c r="BE23" s="40">
        <f t="shared" si="15"/>
        <v>167.10749376221756</v>
      </c>
      <c r="BF23" s="40">
        <f>VLOOKUP($AX23&amp;"_"&amp;$BC$14,データシート1!$A:$BS,MATCH($BC$12&amp;"_"&amp;BF$20,データシート1!$A$1:$BS$1,0),0)</f>
        <v>151.5501666199404</v>
      </c>
      <c r="BG23" s="40">
        <f>VLOOKUP($AX23&amp;"_"&amp;$BC$14,データシート1!$A:$BS,MATCH($BC$12&amp;"_"&amp;BG$20,データシート1!$A$1:$BS$1,0),0)</f>
        <v>5.013772084272559</v>
      </c>
      <c r="BH23" s="40">
        <f>VLOOKUP($AX23&amp;"_"&amp;$BC$14,データシート1!$A:$BS,MATCH($BC$12&amp;"_"&amp;BH$20,データシート1!$A$1:$BS$1,0),0)</f>
        <v>10.543555058004602</v>
      </c>
      <c r="BI23" s="40">
        <f>VLOOKUP($AX23&amp;"_"&amp;$BC$14,データシート1!$A:$BS,MATCH($BC$12&amp;"_"&amp;BI$20,データシート1!$A$1:$BS$1,0),0)</f>
        <v>59.412116181452589</v>
      </c>
      <c r="BJ23" s="40">
        <f>VLOOKUP($AX23&amp;"_"&amp;$BC$14,データシート1!$A:$BS,MATCH($BC$12&amp;"_"&amp;BJ$20,データシート1!$A$1:$BS$1,0),0)</f>
        <v>99.253051721386228</v>
      </c>
      <c r="BK23" s="40">
        <f t="shared" si="1"/>
        <v>79.23381429831386</v>
      </c>
      <c r="BL23" s="40">
        <f t="shared" si="2"/>
        <v>76.541732797583649</v>
      </c>
      <c r="BM23" s="40">
        <f>VLOOKUP($AX23&amp;"_"&amp;$BC$14,データシート1!$A:$BS,MATCH($BC$12&amp;"_"&amp;BM$20,データシート1!$A$1:$BS$1,0),0)</f>
        <v>40.247718406398711</v>
      </c>
      <c r="BN23" s="40">
        <f>VLOOKUP($AX23&amp;"_"&amp;$BC$14,データシート1!$A:$BS,MATCH($BC$12&amp;"_"&amp;BN$20,データシート1!$A$1:$BS$1,0),0)</f>
        <v>36.294014391184938</v>
      </c>
      <c r="BO23" s="40">
        <f>VLOOKUP($AX23&amp;"_"&amp;$BC$14,データシート1!$A:$BS,MATCH($BC$12&amp;"_"&amp;BO$20,データシート1!$A$1:$BS$1,0),0)</f>
        <v>2.6920815007302066</v>
      </c>
      <c r="BP23" s="40">
        <f>VLOOKUP($AX23&amp;"_"&amp;$BC$14,データシート1!$A:$BS,MATCH($BC$12&amp;"_"&amp;BP$20,データシート1!$A$1:$BS$1,0),0)</f>
        <v>0</v>
      </c>
      <c r="BQ23" s="40">
        <f>VLOOKUP($AX23&amp;"_"&amp;$BC$14,データシート1!$A:$BS,MATCH($BC$12&amp;"_"&amp;BQ$20,データシート1!$A$1:$BS$1,0),0)</f>
        <v>3.006480256918298</v>
      </c>
      <c r="BR23" s="41">
        <f t="shared" si="3"/>
        <v>408.01295622028852</v>
      </c>
      <c r="BT23" s="134" t="str">
        <f t="shared" si="4"/>
        <v>北斗市</v>
      </c>
      <c r="BU23" s="38">
        <f t="shared" ref="BU23:BU68" si="25">BD23</f>
        <v>408.01295622028852</v>
      </c>
      <c r="BV23" s="69">
        <f t="shared" si="16"/>
        <v>0.40956418470200556</v>
      </c>
      <c r="BW23" s="69">
        <f t="shared" si="5"/>
        <v>0.37143469174081228</v>
      </c>
      <c r="BX23" s="69">
        <f t="shared" si="5"/>
        <v>1.2288266849951685E-2</v>
      </c>
      <c r="BY23" s="69">
        <f t="shared" si="5"/>
        <v>2.5841226111241615E-2</v>
      </c>
      <c r="BZ23" s="69">
        <f t="shared" si="5"/>
        <v>0.14561330780235235</v>
      </c>
      <c r="CA23" s="69">
        <f t="shared" si="5"/>
        <v>0.24325955881606598</v>
      </c>
      <c r="CB23" s="69">
        <f t="shared" si="5"/>
        <v>0.19419435851329944</v>
      </c>
      <c r="CC23" s="69">
        <f t="shared" si="5"/>
        <v>0.18759632906426219</v>
      </c>
      <c r="CD23" s="69">
        <f t="shared" si="5"/>
        <v>9.8643236183580257E-2</v>
      </c>
      <c r="CE23" s="69">
        <f t="shared" si="5"/>
        <v>8.8953092880681942E-2</v>
      </c>
      <c r="CF23" s="69">
        <f t="shared" si="5"/>
        <v>6.5980294490372423E-3</v>
      </c>
      <c r="CG23" s="69">
        <f t="shared" si="5"/>
        <v>0</v>
      </c>
      <c r="CH23" s="69">
        <f t="shared" si="5"/>
        <v>7.3685901662766864E-3</v>
      </c>
      <c r="CI23" s="135">
        <f t="shared" si="6"/>
        <v>1</v>
      </c>
      <c r="CK23" s="136" t="str">
        <f t="shared" si="7"/>
        <v>北斗市</v>
      </c>
      <c r="CL23" s="137">
        <f t="shared" si="17"/>
        <v>167.10749376221756</v>
      </c>
      <c r="CM23" s="75">
        <f t="shared" si="18"/>
        <v>1</v>
      </c>
      <c r="CN23" s="76">
        <f t="shared" si="19"/>
        <v>151.5501666199404</v>
      </c>
      <c r="CO23" s="75">
        <f t="shared" si="20"/>
        <v>1</v>
      </c>
      <c r="CP23" s="76">
        <f t="shared" si="8"/>
        <v>5.013772084272559</v>
      </c>
      <c r="CQ23" s="75">
        <f t="shared" si="21"/>
        <v>0</v>
      </c>
      <c r="CR23" s="76">
        <f t="shared" si="9"/>
        <v>10.543555058004602</v>
      </c>
      <c r="CS23" s="75">
        <f t="shared" si="22"/>
        <v>0</v>
      </c>
      <c r="CT23" s="76">
        <f t="shared" si="10"/>
        <v>59.412116181452589</v>
      </c>
      <c r="CU23" s="77">
        <f t="shared" si="23"/>
        <v>0</v>
      </c>
      <c r="CV23" s="18"/>
      <c r="CW23" s="1078">
        <f t="shared" si="24"/>
        <v>3154.962</v>
      </c>
      <c r="CX23" s="1081">
        <f>VLOOKUP($AX23&amp;"_"&amp;$CW$14,データシート1!$A:$BS,MATCH($CW$12&amp;"_"&amp;CX$20,データシート1!$A$1:$BS$1,0),0)</f>
        <v>3154.962</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3154.962</v>
      </c>
      <c r="DE23" s="18"/>
      <c r="DF23" s="138">
        <f>VLOOKUP($AX23&amp;"_"&amp;$DF$14,データシート1!$A:$BS,MATCH($DF$12&amp;"_"&amp;DF$20,データシート1!$A$1:$BS$1,0),0)</f>
        <v>3</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3</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41208</v>
      </c>
      <c r="AY24" s="20" t="str">
        <f>IF(IFERROR(比較地域マスタ!$Z9,"")=0,"",IFERROR(比較地域マスタ!$Z9,""))</f>
        <v>小城市</v>
      </c>
      <c r="BB24" s="122" t="str">
        <f t="shared" si="0"/>
        <v>41208</v>
      </c>
      <c r="BC24" s="123" t="str">
        <f t="shared" si="0"/>
        <v>小城市</v>
      </c>
      <c r="BD24" s="40">
        <f t="shared" si="14"/>
        <v>206.98659241482335</v>
      </c>
      <c r="BE24" s="40">
        <f t="shared" si="15"/>
        <v>37.419369005221043</v>
      </c>
      <c r="BF24" s="40">
        <f>VLOOKUP($AX24&amp;"_"&amp;$BC$14,データシート1!$A:$BS,MATCH($BC$12&amp;"_"&amp;BF$20,データシート1!$A$1:$BS$1,0),0)</f>
        <v>25.815453138886731</v>
      </c>
      <c r="BG24" s="40">
        <f>VLOOKUP($AX24&amp;"_"&amp;$BC$14,データシート1!$A:$BS,MATCH($BC$12&amp;"_"&amp;BG$20,データシート1!$A$1:$BS$1,0),0)</f>
        <v>2.6001128573429644</v>
      </c>
      <c r="BH24" s="40">
        <f>VLOOKUP($AX24&amp;"_"&amp;$BC$14,データシート1!$A:$BS,MATCH($BC$12&amp;"_"&amp;BH$20,データシート1!$A$1:$BS$1,0),0)</f>
        <v>9.0038030089913477</v>
      </c>
      <c r="BI24" s="40">
        <f>VLOOKUP($AX24&amp;"_"&amp;$BC$14,データシート1!$A:$BS,MATCH($BC$12&amp;"_"&amp;BI$20,データシート1!$A$1:$BS$1,0),0)</f>
        <v>38.554217570406863</v>
      </c>
      <c r="BJ24" s="40">
        <f>VLOOKUP($AX24&amp;"_"&amp;$BC$14,データシート1!$A:$BS,MATCH($BC$12&amp;"_"&amp;BJ$20,データシート1!$A$1:$BS$1,0),0)</f>
        <v>46.815103271515611</v>
      </c>
      <c r="BK24" s="40">
        <f t="shared" si="1"/>
        <v>81.049886482959579</v>
      </c>
      <c r="BL24" s="40">
        <f t="shared" si="2"/>
        <v>78.399315054650117</v>
      </c>
      <c r="BM24" s="40">
        <f>VLOOKUP($AX24&amp;"_"&amp;$BC$14,データシート1!$A:$BS,MATCH($BC$12&amp;"_"&amp;BM$20,データシート1!$A$1:$BS$1,0),0)</f>
        <v>42.810081841799132</v>
      </c>
      <c r="BN24" s="40">
        <f>VLOOKUP($AX24&amp;"_"&amp;$BC$14,データシート1!$A:$BS,MATCH($BC$12&amp;"_"&amp;BN$20,データシート1!$A$1:$BS$1,0),0)</f>
        <v>35.589233212850978</v>
      </c>
      <c r="BO24" s="40">
        <f>VLOOKUP($AX24&amp;"_"&amp;$BC$14,データシート1!$A:$BS,MATCH($BC$12&amp;"_"&amp;BO$20,データシート1!$A$1:$BS$1,0),0)</f>
        <v>2.6505714283094588</v>
      </c>
      <c r="BP24" s="40">
        <f>VLOOKUP($AX24&amp;"_"&amp;$BC$14,データシート1!$A:$BS,MATCH($BC$12&amp;"_"&amp;BP$20,データシート1!$A$1:$BS$1,0),0)</f>
        <v>0</v>
      </c>
      <c r="BQ24" s="40">
        <f>VLOOKUP($AX24&amp;"_"&amp;$BC$14,データシート1!$A:$BS,MATCH($BC$12&amp;"_"&amp;BQ$20,データシート1!$A$1:$BS$1,0),0)</f>
        <v>3.1480160847202669</v>
      </c>
      <c r="BR24" s="41">
        <f t="shared" si="3"/>
        <v>206.98659241482335</v>
      </c>
      <c r="BT24" s="134" t="str">
        <f t="shared" si="4"/>
        <v>小城市</v>
      </c>
      <c r="BU24" s="38">
        <f t="shared" si="25"/>
        <v>206.98659241482335</v>
      </c>
      <c r="BV24" s="69">
        <f t="shared" si="16"/>
        <v>0.18078160797115114</v>
      </c>
      <c r="BW24" s="69">
        <f t="shared" si="5"/>
        <v>0.12472041226298268</v>
      </c>
      <c r="BX24" s="69">
        <f t="shared" si="5"/>
        <v>1.2561745314073575E-2</v>
      </c>
      <c r="BY24" s="69">
        <f t="shared" si="5"/>
        <v>4.3499450394094898E-2</v>
      </c>
      <c r="BZ24" s="69">
        <f t="shared" si="5"/>
        <v>0.18626432331008219</v>
      </c>
      <c r="CA24" s="69">
        <f t="shared" si="5"/>
        <v>0.22617456872613817</v>
      </c>
      <c r="CB24" s="69">
        <f t="shared" si="5"/>
        <v>0.39157070773225205</v>
      </c>
      <c r="CC24" s="69">
        <f t="shared" si="5"/>
        <v>0.3787651854161137</v>
      </c>
      <c r="CD24" s="69">
        <f t="shared" si="5"/>
        <v>0.20682538584916232</v>
      </c>
      <c r="CE24" s="69">
        <f t="shared" si="5"/>
        <v>0.17193979956695135</v>
      </c>
      <c r="CF24" s="69">
        <f t="shared" si="5"/>
        <v>1.2805522316138376E-2</v>
      </c>
      <c r="CG24" s="69">
        <f t="shared" si="5"/>
        <v>0</v>
      </c>
      <c r="CH24" s="69">
        <f t="shared" si="5"/>
        <v>1.5208792260376483E-2</v>
      </c>
      <c r="CI24" s="135">
        <f t="shared" si="6"/>
        <v>1</v>
      </c>
      <c r="CK24" s="136" t="str">
        <f t="shared" si="7"/>
        <v>小城市</v>
      </c>
      <c r="CL24" s="137">
        <f t="shared" si="17"/>
        <v>37.419369005221043</v>
      </c>
      <c r="CM24" s="75">
        <f t="shared" si="18"/>
        <v>0.75412816277213723</v>
      </c>
      <c r="CN24" s="76">
        <f t="shared" si="19"/>
        <v>25.815453138886731</v>
      </c>
      <c r="CO24" s="75">
        <f t="shared" si="20"/>
        <v>1</v>
      </c>
      <c r="CP24" s="76">
        <f t="shared" si="8"/>
        <v>2.6001128573429644</v>
      </c>
      <c r="CQ24" s="75">
        <f t="shared" si="21"/>
        <v>0</v>
      </c>
      <c r="CR24" s="76">
        <f t="shared" si="9"/>
        <v>9.0038030089913477</v>
      </c>
      <c r="CS24" s="75">
        <f t="shared" si="22"/>
        <v>0</v>
      </c>
      <c r="CT24" s="76">
        <f t="shared" si="10"/>
        <v>38.554217570406863</v>
      </c>
      <c r="CU24" s="77">
        <f t="shared" si="23"/>
        <v>0.22741999585358133</v>
      </c>
      <c r="CV24" s="18"/>
      <c r="CW24" s="1078">
        <f t="shared" si="24"/>
        <v>28.219000000000001</v>
      </c>
      <c r="CX24" s="1081">
        <f>VLOOKUP($AX24&amp;"_"&amp;$CW$14,データシート1!$A:$BS,MATCH($CW$12&amp;"_"&amp;CX$20,データシート1!$A$1:$BS$1,0),0)</f>
        <v>28.219000000000001</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8.7680000000000007</v>
      </c>
      <c r="DB24" s="1081">
        <f>VLOOKUP($AX24&amp;"_"&amp;$CW$14,データシート1!$A:$BS,MATCH($CW$12&amp;"_"&amp;DB$20,データシート1!$A$1:$BS$1,0),0)</f>
        <v>0</v>
      </c>
      <c r="DC24" s="1081">
        <f>VLOOKUP($AX24&amp;"_"&amp;$CW$14,データシート1!$A:$BS,MATCH($CW$12&amp;"_"&amp;DC$20,データシート1!$A$1:$BS$1,0),0)</f>
        <v>0</v>
      </c>
      <c r="DD24" s="1080">
        <f t="shared" si="11"/>
        <v>36.987000000000002</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1</v>
      </c>
      <c r="DJ24" s="74">
        <f>VLOOKUP($AX24&amp;"_"&amp;$DF$14,データシート1!$A:$BS,MATCH($DF$12&amp;"_"&amp;DJ$20,データシート1!$A$1:$BS$1,0),0)</f>
        <v>0</v>
      </c>
      <c r="DK24" s="74">
        <f>VLOOKUP($AX24&amp;"_"&amp;$DF$14,データシート1!$A:$BS,MATCH($DF$12&amp;"_"&amp;DK$20,データシート1!$A$1:$BS$1,0),0)</f>
        <v>0</v>
      </c>
      <c r="DL24" s="78">
        <f t="shared" si="12"/>
        <v>2</v>
      </c>
      <c r="DM24" s="18"/>
      <c r="DN24" s="139">
        <f t="shared" si="26"/>
        <v>0.76</v>
      </c>
      <c r="DO24" s="140">
        <f t="shared" si="27"/>
        <v>0</v>
      </c>
      <c r="DP24" s="140">
        <f t="shared" si="13"/>
        <v>0</v>
      </c>
      <c r="DQ24" s="140">
        <f t="shared" si="13"/>
        <v>0.24</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32204</v>
      </c>
      <c r="AY25" s="20" t="str">
        <f>IF(IFERROR(比較地域マスタ!$Z10,"")=0,"",IFERROR(比較地域マスタ!$Z10,""))</f>
        <v>益田市</v>
      </c>
      <c r="BB25" s="122" t="str">
        <f t="shared" si="0"/>
        <v>32204</v>
      </c>
      <c r="BC25" s="123" t="str">
        <f t="shared" si="0"/>
        <v>益田市</v>
      </c>
      <c r="BD25" s="40">
        <f t="shared" si="14"/>
        <v>329.35331588166662</v>
      </c>
      <c r="BE25" s="40">
        <f t="shared" si="15"/>
        <v>85.666249369538349</v>
      </c>
      <c r="BF25" s="40">
        <f>VLOOKUP($AX25&amp;"_"&amp;$BC$14,データシート1!$A:$BS,MATCH($BC$12&amp;"_"&amp;BF$20,データシート1!$A$1:$BS$1,0),0)</f>
        <v>50.751683481090389</v>
      </c>
      <c r="BG25" s="40">
        <f>VLOOKUP($AX25&amp;"_"&amp;$BC$14,データシート1!$A:$BS,MATCH($BC$12&amp;"_"&amp;BG$20,データシート1!$A$1:$BS$1,0),0)</f>
        <v>4.8512917114238503</v>
      </c>
      <c r="BH25" s="40">
        <f>VLOOKUP($AX25&amp;"_"&amp;$BC$14,データシート1!$A:$BS,MATCH($BC$12&amp;"_"&amp;BH$20,データシート1!$A$1:$BS$1,0),0)</f>
        <v>30.063274177024105</v>
      </c>
      <c r="BI25" s="40">
        <f>VLOOKUP($AX25&amp;"_"&amp;$BC$14,データシート1!$A:$BS,MATCH($BC$12&amp;"_"&amp;BI$20,データシート1!$A$1:$BS$1,0),0)</f>
        <v>76.573516129224316</v>
      </c>
      <c r="BJ25" s="40">
        <f>VLOOKUP($AX25&amp;"_"&amp;$BC$14,データシート1!$A:$BS,MATCH($BC$12&amp;"_"&amp;BJ$20,データシート1!$A$1:$BS$1,0),0)</f>
        <v>78.887493763185063</v>
      </c>
      <c r="BK25" s="40">
        <f t="shared" si="1"/>
        <v>84.011005529518343</v>
      </c>
      <c r="BL25" s="40">
        <f t="shared" si="2"/>
        <v>81.280144034617393</v>
      </c>
      <c r="BM25" s="40">
        <f>VLOOKUP($AX25&amp;"_"&amp;$BC$14,データシート1!$A:$BS,MATCH($BC$12&amp;"_"&amp;BM$20,データシート1!$A$1:$BS$1,0),0)</f>
        <v>38.368278704736909</v>
      </c>
      <c r="BN25" s="40">
        <f>VLOOKUP($AX25&amp;"_"&amp;$BC$14,データシート1!$A:$BS,MATCH($BC$12&amp;"_"&amp;BN$20,データシート1!$A$1:$BS$1,0),0)</f>
        <v>42.911865329880477</v>
      </c>
      <c r="BO25" s="40">
        <f>VLOOKUP($AX25&amp;"_"&amp;$BC$14,データシート1!$A:$BS,MATCH($BC$12&amp;"_"&amp;BO$20,データシート1!$A$1:$BS$1,0),0)</f>
        <v>2.6907843109670577</v>
      </c>
      <c r="BP25" s="40">
        <f>VLOOKUP($AX25&amp;"_"&amp;$BC$14,データシート1!$A:$BS,MATCH($BC$12&amp;"_"&amp;BP$20,データシート1!$A$1:$BS$1,0),0)</f>
        <v>4.0077183933883515E-2</v>
      </c>
      <c r="BQ25" s="40">
        <f>VLOOKUP($AX25&amp;"_"&amp;$BC$14,データシート1!$A:$BS,MATCH($BC$12&amp;"_"&amp;BQ$20,データシート1!$A$1:$BS$1,0),0)</f>
        <v>4.2150510902005394</v>
      </c>
      <c r="BR25" s="41">
        <f t="shared" si="3"/>
        <v>329.35331588166662</v>
      </c>
      <c r="BT25" s="134" t="str">
        <f t="shared" si="4"/>
        <v>益田市</v>
      </c>
      <c r="BU25" s="38">
        <f t="shared" si="25"/>
        <v>329.35331588166662</v>
      </c>
      <c r="BV25" s="69">
        <f t="shared" si="16"/>
        <v>0.26010440836222637</v>
      </c>
      <c r="BW25" s="69">
        <f t="shared" si="5"/>
        <v>0.15409495224066597</v>
      </c>
      <c r="BX25" s="69">
        <f t="shared" si="5"/>
        <v>1.4729749109818804E-2</v>
      </c>
      <c r="BY25" s="69">
        <f t="shared" si="5"/>
        <v>9.1279707011741582E-2</v>
      </c>
      <c r="BZ25" s="69">
        <f t="shared" si="5"/>
        <v>0.23249656960106763</v>
      </c>
      <c r="CA25" s="69">
        <f t="shared" si="5"/>
        <v>0.23952239118044452</v>
      </c>
      <c r="CB25" s="69">
        <f t="shared" si="5"/>
        <v>0.25507866925409267</v>
      </c>
      <c r="CC25" s="69">
        <f t="shared" si="5"/>
        <v>0.24678708279293762</v>
      </c>
      <c r="CD25" s="69">
        <f t="shared" si="5"/>
        <v>0.11649580209030673</v>
      </c>
      <c r="CE25" s="69">
        <f t="shared" si="5"/>
        <v>0.13029128070263085</v>
      </c>
      <c r="CF25" s="69">
        <f t="shared" si="5"/>
        <v>8.1699019904017903E-3</v>
      </c>
      <c r="CG25" s="69">
        <f t="shared" si="5"/>
        <v>1.2168447075323465E-4</v>
      </c>
      <c r="CH25" s="69">
        <f t="shared" si="5"/>
        <v>1.2797961602168796E-2</v>
      </c>
      <c r="CI25" s="135">
        <f t="shared" si="6"/>
        <v>1</v>
      </c>
      <c r="CK25" s="136" t="str">
        <f t="shared" si="7"/>
        <v>益田市</v>
      </c>
      <c r="CL25" s="137">
        <f t="shared" si="17"/>
        <v>85.666249369538349</v>
      </c>
      <c r="CM25" s="75">
        <f t="shared" si="18"/>
        <v>0.99662353176814567</v>
      </c>
      <c r="CN25" s="76">
        <f t="shared" si="19"/>
        <v>50.751683481090389</v>
      </c>
      <c r="CO25" s="75">
        <f t="shared" si="20"/>
        <v>1</v>
      </c>
      <c r="CP25" s="76">
        <f t="shared" si="8"/>
        <v>4.8512917114238503</v>
      </c>
      <c r="CQ25" s="75">
        <f t="shared" si="21"/>
        <v>0</v>
      </c>
      <c r="CR25" s="76">
        <f t="shared" si="9"/>
        <v>30.063274177024105</v>
      </c>
      <c r="CS25" s="75">
        <f t="shared" si="22"/>
        <v>0</v>
      </c>
      <c r="CT25" s="76">
        <f t="shared" si="10"/>
        <v>76.573516129224316</v>
      </c>
      <c r="CU25" s="77">
        <f t="shared" si="23"/>
        <v>0</v>
      </c>
      <c r="CV25" s="18"/>
      <c r="CW25" s="1078">
        <f t="shared" si="24"/>
        <v>85.376999999999995</v>
      </c>
      <c r="CX25" s="1081">
        <f>VLOOKUP($AX25&amp;"_"&amp;$CW$14,データシート1!$A:$BS,MATCH($CW$12&amp;"_"&amp;CX$20,データシート1!$A$1:$BS$1,0),0)</f>
        <v>85.376999999999995</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85.376999999999995</v>
      </c>
      <c r="DE25" s="18"/>
      <c r="DF25" s="138">
        <f>VLOOKUP($AX25&amp;"_"&amp;$DF$14,データシート1!$A:$BS,MATCH($DF$12&amp;"_"&amp;DF$20,データシート1!$A$1:$BS$1,0),0)</f>
        <v>4</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4</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11464</v>
      </c>
      <c r="AY26" s="20" t="str">
        <f>IF(IFERROR(比較地域マスタ!$Z11,"")=0,"",IFERROR(比較地域マスタ!$Z11,""))</f>
        <v>杉戸町</v>
      </c>
      <c r="BB26" s="122" t="str">
        <f t="shared" si="0"/>
        <v>11464</v>
      </c>
      <c r="BC26" s="123" t="str">
        <f t="shared" si="0"/>
        <v>杉戸町</v>
      </c>
      <c r="BD26" s="40">
        <f t="shared" si="14"/>
        <v>196.20025148071193</v>
      </c>
      <c r="BE26" s="40">
        <f t="shared" si="15"/>
        <v>31.61072543406927</v>
      </c>
      <c r="BF26" s="40">
        <f>VLOOKUP($AX26&amp;"_"&amp;$BC$14,データシート1!$A:$BS,MATCH($BC$12&amp;"_"&amp;BF$20,データシート1!$A$1:$BS$1,0),0)</f>
        <v>26.860191404743091</v>
      </c>
      <c r="BG26" s="40">
        <f>VLOOKUP($AX26&amp;"_"&amp;$BC$14,データシート1!$A:$BS,MATCH($BC$12&amp;"_"&amp;BG$20,データシート1!$A$1:$BS$1,0),0)</f>
        <v>2.1165273423305804</v>
      </c>
      <c r="BH26" s="40">
        <f>VLOOKUP($AX26&amp;"_"&amp;$BC$14,データシート1!$A:$BS,MATCH($BC$12&amp;"_"&amp;BH$20,データシート1!$A$1:$BS$1,0),0)</f>
        <v>2.6340066869955963</v>
      </c>
      <c r="BI26" s="40">
        <f>VLOOKUP($AX26&amp;"_"&amp;$BC$14,データシート1!$A:$BS,MATCH($BC$12&amp;"_"&amp;BI$20,データシート1!$A$1:$BS$1,0),0)</f>
        <v>43.802413340937882</v>
      </c>
      <c r="BJ26" s="40">
        <f>VLOOKUP($AX26&amp;"_"&amp;$BC$14,データシート1!$A:$BS,MATCH($BC$12&amp;"_"&amp;BJ$20,データシート1!$A$1:$BS$1,0),0)</f>
        <v>49.000107958464177</v>
      </c>
      <c r="BK26" s="40">
        <f t="shared" si="1"/>
        <v>63.762450255080573</v>
      </c>
      <c r="BL26" s="40">
        <f t="shared" si="2"/>
        <v>61.139650480336698</v>
      </c>
      <c r="BM26" s="40">
        <f>VLOOKUP($AX26&amp;"_"&amp;$BC$14,データシート1!$A:$BS,MATCH($BC$12&amp;"_"&amp;BM$20,データシート1!$A$1:$BS$1,0),0)</f>
        <v>35.355297559779451</v>
      </c>
      <c r="BN26" s="40">
        <f>VLOOKUP($AX26&amp;"_"&amp;$BC$14,データシート1!$A:$BS,MATCH($BC$12&amp;"_"&amp;BN$20,データシート1!$A$1:$BS$1,0),0)</f>
        <v>25.78435292055725</v>
      </c>
      <c r="BO26" s="40">
        <f>VLOOKUP($AX26&amp;"_"&amp;$BC$14,データシート1!$A:$BS,MATCH($BC$12&amp;"_"&amp;BO$20,データシート1!$A$1:$BS$1,0),0)</f>
        <v>2.6227997747438736</v>
      </c>
      <c r="BP26" s="40">
        <f>VLOOKUP($AX26&amp;"_"&amp;$BC$14,データシート1!$A:$BS,MATCH($BC$12&amp;"_"&amp;BP$20,データシート1!$A$1:$BS$1,0),0)</f>
        <v>0</v>
      </c>
      <c r="BQ26" s="40">
        <f>VLOOKUP($AX26&amp;"_"&amp;$BC$14,データシート1!$A:$BS,MATCH($BC$12&amp;"_"&amp;BQ$20,データシート1!$A$1:$BS$1,0),0)</f>
        <v>8.0245544921600001</v>
      </c>
      <c r="BR26" s="41">
        <f t="shared" si="3"/>
        <v>196.20025148071193</v>
      </c>
      <c r="BT26" s="134" t="str">
        <f t="shared" si="4"/>
        <v>杉戸町</v>
      </c>
      <c r="BU26" s="38">
        <f t="shared" si="25"/>
        <v>196.20025148071193</v>
      </c>
      <c r="BV26" s="69">
        <f t="shared" si="16"/>
        <v>0.16111460202270361</v>
      </c>
      <c r="BW26" s="69">
        <f t="shared" si="5"/>
        <v>0.13690192138914595</v>
      </c>
      <c r="BX26" s="69">
        <f t="shared" si="5"/>
        <v>1.0787587306118474E-2</v>
      </c>
      <c r="BY26" s="69">
        <f t="shared" si="5"/>
        <v>1.3425093327439188E-2</v>
      </c>
      <c r="BZ26" s="69">
        <f t="shared" si="5"/>
        <v>0.22325360446973747</v>
      </c>
      <c r="CA26" s="69">
        <f t="shared" si="5"/>
        <v>0.24974538813616803</v>
      </c>
      <c r="CB26" s="69">
        <f t="shared" si="5"/>
        <v>0.32498658780439399</v>
      </c>
      <c r="CC26" s="69">
        <f t="shared" si="5"/>
        <v>0.31161861424192527</v>
      </c>
      <c r="CD26" s="69">
        <f t="shared" si="5"/>
        <v>0.18020006240030312</v>
      </c>
      <c r="CE26" s="69">
        <f t="shared" si="5"/>
        <v>0.13141855184162218</v>
      </c>
      <c r="CF26" s="69">
        <f t="shared" si="5"/>
        <v>1.3367973562468731E-2</v>
      </c>
      <c r="CG26" s="69">
        <f t="shared" si="5"/>
        <v>0</v>
      </c>
      <c r="CH26" s="69">
        <f t="shared" si="5"/>
        <v>4.0899817566996739E-2</v>
      </c>
      <c r="CI26" s="135">
        <f t="shared" si="6"/>
        <v>1</v>
      </c>
      <c r="CK26" s="136" t="str">
        <f t="shared" si="7"/>
        <v>杉戸町</v>
      </c>
      <c r="CL26" s="137">
        <f t="shared" si="17"/>
        <v>31.61072543406927</v>
      </c>
      <c r="CM26" s="75">
        <f t="shared" si="18"/>
        <v>0.50716963245396141</v>
      </c>
      <c r="CN26" s="76">
        <f t="shared" si="19"/>
        <v>26.860191404743091</v>
      </c>
      <c r="CO26" s="75">
        <f t="shared" si="20"/>
        <v>0.59686841982700833</v>
      </c>
      <c r="CP26" s="76">
        <f t="shared" si="8"/>
        <v>2.1165273423305804</v>
      </c>
      <c r="CQ26" s="75">
        <f t="shared" si="21"/>
        <v>0</v>
      </c>
      <c r="CR26" s="76">
        <f t="shared" si="9"/>
        <v>2.6340066869955963</v>
      </c>
      <c r="CS26" s="75">
        <f t="shared" si="22"/>
        <v>0</v>
      </c>
      <c r="CT26" s="76">
        <f t="shared" si="10"/>
        <v>43.802413340937882</v>
      </c>
      <c r="CU26" s="77">
        <f t="shared" si="23"/>
        <v>9.5679659642932902E-2</v>
      </c>
      <c r="CV26" s="18"/>
      <c r="CW26" s="1078">
        <f t="shared" si="24"/>
        <v>16.032</v>
      </c>
      <c r="CX26" s="1081">
        <f>VLOOKUP($AX26&amp;"_"&amp;$CW$14,データシート1!$A:$BS,MATCH($CW$12&amp;"_"&amp;CX$20,データシート1!$A$1:$BS$1,0),0)</f>
        <v>16.032</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4.1909999999999998</v>
      </c>
      <c r="DB26" s="1081">
        <f>VLOOKUP($AX26&amp;"_"&amp;$CW$14,データシート1!$A:$BS,MATCH($CW$12&amp;"_"&amp;DB$20,データシート1!$A$1:$BS$1,0),0)</f>
        <v>0</v>
      </c>
      <c r="DC26" s="1081">
        <f>VLOOKUP($AX26&amp;"_"&amp;$CW$14,データシート1!$A:$BS,MATCH($CW$12&amp;"_"&amp;DC$20,データシート1!$A$1:$BS$1,0),0)</f>
        <v>0</v>
      </c>
      <c r="DD26" s="1080">
        <f t="shared" si="11"/>
        <v>20.222999999999999</v>
      </c>
      <c r="DE26" s="18"/>
      <c r="DF26" s="138">
        <f>VLOOKUP($AX26&amp;"_"&amp;$DF$14,データシート1!$A:$BS,MATCH($DF$12&amp;"_"&amp;DF$20,データシート1!$A$1:$BS$1,0),0)</f>
        <v>2</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v>
      </c>
      <c r="DJ26" s="74">
        <f>VLOOKUP($AX26&amp;"_"&amp;$DF$14,データシート1!$A:$BS,MATCH($DF$12&amp;"_"&amp;DJ$20,データシート1!$A$1:$BS$1,0),0)</f>
        <v>0</v>
      </c>
      <c r="DK26" s="74">
        <f>VLOOKUP($AX26&amp;"_"&amp;$DF$14,データシート1!$A:$BS,MATCH($DF$12&amp;"_"&amp;DK$20,データシート1!$A$1:$BS$1,0),0)</f>
        <v>0</v>
      </c>
      <c r="DL26" s="78">
        <f t="shared" si="12"/>
        <v>3</v>
      </c>
      <c r="DM26" s="18"/>
      <c r="DN26" s="139">
        <f t="shared" si="26"/>
        <v>0.79</v>
      </c>
      <c r="DO26" s="140">
        <f t="shared" si="27"/>
        <v>0</v>
      </c>
      <c r="DP26" s="140">
        <f t="shared" si="13"/>
        <v>0</v>
      </c>
      <c r="DQ26" s="140">
        <f t="shared" si="13"/>
        <v>0.21</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16205</v>
      </c>
      <c r="AY27" s="20" t="str">
        <f>IF(IFERROR(比較地域マスタ!$Z12,"")=0,"",IFERROR(比較地域マスタ!$Z12,""))</f>
        <v>氷見市</v>
      </c>
      <c r="BB27" s="122" t="str">
        <f t="shared" si="0"/>
        <v>16205</v>
      </c>
      <c r="BC27" s="123" t="str">
        <f t="shared" si="0"/>
        <v>氷見市</v>
      </c>
      <c r="BD27" s="40">
        <f t="shared" si="14"/>
        <v>313.11207328908546</v>
      </c>
      <c r="BE27" s="40">
        <f t="shared" si="15"/>
        <v>105.89735390897943</v>
      </c>
      <c r="BF27" s="40">
        <f>VLOOKUP($AX27&amp;"_"&amp;$BC$14,データシート1!$A:$BS,MATCH($BC$12&amp;"_"&amp;BF$20,データシート1!$A$1:$BS$1,0),0)</f>
        <v>86.133906731131404</v>
      </c>
      <c r="BG27" s="40">
        <f>VLOOKUP($AX27&amp;"_"&amp;$BC$14,データシート1!$A:$BS,MATCH($BC$12&amp;"_"&amp;BG$20,データシート1!$A$1:$BS$1,0),0)</f>
        <v>2.3647145233086619</v>
      </c>
      <c r="BH27" s="40">
        <f>VLOOKUP($AX27&amp;"_"&amp;$BC$14,データシート1!$A:$BS,MATCH($BC$12&amp;"_"&amp;BH$20,データシート1!$A$1:$BS$1,0),0)</f>
        <v>17.398732654539355</v>
      </c>
      <c r="BI27" s="40">
        <f>VLOOKUP($AX27&amp;"_"&amp;$BC$14,データシート1!$A:$BS,MATCH($BC$12&amp;"_"&amp;BI$20,データシート1!$A$1:$BS$1,0),0)</f>
        <v>41.604177669502619</v>
      </c>
      <c r="BJ27" s="40">
        <f>VLOOKUP($AX27&amp;"_"&amp;$BC$14,データシート1!$A:$BS,MATCH($BC$12&amp;"_"&amp;BJ$20,データシート1!$A$1:$BS$1,0),0)</f>
        <v>77.794325101716638</v>
      </c>
      <c r="BK27" s="40">
        <f t="shared" si="1"/>
        <v>82.688619805610045</v>
      </c>
      <c r="BL27" s="40">
        <f t="shared" si="2"/>
        <v>79.984156038958872</v>
      </c>
      <c r="BM27" s="40">
        <f>VLOOKUP($AX27&amp;"_"&amp;$BC$14,データシート1!$A:$BS,MATCH($BC$12&amp;"_"&amp;BM$20,データシート1!$A$1:$BS$1,0),0)</f>
        <v>43.481810104492844</v>
      </c>
      <c r="BN27" s="40">
        <f>VLOOKUP($AX27&amp;"_"&amp;$BC$14,データシート1!$A:$BS,MATCH($BC$12&amp;"_"&amp;BN$20,データシート1!$A$1:$BS$1,0),0)</f>
        <v>36.502345934466035</v>
      </c>
      <c r="BO27" s="40">
        <f>VLOOKUP($AX27&amp;"_"&amp;$BC$14,データシート1!$A:$BS,MATCH($BC$12&amp;"_"&amp;BO$20,データシート1!$A$1:$BS$1,0),0)</f>
        <v>2.7044637666511679</v>
      </c>
      <c r="BP27" s="40">
        <f>VLOOKUP($AX27&amp;"_"&amp;$BC$14,データシート1!$A:$BS,MATCH($BC$12&amp;"_"&amp;BP$20,データシート1!$A$1:$BS$1,0),0)</f>
        <v>0</v>
      </c>
      <c r="BQ27" s="40">
        <f>VLOOKUP($AX27&amp;"_"&amp;$BC$14,データシート1!$A:$BS,MATCH($BC$12&amp;"_"&amp;BQ$20,データシート1!$A$1:$BS$1,0),0)</f>
        <v>5.1275968032767114</v>
      </c>
      <c r="BR27" s="41">
        <f t="shared" si="3"/>
        <v>313.11207328908546</v>
      </c>
      <c r="BT27" s="134" t="str">
        <f t="shared" si="4"/>
        <v>氷見市</v>
      </c>
      <c r="BU27" s="38">
        <f t="shared" si="25"/>
        <v>313.11207328908546</v>
      </c>
      <c r="BV27" s="69">
        <f t="shared" si="16"/>
        <v>0.33820910448000546</v>
      </c>
      <c r="BW27" s="69">
        <f t="shared" si="5"/>
        <v>0.27508970135305827</v>
      </c>
      <c r="BX27" s="69">
        <f t="shared" si="5"/>
        <v>7.5522942902473246E-3</v>
      </c>
      <c r="BY27" s="69">
        <f t="shared" si="5"/>
        <v>5.5567108836699859E-2</v>
      </c>
      <c r="BZ27" s="69">
        <f t="shared" si="5"/>
        <v>0.13287311866473744</v>
      </c>
      <c r="CA27" s="69">
        <f t="shared" si="5"/>
        <v>0.24845520737838764</v>
      </c>
      <c r="CB27" s="69">
        <f t="shared" si="5"/>
        <v>0.26408633476508114</v>
      </c>
      <c r="CC27" s="69">
        <f t="shared" si="5"/>
        <v>0.25544896815624318</v>
      </c>
      <c r="CD27" s="69">
        <f t="shared" si="5"/>
        <v>0.13886979715517903</v>
      </c>
      <c r="CE27" s="69">
        <f t="shared" si="5"/>
        <v>0.11657917100106419</v>
      </c>
      <c r="CF27" s="69">
        <f t="shared" si="5"/>
        <v>8.637366608837951E-3</v>
      </c>
      <c r="CG27" s="69">
        <f t="shared" si="5"/>
        <v>0</v>
      </c>
      <c r="CH27" s="69">
        <f t="shared" si="5"/>
        <v>1.637623471178826E-2</v>
      </c>
      <c r="CI27" s="135">
        <f t="shared" si="6"/>
        <v>1</v>
      </c>
      <c r="CK27" s="136" t="str">
        <f t="shared" si="7"/>
        <v>氷見市</v>
      </c>
      <c r="CL27" s="137">
        <f t="shared" si="17"/>
        <v>105.89735390897943</v>
      </c>
      <c r="CM27" s="75">
        <f t="shared" si="18"/>
        <v>0.5779747816230385</v>
      </c>
      <c r="CN27" s="76">
        <f t="shared" si="19"/>
        <v>86.133906731131404</v>
      </c>
      <c r="CO27" s="75">
        <f t="shared" si="20"/>
        <v>0.71059124475864854</v>
      </c>
      <c r="CP27" s="76">
        <f t="shared" si="8"/>
        <v>2.3647145233086619</v>
      </c>
      <c r="CQ27" s="75">
        <f t="shared" si="21"/>
        <v>0</v>
      </c>
      <c r="CR27" s="76">
        <f t="shared" si="9"/>
        <v>17.398732654539355</v>
      </c>
      <c r="CS27" s="75">
        <f t="shared" si="22"/>
        <v>0</v>
      </c>
      <c r="CT27" s="76">
        <f t="shared" si="10"/>
        <v>41.604177669502619</v>
      </c>
      <c r="CU27" s="77">
        <f t="shared" si="23"/>
        <v>0</v>
      </c>
      <c r="CV27" s="18"/>
      <c r="CW27" s="1078">
        <f t="shared" si="24"/>
        <v>61.206000000000003</v>
      </c>
      <c r="CX27" s="1081">
        <f>VLOOKUP($AX27&amp;"_"&amp;$CW$14,データシート1!$A:$BS,MATCH($CW$12&amp;"_"&amp;CX$20,データシート1!$A$1:$BS$1,0),0)</f>
        <v>61.206000000000003</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61.206000000000003</v>
      </c>
      <c r="DE27" s="18"/>
      <c r="DF27" s="138">
        <f>VLOOKUP($AX27&amp;"_"&amp;$DF$14,データシート1!$A:$BS,MATCH($DF$12&amp;"_"&amp;DF$20,データシート1!$A$1:$BS$1,0),0)</f>
        <v>4</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4</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09214</v>
      </c>
      <c r="AY28" s="20" t="str">
        <f>IF(IFERROR(比較地域マスタ!$Z13,"")=0,"",IFERROR(比較地域マスタ!$Z13,""))</f>
        <v>さくら市</v>
      </c>
      <c r="BB28" s="122" t="str">
        <f t="shared" si="0"/>
        <v>09214</v>
      </c>
      <c r="BC28" s="123" t="str">
        <f t="shared" si="0"/>
        <v>さくら市</v>
      </c>
      <c r="BD28" s="40">
        <f t="shared" si="14"/>
        <v>333.96532743281313</v>
      </c>
      <c r="BE28" s="40">
        <f t="shared" si="15"/>
        <v>151.58177839532087</v>
      </c>
      <c r="BF28" s="40">
        <f>VLOOKUP($AX28&amp;"_"&amp;$BC$14,データシート1!$A:$BS,MATCH($BC$12&amp;"_"&amp;BF$20,データシート1!$A$1:$BS$1,0),0)</f>
        <v>138.82746884449901</v>
      </c>
      <c r="BG28" s="40">
        <f>VLOOKUP($AX28&amp;"_"&amp;$BC$14,データシート1!$A:$BS,MATCH($BC$12&amp;"_"&amp;BG$20,データシート1!$A$1:$BS$1,0),0)</f>
        <v>2.6049562153972046</v>
      </c>
      <c r="BH28" s="40">
        <f>VLOOKUP($AX28&amp;"_"&amp;$BC$14,データシート1!$A:$BS,MATCH($BC$12&amp;"_"&amp;BH$20,データシート1!$A$1:$BS$1,0),0)</f>
        <v>10.149353335424644</v>
      </c>
      <c r="BI28" s="40">
        <f>VLOOKUP($AX28&amp;"_"&amp;$BC$14,データシート1!$A:$BS,MATCH($BC$12&amp;"_"&amp;BI$20,データシート1!$A$1:$BS$1,0),0)</f>
        <v>44.789175726129699</v>
      </c>
      <c r="BJ28" s="40">
        <f>VLOOKUP($AX28&amp;"_"&amp;$BC$14,データシート1!$A:$BS,MATCH($BC$12&amp;"_"&amp;BJ$20,データシート1!$A$1:$BS$1,0),0)</f>
        <v>53.172308039417061</v>
      </c>
      <c r="BK28" s="40">
        <f t="shared" si="1"/>
        <v>79.473576338424593</v>
      </c>
      <c r="BL28" s="40">
        <f t="shared" si="2"/>
        <v>76.859797928851705</v>
      </c>
      <c r="BM28" s="40">
        <f>VLOOKUP($AX28&amp;"_"&amp;$BC$14,データシート1!$A:$BS,MATCH($BC$12&amp;"_"&amp;BM$20,データシート1!$A$1:$BS$1,0),0)</f>
        <v>43.84146461181011</v>
      </c>
      <c r="BN28" s="40">
        <f>VLOOKUP($AX28&amp;"_"&amp;$BC$14,データシート1!$A:$BS,MATCH($BC$12&amp;"_"&amp;BN$20,データシート1!$A$1:$BS$1,0),0)</f>
        <v>33.018333317041595</v>
      </c>
      <c r="BO28" s="40">
        <f>VLOOKUP($AX28&amp;"_"&amp;$BC$14,データシート1!$A:$BS,MATCH($BC$12&amp;"_"&amp;BO$20,データシート1!$A$1:$BS$1,0),0)</f>
        <v>2.6137784095728871</v>
      </c>
      <c r="BP28" s="40">
        <f>VLOOKUP($AX28&amp;"_"&amp;$BC$14,データシート1!$A:$BS,MATCH($BC$12&amp;"_"&amp;BP$20,データシート1!$A$1:$BS$1,0),0)</f>
        <v>0</v>
      </c>
      <c r="BQ28" s="40">
        <f>VLOOKUP($AX28&amp;"_"&amp;$BC$14,データシート1!$A:$BS,MATCH($BC$12&amp;"_"&amp;BQ$20,データシート1!$A$1:$BS$1,0),0)</f>
        <v>4.9484889335209514</v>
      </c>
      <c r="BR28" s="41">
        <f t="shared" si="3"/>
        <v>333.96532743281313</v>
      </c>
      <c r="BT28" s="134" t="str">
        <f t="shared" si="4"/>
        <v>さくら市</v>
      </c>
      <c r="BU28" s="38">
        <f t="shared" si="25"/>
        <v>333.96532743281313</v>
      </c>
      <c r="BV28" s="69">
        <f t="shared" si="16"/>
        <v>0.45388477768194652</v>
      </c>
      <c r="BW28" s="69">
        <f t="shared" si="5"/>
        <v>0.4156942575795633</v>
      </c>
      <c r="BX28" s="69">
        <f t="shared" si="5"/>
        <v>7.8000798329020179E-3</v>
      </c>
      <c r="BY28" s="69">
        <f t="shared" si="5"/>
        <v>3.0390440269481216E-2</v>
      </c>
      <c r="BZ28" s="69">
        <f t="shared" si="5"/>
        <v>0.13411325082883147</v>
      </c>
      <c r="CA28" s="69">
        <f t="shared" si="5"/>
        <v>0.15921505519196216</v>
      </c>
      <c r="CB28" s="69">
        <f t="shared" si="5"/>
        <v>0.23796954297422693</v>
      </c>
      <c r="CC28" s="69">
        <f t="shared" si="5"/>
        <v>0.23014304664400917</v>
      </c>
      <c r="CD28" s="69">
        <f t="shared" si="5"/>
        <v>0.13127549781535361</v>
      </c>
      <c r="CE28" s="69">
        <f t="shared" si="5"/>
        <v>9.886754882865556E-2</v>
      </c>
      <c r="CF28" s="69">
        <f t="shared" si="5"/>
        <v>7.8264963302177668E-3</v>
      </c>
      <c r="CG28" s="69">
        <f t="shared" si="5"/>
        <v>0</v>
      </c>
      <c r="CH28" s="69">
        <f t="shared" si="5"/>
        <v>1.4817373323033015E-2</v>
      </c>
      <c r="CI28" s="135">
        <f t="shared" si="6"/>
        <v>1</v>
      </c>
      <c r="CK28" s="136" t="str">
        <f t="shared" si="7"/>
        <v>さくら市</v>
      </c>
      <c r="CL28" s="137">
        <f t="shared" si="17"/>
        <v>151.58177839532087</v>
      </c>
      <c r="CM28" s="75">
        <f t="shared" si="18"/>
        <v>0.88972435491733981</v>
      </c>
      <c r="CN28" s="76">
        <f t="shared" si="19"/>
        <v>138.82746884449901</v>
      </c>
      <c r="CO28" s="75">
        <f t="shared" si="20"/>
        <v>0.97146480536257385</v>
      </c>
      <c r="CP28" s="76">
        <f t="shared" si="8"/>
        <v>2.6049562153972046</v>
      </c>
      <c r="CQ28" s="75">
        <f t="shared" si="21"/>
        <v>0</v>
      </c>
      <c r="CR28" s="76">
        <f t="shared" si="9"/>
        <v>10.149353335424644</v>
      </c>
      <c r="CS28" s="75">
        <f t="shared" si="22"/>
        <v>0</v>
      </c>
      <c r="CT28" s="76">
        <f t="shared" si="10"/>
        <v>44.789175726129699</v>
      </c>
      <c r="CU28" s="77">
        <f t="shared" si="23"/>
        <v>0</v>
      </c>
      <c r="CV28" s="18"/>
      <c r="CW28" s="1078">
        <f t="shared" si="24"/>
        <v>134.86600000000001</v>
      </c>
      <c r="CX28" s="1081">
        <f>VLOOKUP($AX28&amp;"_"&amp;$CW$14,データシート1!$A:$BS,MATCH($CW$12&amp;"_"&amp;CX$20,データシート1!$A$1:$BS$1,0),0)</f>
        <v>134.86600000000001</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134.86600000000001</v>
      </c>
      <c r="DE28" s="18"/>
      <c r="DF28" s="138">
        <f>VLOOKUP($AX28&amp;"_"&amp;$DF$14,データシート1!$A:$BS,MATCH($DF$12&amp;"_"&amp;DF$20,データシート1!$A$1:$BS$1,0),0)</f>
        <v>16</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16</v>
      </c>
      <c r="DM28" s="18"/>
      <c r="DN28" s="139">
        <f t="shared" si="26"/>
        <v>1</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23235</v>
      </c>
      <c r="AY29" s="20" t="str">
        <f>IF(IFERROR(比較地域マスタ!$Z14,"")=0,"",IFERROR(比較地域マスタ!$Z14,""))</f>
        <v>弥富市</v>
      </c>
      <c r="BB29" s="122" t="str">
        <f t="shared" si="0"/>
        <v>23235</v>
      </c>
      <c r="BC29" s="123" t="str">
        <f t="shared" si="0"/>
        <v>弥富市</v>
      </c>
      <c r="BD29" s="40">
        <f t="shared" si="14"/>
        <v>365.26416211103901</v>
      </c>
      <c r="BE29" s="40">
        <f t="shared" si="15"/>
        <v>125.13339001198038</v>
      </c>
      <c r="BF29" s="40">
        <f>VLOOKUP($AX29&amp;"_"&amp;$BC$14,データシート1!$A:$BS,MATCH($BC$12&amp;"_"&amp;BF$20,データシート1!$A$1:$BS$1,0),0)</f>
        <v>115.4659970620599</v>
      </c>
      <c r="BG29" s="40">
        <f>VLOOKUP($AX29&amp;"_"&amp;$BC$14,データシート1!$A:$BS,MATCH($BC$12&amp;"_"&amp;BG$20,データシート1!$A$1:$BS$1,0),0)</f>
        <v>1.5908065643426963</v>
      </c>
      <c r="BH29" s="40">
        <f>VLOOKUP($AX29&amp;"_"&amp;$BC$14,データシート1!$A:$BS,MATCH($BC$12&amp;"_"&amp;BH$20,データシート1!$A$1:$BS$1,0),0)</f>
        <v>8.0765863855777837</v>
      </c>
      <c r="BI29" s="40">
        <f>VLOOKUP($AX29&amp;"_"&amp;$BC$14,データシート1!$A:$BS,MATCH($BC$12&amp;"_"&amp;BI$20,データシート1!$A$1:$BS$1,0),0)</f>
        <v>54.620225494853159</v>
      </c>
      <c r="BJ29" s="40">
        <f>VLOOKUP($AX29&amp;"_"&amp;$BC$14,データシート1!$A:$BS,MATCH($BC$12&amp;"_"&amp;BJ$20,データシート1!$A$1:$BS$1,0),0)</f>
        <v>47.316230910661986</v>
      </c>
      <c r="BK29" s="40">
        <f t="shared" si="1"/>
        <v>134.43416827299893</v>
      </c>
      <c r="BL29" s="40">
        <f t="shared" si="2"/>
        <v>88.316741529616252</v>
      </c>
      <c r="BM29" s="40">
        <f>VLOOKUP($AX29&amp;"_"&amp;$BC$14,データシート1!$A:$BS,MATCH($BC$12&amp;"_"&amp;BM$20,データシート1!$A$1:$BS$1,0),0)</f>
        <v>38.436850964886894</v>
      </c>
      <c r="BN29" s="40">
        <f>VLOOKUP($AX29&amp;"_"&amp;$BC$14,データシート1!$A:$BS,MATCH($BC$12&amp;"_"&amp;BN$20,データシート1!$A$1:$BS$1,0),0)</f>
        <v>49.879890564729365</v>
      </c>
      <c r="BO29" s="40">
        <f>VLOOKUP($AX29&amp;"_"&amp;$BC$14,データシート1!$A:$BS,MATCH($BC$12&amp;"_"&amp;BO$20,データシート1!$A$1:$BS$1,0),0)</f>
        <v>2.6120684776123735</v>
      </c>
      <c r="BP29" s="40">
        <f>VLOOKUP($AX29&amp;"_"&amp;$BC$14,データシート1!$A:$BS,MATCH($BC$12&amp;"_"&amp;BP$20,データシート1!$A$1:$BS$1,0),0)</f>
        <v>43.505358265770305</v>
      </c>
      <c r="BQ29" s="40">
        <f>VLOOKUP($AX29&amp;"_"&amp;$BC$14,データシート1!$A:$BS,MATCH($BC$12&amp;"_"&amp;BQ$20,データシート1!$A$1:$BS$1,0),0)</f>
        <v>3.7601474205445902</v>
      </c>
      <c r="BR29" s="41">
        <f t="shared" si="3"/>
        <v>365.26416211103901</v>
      </c>
      <c r="BT29" s="134" t="str">
        <f t="shared" si="4"/>
        <v>弥富市</v>
      </c>
      <c r="BU29" s="38">
        <f t="shared" si="25"/>
        <v>365.26416211103901</v>
      </c>
      <c r="BV29" s="69">
        <f t="shared" si="16"/>
        <v>0.34258326710393305</v>
      </c>
      <c r="BW29" s="69">
        <f t="shared" si="5"/>
        <v>0.31611641392554313</v>
      </c>
      <c r="BX29" s="69">
        <f t="shared" si="5"/>
        <v>4.3552221360799604E-3</v>
      </c>
      <c r="BY29" s="69">
        <f t="shared" si="5"/>
        <v>2.211163104230995E-2</v>
      </c>
      <c r="BZ29" s="69">
        <f t="shared" si="5"/>
        <v>0.14953622928451657</v>
      </c>
      <c r="CA29" s="69">
        <f t="shared" si="5"/>
        <v>0.12953975730112285</v>
      </c>
      <c r="CB29" s="69">
        <f t="shared" si="5"/>
        <v>0.36804642288484746</v>
      </c>
      <c r="CC29" s="69">
        <f t="shared" si="5"/>
        <v>0.24178868526052735</v>
      </c>
      <c r="CD29" s="69">
        <f t="shared" si="5"/>
        <v>0.10523028249675978</v>
      </c>
      <c r="CE29" s="69">
        <f t="shared" si="5"/>
        <v>0.1365584027637676</v>
      </c>
      <c r="CF29" s="69">
        <f t="shared" si="5"/>
        <v>7.1511764595682233E-3</v>
      </c>
      <c r="CG29" s="69">
        <f t="shared" si="5"/>
        <v>0.11910656116475185</v>
      </c>
      <c r="CH29" s="69">
        <f t="shared" si="5"/>
        <v>1.0294323425580194E-2</v>
      </c>
      <c r="CI29" s="135">
        <f t="shared" si="6"/>
        <v>1</v>
      </c>
      <c r="CK29" s="136" t="str">
        <f t="shared" si="7"/>
        <v>弥富市</v>
      </c>
      <c r="CL29" s="137">
        <f t="shared" si="17"/>
        <v>125.13339001198038</v>
      </c>
      <c r="CM29" s="75">
        <f t="shared" si="18"/>
        <v>5.8249840424703145E-2</v>
      </c>
      <c r="CN29" s="76">
        <f t="shared" si="19"/>
        <v>115.4659970620599</v>
      </c>
      <c r="CO29" s="75">
        <f t="shared" si="20"/>
        <v>6.3126809497711753E-2</v>
      </c>
      <c r="CP29" s="76">
        <f t="shared" si="8"/>
        <v>1.5908065643426963</v>
      </c>
      <c r="CQ29" s="75">
        <f t="shared" si="21"/>
        <v>0</v>
      </c>
      <c r="CR29" s="76">
        <f t="shared" si="9"/>
        <v>8.0765863855777837</v>
      </c>
      <c r="CS29" s="75">
        <f t="shared" si="22"/>
        <v>0</v>
      </c>
      <c r="CT29" s="76">
        <f t="shared" si="10"/>
        <v>54.620225494853159</v>
      </c>
      <c r="CU29" s="77">
        <f t="shared" si="23"/>
        <v>0.93716200429863528</v>
      </c>
      <c r="CV29" s="18"/>
      <c r="CW29" s="1078">
        <f t="shared" si="24"/>
        <v>7.2889999999999997</v>
      </c>
      <c r="CX29" s="1081">
        <f>VLOOKUP($AX29&amp;"_"&amp;$CW$14,データシート1!$A:$BS,MATCH($CW$12&amp;"_"&amp;CX$20,データシート1!$A$1:$BS$1,0),0)</f>
        <v>7.2889999999999997</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51.188000000000002</v>
      </c>
      <c r="DB29" s="1081">
        <f>VLOOKUP($AX29&amp;"_"&amp;$CW$14,データシート1!$A:$BS,MATCH($CW$12&amp;"_"&amp;DB$20,データシート1!$A$1:$BS$1,0),0)</f>
        <v>0</v>
      </c>
      <c r="DC29" s="1081">
        <f>VLOOKUP($AX29&amp;"_"&amp;$CW$14,データシート1!$A:$BS,MATCH($CW$12&amp;"_"&amp;DC$20,データシート1!$A$1:$BS$1,0),0)</f>
        <v>0</v>
      </c>
      <c r="DD29" s="1080">
        <f t="shared" si="11"/>
        <v>58.477000000000004</v>
      </c>
      <c r="DE29" s="18"/>
      <c r="DF29" s="138">
        <f>VLOOKUP($AX29&amp;"_"&amp;$DF$14,データシート1!$A:$BS,MATCH($DF$12&amp;"_"&amp;DF$20,データシート1!$A$1:$BS$1,0),0)</f>
        <v>2</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4</v>
      </c>
      <c r="DJ29" s="74">
        <f>VLOOKUP($AX29&amp;"_"&amp;$DF$14,データシート1!$A:$BS,MATCH($DF$12&amp;"_"&amp;DJ$20,データシート1!$A$1:$BS$1,0),0)</f>
        <v>0</v>
      </c>
      <c r="DK29" s="74">
        <f>VLOOKUP($AX29&amp;"_"&amp;$DF$14,データシート1!$A:$BS,MATCH($DF$12&amp;"_"&amp;DK$20,データシート1!$A$1:$BS$1,0),0)</f>
        <v>0</v>
      </c>
      <c r="DL29" s="78">
        <f t="shared" si="12"/>
        <v>6</v>
      </c>
      <c r="DM29" s="18"/>
      <c r="DN29" s="139">
        <f t="shared" si="26"/>
        <v>0.12</v>
      </c>
      <c r="DO29" s="140">
        <f t="shared" si="27"/>
        <v>0</v>
      </c>
      <c r="DP29" s="140">
        <f t="shared" si="13"/>
        <v>0</v>
      </c>
      <c r="DQ29" s="140">
        <f t="shared" si="13"/>
        <v>0.88</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23221</v>
      </c>
      <c r="AY30" s="20" t="str">
        <f>IF(IFERROR(比較地域マスタ!$Z15,"")=0,"",IFERROR(比較地域マスタ!$Z15,""))</f>
        <v>新城市</v>
      </c>
      <c r="BB30" s="122" t="str">
        <f t="shared" si="0"/>
        <v>23221</v>
      </c>
      <c r="BC30" s="123" t="str">
        <f t="shared" si="0"/>
        <v>新城市</v>
      </c>
      <c r="BD30" s="40">
        <f t="shared" si="14"/>
        <v>393.32934488574938</v>
      </c>
      <c r="BE30" s="40">
        <f t="shared" si="15"/>
        <v>205.22327081005758</v>
      </c>
      <c r="BF30" s="40">
        <f>VLOOKUP($AX30&amp;"_"&amp;$BC$14,データシート1!$A:$BS,MATCH($BC$12&amp;"_"&amp;BF$20,データシート1!$A$1:$BS$1,0),0)</f>
        <v>187.0573719558829</v>
      </c>
      <c r="BG30" s="40">
        <f>VLOOKUP($AX30&amp;"_"&amp;$BC$14,データシート1!$A:$BS,MATCH($BC$12&amp;"_"&amp;BG$20,データシート1!$A$1:$BS$1,0),0)</f>
        <v>2.3862098465140438</v>
      </c>
      <c r="BH30" s="40">
        <f>VLOOKUP($AX30&amp;"_"&amp;$BC$14,データシート1!$A:$BS,MATCH($BC$12&amp;"_"&amp;BH$20,データシート1!$A$1:$BS$1,0),0)</f>
        <v>15.779689007660643</v>
      </c>
      <c r="BI30" s="40">
        <f>VLOOKUP($AX30&amp;"_"&amp;$BC$14,データシート1!$A:$BS,MATCH($BC$12&amp;"_"&amp;BI$20,データシート1!$A$1:$BS$1,0),0)</f>
        <v>38.963038191405197</v>
      </c>
      <c r="BJ30" s="40">
        <f>VLOOKUP($AX30&amp;"_"&amp;$BC$14,データシート1!$A:$BS,MATCH($BC$12&amp;"_"&amp;BJ$20,データシート1!$A$1:$BS$1,0),0)</f>
        <v>45.793159592138466</v>
      </c>
      <c r="BK30" s="40">
        <f t="shared" si="1"/>
        <v>94.935945942148123</v>
      </c>
      <c r="BL30" s="40">
        <f t="shared" si="2"/>
        <v>92.268157267891425</v>
      </c>
      <c r="BM30" s="40">
        <f>VLOOKUP($AX30&amp;"_"&amp;$BC$14,データシート1!$A:$BS,MATCH($BC$12&amp;"_"&amp;BM$20,データシート1!$A$1:$BS$1,0),0)</f>
        <v>43.88204819434786</v>
      </c>
      <c r="BN30" s="40">
        <f>VLOOKUP($AX30&amp;"_"&amp;$BC$14,データシート1!$A:$BS,MATCH($BC$12&amp;"_"&amp;BN$20,データシート1!$A$1:$BS$1,0),0)</f>
        <v>48.386109073543565</v>
      </c>
      <c r="BO30" s="40">
        <f>VLOOKUP($AX30&amp;"_"&amp;$BC$14,データシート1!$A:$BS,MATCH($BC$12&amp;"_"&amp;BO$20,データシート1!$A$1:$BS$1,0),0)</f>
        <v>2.667788674256701</v>
      </c>
      <c r="BP30" s="40">
        <f>VLOOKUP($AX30&amp;"_"&amp;$BC$14,データシート1!$A:$BS,MATCH($BC$12&amp;"_"&amp;BP$20,データシート1!$A$1:$BS$1,0),0)</f>
        <v>0</v>
      </c>
      <c r="BQ30" s="40">
        <f>VLOOKUP($AX30&amp;"_"&amp;$BC$14,データシート1!$A:$BS,MATCH($BC$12&amp;"_"&amp;BQ$20,データシート1!$A$1:$BS$1,0),0)</f>
        <v>8.4139303499999993</v>
      </c>
      <c r="BR30" s="41">
        <f t="shared" si="3"/>
        <v>393.32934488574938</v>
      </c>
      <c r="BT30" s="134" t="str">
        <f t="shared" si="4"/>
        <v>新城市</v>
      </c>
      <c r="BU30" s="38">
        <f t="shared" si="25"/>
        <v>393.32934488574938</v>
      </c>
      <c r="BV30" s="69">
        <f t="shared" si="16"/>
        <v>0.52175936903377729</v>
      </c>
      <c r="BW30" s="69">
        <f t="shared" si="5"/>
        <v>0.47557441210041823</v>
      </c>
      <c r="BX30" s="69">
        <f t="shared" si="5"/>
        <v>6.0666967200404733E-3</v>
      </c>
      <c r="BY30" s="69">
        <f t="shared" si="5"/>
        <v>4.0118260213318636E-2</v>
      </c>
      <c r="BZ30" s="69">
        <f t="shared" si="5"/>
        <v>9.9059576149150064E-2</v>
      </c>
      <c r="CA30" s="69">
        <f t="shared" si="5"/>
        <v>0.11642446765684374</v>
      </c>
      <c r="CB30" s="69">
        <f t="shared" si="5"/>
        <v>0.24136502189971162</v>
      </c>
      <c r="CC30" s="69">
        <f t="shared" si="5"/>
        <v>0.23458243954488728</v>
      </c>
      <c r="CD30" s="69">
        <f t="shared" si="5"/>
        <v>0.11156566059695928</v>
      </c>
      <c r="CE30" s="69">
        <f t="shared" si="5"/>
        <v>0.12301677894792799</v>
      </c>
      <c r="CF30" s="69">
        <f t="shared" si="5"/>
        <v>6.7825823548243397E-3</v>
      </c>
      <c r="CG30" s="69">
        <f t="shared" si="5"/>
        <v>0</v>
      </c>
      <c r="CH30" s="69">
        <f t="shared" si="5"/>
        <v>2.1391565260517238E-2</v>
      </c>
      <c r="CI30" s="135">
        <f t="shared" si="6"/>
        <v>1</v>
      </c>
      <c r="CK30" s="136" t="str">
        <f t="shared" si="7"/>
        <v>新城市</v>
      </c>
      <c r="CL30" s="137">
        <f t="shared" si="17"/>
        <v>205.22327081005758</v>
      </c>
      <c r="CM30" s="75">
        <f t="shared" si="18"/>
        <v>0.65966203279791691</v>
      </c>
      <c r="CN30" s="76">
        <f t="shared" si="19"/>
        <v>187.0573719558829</v>
      </c>
      <c r="CO30" s="75">
        <f t="shared" si="20"/>
        <v>0.72372448401514278</v>
      </c>
      <c r="CP30" s="76">
        <f t="shared" si="8"/>
        <v>2.3862098465140438</v>
      </c>
      <c r="CQ30" s="75">
        <f t="shared" si="21"/>
        <v>0</v>
      </c>
      <c r="CR30" s="76">
        <f t="shared" si="9"/>
        <v>15.779689007660643</v>
      </c>
      <c r="CS30" s="75">
        <f t="shared" si="22"/>
        <v>0</v>
      </c>
      <c r="CT30" s="76">
        <f t="shared" si="10"/>
        <v>38.963038191405197</v>
      </c>
      <c r="CU30" s="77">
        <f t="shared" si="23"/>
        <v>0.15881718385515947</v>
      </c>
      <c r="CV30" s="18"/>
      <c r="CW30" s="1078">
        <f t="shared" si="24"/>
        <v>135.37799999999999</v>
      </c>
      <c r="CX30" s="1081">
        <f>VLOOKUP($AX30&amp;"_"&amp;$CW$14,データシート1!$A:$BS,MATCH($CW$12&amp;"_"&amp;CX$20,データシート1!$A$1:$BS$1,0),0)</f>
        <v>135.37799999999999</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6.1879999999999997</v>
      </c>
      <c r="DB30" s="1081">
        <f>VLOOKUP($AX30&amp;"_"&amp;$CW$14,データシート1!$A:$BS,MATCH($CW$12&amp;"_"&amp;DB$20,データシート1!$A$1:$BS$1,0),0)</f>
        <v>0</v>
      </c>
      <c r="DC30" s="1081">
        <f>VLOOKUP($AX30&amp;"_"&amp;$CW$14,データシート1!$A:$BS,MATCH($CW$12&amp;"_"&amp;DC$20,データシート1!$A$1:$BS$1,0),0)</f>
        <v>0</v>
      </c>
      <c r="DD30" s="1080">
        <f t="shared" si="11"/>
        <v>141.56599999999997</v>
      </c>
      <c r="DE30" s="18"/>
      <c r="DF30" s="138">
        <f>VLOOKUP($AX30&amp;"_"&amp;$DF$14,データシート1!$A:$BS,MATCH($DF$12&amp;"_"&amp;DF$20,データシート1!$A$1:$BS$1,0),0)</f>
        <v>10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v>
      </c>
      <c r="DJ30" s="74">
        <f>VLOOKUP($AX30&amp;"_"&amp;$DF$14,データシート1!$A:$BS,MATCH($DF$12&amp;"_"&amp;DJ$20,データシート1!$A$1:$BS$1,0),0)</f>
        <v>0</v>
      </c>
      <c r="DK30" s="74">
        <f>VLOOKUP($AX30&amp;"_"&amp;$DF$14,データシート1!$A:$BS,MATCH($DF$12&amp;"_"&amp;DK$20,データシート1!$A$1:$BS$1,0),0)</f>
        <v>0</v>
      </c>
      <c r="DL30" s="78">
        <f t="shared" si="12"/>
        <v>11</v>
      </c>
      <c r="DM30" s="18"/>
      <c r="DN30" s="139">
        <f t="shared" si="26"/>
        <v>0.96</v>
      </c>
      <c r="DO30" s="140">
        <f t="shared" si="27"/>
        <v>0</v>
      </c>
      <c r="DP30" s="140">
        <f t="shared" si="13"/>
        <v>0</v>
      </c>
      <c r="DQ30" s="140">
        <f t="shared" si="13"/>
        <v>0.04</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23302</v>
      </c>
      <c r="AY31" s="20" t="str">
        <f>IF(IFERROR(比較地域マスタ!$Z16,"")=0,"",IFERROR(比較地域マスタ!$Z16,""))</f>
        <v>東郷町</v>
      </c>
      <c r="BB31" s="122" t="str">
        <f t="shared" si="0"/>
        <v>23302</v>
      </c>
      <c r="BC31" s="123" t="str">
        <f t="shared" si="0"/>
        <v>東郷町</v>
      </c>
      <c r="BD31" s="40">
        <f t="shared" si="14"/>
        <v>264.38715249722526</v>
      </c>
      <c r="BE31" s="40">
        <f t="shared" si="15"/>
        <v>113.61145273351242</v>
      </c>
      <c r="BF31" s="40">
        <f>VLOOKUP($AX31&amp;"_"&amp;$BC$14,データシート1!$A:$BS,MATCH($BC$12&amp;"_"&amp;BF$20,データシート1!$A$1:$BS$1,0),0)</f>
        <v>108.8464752730293</v>
      </c>
      <c r="BG31" s="40">
        <f>VLOOKUP($AX31&amp;"_"&amp;$BC$14,データシート1!$A:$BS,MATCH($BC$12&amp;"_"&amp;BG$20,データシート1!$A$1:$BS$1,0),0)</f>
        <v>1.6370509412131233</v>
      </c>
      <c r="BH31" s="40">
        <f>VLOOKUP($AX31&amp;"_"&amp;$BC$14,データシート1!$A:$BS,MATCH($BC$12&amp;"_"&amp;BH$20,データシート1!$A$1:$BS$1,0),0)</f>
        <v>3.1279265192700088</v>
      </c>
      <c r="BI31" s="40">
        <f>VLOOKUP($AX31&amp;"_"&amp;$BC$14,データシート1!$A:$BS,MATCH($BC$12&amp;"_"&amp;BI$20,データシート1!$A$1:$BS$1,0),0)</f>
        <v>37.562855122897943</v>
      </c>
      <c r="BJ31" s="40">
        <f>VLOOKUP($AX31&amp;"_"&amp;$BC$14,データシート1!$A:$BS,MATCH($BC$12&amp;"_"&amp;BJ$20,データシート1!$A$1:$BS$1,0),0)</f>
        <v>46.464036244345259</v>
      </c>
      <c r="BK31" s="40">
        <f t="shared" si="1"/>
        <v>61.57960034340568</v>
      </c>
      <c r="BL31" s="40">
        <f t="shared" si="2"/>
        <v>58.984395332714236</v>
      </c>
      <c r="BM31" s="40">
        <f>VLOOKUP($AX31&amp;"_"&amp;$BC$14,データシート1!$A:$BS,MATCH($BC$12&amp;"_"&amp;BM$20,データシート1!$A$1:$BS$1,0),0)</f>
        <v>38.68315132787459</v>
      </c>
      <c r="BN31" s="40">
        <f>VLOOKUP($AX31&amp;"_"&amp;$BC$14,データシート1!$A:$BS,MATCH($BC$12&amp;"_"&amp;BN$20,データシート1!$A$1:$BS$1,0),0)</f>
        <v>20.301244004839646</v>
      </c>
      <c r="BO31" s="40">
        <f>VLOOKUP($AX31&amp;"_"&amp;$BC$14,データシート1!$A:$BS,MATCH($BC$12&amp;"_"&amp;BO$20,データシート1!$A$1:$BS$1,0),0)</f>
        <v>2.595205010691445</v>
      </c>
      <c r="BP31" s="40">
        <f>VLOOKUP($AX31&amp;"_"&amp;$BC$14,データシート1!$A:$BS,MATCH($BC$12&amp;"_"&amp;BP$20,データシート1!$A$1:$BS$1,0),0)</f>
        <v>0</v>
      </c>
      <c r="BQ31" s="40">
        <f>VLOOKUP($AX31&amp;"_"&amp;$BC$14,データシート1!$A:$BS,MATCH($BC$12&amp;"_"&amp;BQ$20,データシート1!$A$1:$BS$1,0),0)</f>
        <v>5.1692080530639428</v>
      </c>
      <c r="BR31" s="41">
        <f t="shared" si="3"/>
        <v>264.38715249722526</v>
      </c>
      <c r="BT31" s="134" t="str">
        <f t="shared" si="4"/>
        <v>東郷町</v>
      </c>
      <c r="BU31" s="38">
        <f t="shared" si="25"/>
        <v>264.38715249722526</v>
      </c>
      <c r="BV31" s="69">
        <f t="shared" si="16"/>
        <v>0.42971623870681375</v>
      </c>
      <c r="BW31" s="69">
        <f t="shared" si="5"/>
        <v>0.41169351174948504</v>
      </c>
      <c r="BX31" s="69">
        <f t="shared" si="5"/>
        <v>6.1918702393464605E-3</v>
      </c>
      <c r="BY31" s="69">
        <f t="shared" si="5"/>
        <v>1.1830856717982301E-2</v>
      </c>
      <c r="BZ31" s="69">
        <f t="shared" si="5"/>
        <v>0.14207519075002015</v>
      </c>
      <c r="CA31" s="69">
        <f t="shared" si="5"/>
        <v>0.1757424133717424</v>
      </c>
      <c r="CB31" s="69">
        <f t="shared" si="5"/>
        <v>0.23291449588894814</v>
      </c>
      <c r="CC31" s="69">
        <f t="shared" si="5"/>
        <v>0.22309856880558249</v>
      </c>
      <c r="CD31" s="69">
        <f t="shared" si="5"/>
        <v>0.14631252298948441</v>
      </c>
      <c r="CE31" s="69">
        <f t="shared" si="5"/>
        <v>7.6786045816098075E-2</v>
      </c>
      <c r="CF31" s="69">
        <f t="shared" si="5"/>
        <v>9.8159270833656775E-3</v>
      </c>
      <c r="CG31" s="69">
        <f t="shared" si="5"/>
        <v>0</v>
      </c>
      <c r="CH31" s="69">
        <f t="shared" si="5"/>
        <v>1.9551661282475492E-2</v>
      </c>
      <c r="CI31" s="135">
        <f t="shared" si="6"/>
        <v>1</v>
      </c>
      <c r="CK31" s="136" t="str">
        <f t="shared" si="7"/>
        <v>東郷町</v>
      </c>
      <c r="CL31" s="137">
        <f t="shared" si="17"/>
        <v>113.61145273351242</v>
      </c>
      <c r="CM31" s="75">
        <f t="shared" si="18"/>
        <v>0.1935368263583</v>
      </c>
      <c r="CN31" s="76">
        <f t="shared" si="19"/>
        <v>108.8464752730293</v>
      </c>
      <c r="CO31" s="75">
        <f t="shared" si="20"/>
        <v>0.20200929745171392</v>
      </c>
      <c r="CP31" s="76">
        <f t="shared" si="8"/>
        <v>1.6370509412131233</v>
      </c>
      <c r="CQ31" s="75">
        <f t="shared" si="21"/>
        <v>0</v>
      </c>
      <c r="CR31" s="76">
        <f t="shared" si="9"/>
        <v>3.1279265192700088</v>
      </c>
      <c r="CS31" s="75">
        <f t="shared" si="22"/>
        <v>0</v>
      </c>
      <c r="CT31" s="76">
        <f t="shared" si="10"/>
        <v>37.562855122897943</v>
      </c>
      <c r="CU31" s="77">
        <f t="shared" si="23"/>
        <v>0.68144447263797914</v>
      </c>
      <c r="CV31" s="18"/>
      <c r="CW31" s="1078">
        <f t="shared" si="24"/>
        <v>21.988</v>
      </c>
      <c r="CX31" s="1081">
        <f>VLOOKUP($AX31&amp;"_"&amp;$CW$14,データシート1!$A:$BS,MATCH($CW$12&amp;"_"&amp;CX$20,データシート1!$A$1:$BS$1,0),0)</f>
        <v>21.988</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25.597000000000001</v>
      </c>
      <c r="DB31" s="1081">
        <f>VLOOKUP($AX31&amp;"_"&amp;$CW$14,データシート1!$A:$BS,MATCH($CW$12&amp;"_"&amp;DB$20,データシート1!$A$1:$BS$1,0),0)</f>
        <v>0</v>
      </c>
      <c r="DC31" s="1081">
        <f>VLOOKUP($AX31&amp;"_"&amp;$CW$14,データシート1!$A:$BS,MATCH($CW$12&amp;"_"&amp;DC$20,データシート1!$A$1:$BS$1,0),0)</f>
        <v>0</v>
      </c>
      <c r="DD31" s="1080">
        <f t="shared" si="11"/>
        <v>47.585000000000001</v>
      </c>
      <c r="DE31" s="18"/>
      <c r="DF31" s="138">
        <f>VLOOKUP($AX31&amp;"_"&amp;$DF$14,データシート1!$A:$BS,MATCH($DF$12&amp;"_"&amp;DF$20,データシート1!$A$1:$BS$1,0),0)</f>
        <v>3</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1</v>
      </c>
      <c r="DJ31" s="74">
        <f>VLOOKUP($AX31&amp;"_"&amp;$DF$14,データシート1!$A:$BS,MATCH($DF$12&amp;"_"&amp;DJ$20,データシート1!$A$1:$BS$1,0),0)</f>
        <v>0</v>
      </c>
      <c r="DK31" s="74">
        <f>VLOOKUP($AX31&amp;"_"&amp;$DF$14,データシート1!$A:$BS,MATCH($DF$12&amp;"_"&amp;DK$20,データシート1!$A$1:$BS$1,0),0)</f>
        <v>0</v>
      </c>
      <c r="DL31" s="78">
        <f t="shared" si="12"/>
        <v>4</v>
      </c>
      <c r="DM31" s="18"/>
      <c r="DN31" s="139">
        <f t="shared" si="26"/>
        <v>0.46</v>
      </c>
      <c r="DO31" s="140">
        <f t="shared" si="27"/>
        <v>0</v>
      </c>
      <c r="DP31" s="140">
        <f t="shared" si="13"/>
        <v>0</v>
      </c>
      <c r="DQ31" s="140">
        <f t="shared" si="13"/>
        <v>0.54</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43404</v>
      </c>
      <c r="AY32" s="20" t="str">
        <f>IF(IFERROR(比較地域マスタ!$Z17,"")=0,"",IFERROR(比較地域マスタ!$Z17,""))</f>
        <v>菊陽町</v>
      </c>
      <c r="AZ32" s="18"/>
      <c r="BA32" s="18"/>
      <c r="BB32" s="122" t="str">
        <f t="shared" si="0"/>
        <v>43404</v>
      </c>
      <c r="BC32" s="123" t="str">
        <f t="shared" si="0"/>
        <v>菊陽町</v>
      </c>
      <c r="BD32" s="40">
        <f t="shared" si="14"/>
        <v>318.2507135220751</v>
      </c>
      <c r="BE32" s="40">
        <f t="shared" si="15"/>
        <v>149.89262648803327</v>
      </c>
      <c r="BF32" s="40">
        <f>VLOOKUP($AX32&amp;"_"&amp;$BC$14,データシート1!$A:$BS,MATCH($BC$12&amp;"_"&amp;BF$20,データシート1!$A$1:$BS$1,0),0)</f>
        <v>141.46134460571321</v>
      </c>
      <c r="BG32" s="40">
        <f>VLOOKUP($AX32&amp;"_"&amp;$BC$14,データシート1!$A:$BS,MATCH($BC$12&amp;"_"&amp;BG$20,データシート1!$A$1:$BS$1,0),0)</f>
        <v>2.0689417785233295</v>
      </c>
      <c r="BH32" s="40">
        <f>VLOOKUP($AX32&amp;"_"&amp;$BC$14,データシート1!$A:$BS,MATCH($BC$12&amp;"_"&amp;BH$20,データシート1!$A$1:$BS$1,0),0)</f>
        <v>6.3623401037967398</v>
      </c>
      <c r="BI32" s="40">
        <f>VLOOKUP($AX32&amp;"_"&amp;$BC$14,データシート1!$A:$BS,MATCH($BC$12&amp;"_"&amp;BI$20,データシート1!$A$1:$BS$1,0),0)</f>
        <v>58.288154503316882</v>
      </c>
      <c r="BJ32" s="40">
        <f>VLOOKUP($AX32&amp;"_"&amp;$BC$14,データシート1!$A:$BS,MATCH($BC$12&amp;"_"&amp;BJ$20,データシート1!$A$1:$BS$1,0),0)</f>
        <v>40.685288564469623</v>
      </c>
      <c r="BK32" s="40">
        <f t="shared" si="1"/>
        <v>65.134340165387314</v>
      </c>
      <c r="BL32" s="40">
        <f t="shared" si="2"/>
        <v>62.6082989543401</v>
      </c>
      <c r="BM32" s="40">
        <f>VLOOKUP($AX32&amp;"_"&amp;$BC$14,データシート1!$A:$BS,MATCH($BC$12&amp;"_"&amp;BM$20,データシート1!$A$1:$BS$1,0),0)</f>
        <v>38.056204949360449</v>
      </c>
      <c r="BN32" s="40">
        <f>VLOOKUP($AX32&amp;"_"&amp;$BC$14,データシート1!$A:$BS,MATCH($BC$12&amp;"_"&amp;BN$20,データシート1!$A$1:$BS$1,0),0)</f>
        <v>24.552094004979647</v>
      </c>
      <c r="BO32" s="40">
        <f>VLOOKUP($AX32&amp;"_"&amp;$BC$14,データシート1!$A:$BS,MATCH($BC$12&amp;"_"&amp;BO$20,データシート1!$A$1:$BS$1,0),0)</f>
        <v>2.5260412110472164</v>
      </c>
      <c r="BP32" s="40">
        <f>VLOOKUP($AX32&amp;"_"&amp;$BC$14,データシート1!$A:$BS,MATCH($BC$12&amp;"_"&amp;BP$20,データシート1!$A$1:$BS$1,0),0)</f>
        <v>0</v>
      </c>
      <c r="BQ32" s="40">
        <f>VLOOKUP($AX32&amp;"_"&amp;$BC$14,データシート1!$A:$BS,MATCH($BC$12&amp;"_"&amp;BQ$20,データシート1!$A$1:$BS$1,0),0)</f>
        <v>4.2503038008679681</v>
      </c>
      <c r="BR32" s="41">
        <f t="shared" si="3"/>
        <v>318.2507135220751</v>
      </c>
      <c r="BS32" s="23"/>
      <c r="BT32" s="134" t="str">
        <f t="shared" si="4"/>
        <v>菊陽町</v>
      </c>
      <c r="BU32" s="38">
        <f t="shared" si="25"/>
        <v>318.2507135220751</v>
      </c>
      <c r="BV32" s="69">
        <f t="shared" si="16"/>
        <v>0.47098912938536475</v>
      </c>
      <c r="BW32" s="69">
        <f t="shared" si="5"/>
        <v>0.4444965512886459</v>
      </c>
      <c r="BX32" s="69">
        <f t="shared" si="5"/>
        <v>6.500980801036978E-3</v>
      </c>
      <c r="BY32" s="69">
        <f t="shared" si="5"/>
        <v>1.9991597295681861E-2</v>
      </c>
      <c r="BZ32" s="69">
        <f t="shared" si="5"/>
        <v>0.18315168521774197</v>
      </c>
      <c r="CA32" s="69">
        <f t="shared" si="5"/>
        <v>0.12784036872755522</v>
      </c>
      <c r="CB32" s="69">
        <f t="shared" si="5"/>
        <v>0.20466361078832065</v>
      </c>
      <c r="CC32" s="69">
        <f t="shared" si="5"/>
        <v>0.19672634276748399</v>
      </c>
      <c r="CD32" s="69">
        <f t="shared" si="5"/>
        <v>0.11957932325804738</v>
      </c>
      <c r="CE32" s="69">
        <f t="shared" si="5"/>
        <v>7.7147019509436601E-2</v>
      </c>
      <c r="CF32" s="69">
        <f t="shared" si="5"/>
        <v>7.9372680208366613E-3</v>
      </c>
      <c r="CG32" s="69">
        <f t="shared" si="5"/>
        <v>0</v>
      </c>
      <c r="CH32" s="69">
        <f t="shared" si="5"/>
        <v>1.3355205881017296E-2</v>
      </c>
      <c r="CI32" s="135">
        <f t="shared" si="6"/>
        <v>1</v>
      </c>
      <c r="CJ32" s="18"/>
      <c r="CK32" s="136" t="str">
        <f t="shared" si="7"/>
        <v>菊陽町</v>
      </c>
      <c r="CL32" s="137">
        <f t="shared" si="17"/>
        <v>149.89262648803327</v>
      </c>
      <c r="CM32" s="75">
        <f t="shared" si="18"/>
        <v>1</v>
      </c>
      <c r="CN32" s="76">
        <f t="shared" si="19"/>
        <v>141.46134460571321</v>
      </c>
      <c r="CO32" s="75">
        <f t="shared" si="20"/>
        <v>1</v>
      </c>
      <c r="CP32" s="76">
        <f t="shared" si="8"/>
        <v>2.0689417785233295</v>
      </c>
      <c r="CQ32" s="75">
        <f t="shared" si="21"/>
        <v>0</v>
      </c>
      <c r="CR32" s="76">
        <f t="shared" si="9"/>
        <v>6.3623401037967398</v>
      </c>
      <c r="CS32" s="75">
        <f t="shared" si="22"/>
        <v>0</v>
      </c>
      <c r="CT32" s="76">
        <f t="shared" si="10"/>
        <v>58.288154503316882</v>
      </c>
      <c r="CU32" s="77">
        <f t="shared" si="23"/>
        <v>7.2553334996381627E-2</v>
      </c>
      <c r="CV32" s="18"/>
      <c r="CW32" s="1078">
        <f t="shared" si="24"/>
        <v>243.68899999999999</v>
      </c>
      <c r="CX32" s="1081">
        <f>VLOOKUP($AX32&amp;"_"&amp;$CW$14,データシート1!$A:$BS,MATCH($CW$12&amp;"_"&amp;CX$20,データシート1!$A$1:$BS$1,0),0)</f>
        <v>243.68899999999999</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4.2290000000000001</v>
      </c>
      <c r="DB32" s="1081">
        <f>VLOOKUP($AX32&amp;"_"&amp;$CW$14,データシート1!$A:$BS,MATCH($CW$12&amp;"_"&amp;DB$20,データシート1!$A$1:$BS$1,0),0)</f>
        <v>0</v>
      </c>
      <c r="DC32" s="1081">
        <f>VLOOKUP($AX32&amp;"_"&amp;$CW$14,データシート1!$A:$BS,MATCH($CW$12&amp;"_"&amp;DC$20,データシート1!$A$1:$BS$1,0),0)</f>
        <v>0</v>
      </c>
      <c r="DD32" s="1080">
        <f t="shared" si="11"/>
        <v>247.91800000000001</v>
      </c>
      <c r="DE32" s="18"/>
      <c r="DF32" s="138">
        <f>VLOOKUP($AX32&amp;"_"&amp;$DF$14,データシート1!$A:$BS,MATCH($DF$12&amp;"_"&amp;DF$20,データシート1!$A$1:$BS$1,0),0)</f>
        <v>3</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1</v>
      </c>
      <c r="DJ32" s="74">
        <f>VLOOKUP($AX32&amp;"_"&amp;$DF$14,データシート1!$A:$BS,MATCH($DF$12&amp;"_"&amp;DJ$20,データシート1!$A$1:$BS$1,0),0)</f>
        <v>0</v>
      </c>
      <c r="DK32" s="74">
        <f>VLOOKUP($AX32&amp;"_"&amp;$DF$14,データシート1!$A:$BS,MATCH($DF$12&amp;"_"&amp;DK$20,データシート1!$A$1:$BS$1,0),0)</f>
        <v>0</v>
      </c>
      <c r="DL32" s="78">
        <f t="shared" si="12"/>
        <v>4</v>
      </c>
      <c r="DM32" s="18"/>
      <c r="DN32" s="139">
        <f t="shared" si="26"/>
        <v>0.98</v>
      </c>
      <c r="DO32" s="140">
        <f t="shared" si="27"/>
        <v>0</v>
      </c>
      <c r="DP32" s="140">
        <f t="shared" si="13"/>
        <v>0</v>
      </c>
      <c r="DQ32" s="140">
        <f t="shared" si="13"/>
        <v>0.02</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35204</v>
      </c>
      <c r="AY33" s="20" t="str">
        <f>IF(IFERROR(比較地域マスタ!$Z18,"")=0,"",IFERROR(比較地域マスタ!$Z18,""))</f>
        <v>萩市</v>
      </c>
      <c r="BB33" s="122" t="str">
        <f t="shared" si="0"/>
        <v>35204</v>
      </c>
      <c r="BC33" s="123" t="str">
        <f t="shared" si="0"/>
        <v>萩市</v>
      </c>
      <c r="BD33" s="40">
        <f t="shared" si="14"/>
        <v>316.9410334586147</v>
      </c>
      <c r="BE33" s="40">
        <f t="shared" si="15"/>
        <v>88.686647940781114</v>
      </c>
      <c r="BF33" s="40">
        <f>VLOOKUP($AX33&amp;"_"&amp;$BC$14,データシート1!$A:$BS,MATCH($BC$12&amp;"_"&amp;BF$20,データシート1!$A$1:$BS$1,0),0)</f>
        <v>54.485988851515849</v>
      </c>
      <c r="BG33" s="40">
        <f>VLOOKUP($AX33&amp;"_"&amp;$BC$14,データシート1!$A:$BS,MATCH($BC$12&amp;"_"&amp;BG$20,データシート1!$A$1:$BS$1,0),0)</f>
        <v>4.172297895555344</v>
      </c>
      <c r="BH33" s="40">
        <f>VLOOKUP($AX33&amp;"_"&amp;$BC$14,データシート1!$A:$BS,MATCH($BC$12&amp;"_"&amp;BH$20,データシート1!$A$1:$BS$1,0),0)</f>
        <v>30.02836119370992</v>
      </c>
      <c r="BI33" s="40">
        <f>VLOOKUP($AX33&amp;"_"&amp;$BC$14,データシート1!$A:$BS,MATCH($BC$12&amp;"_"&amp;BI$20,データシート1!$A$1:$BS$1,0),0)</f>
        <v>61.777936484601611</v>
      </c>
      <c r="BJ33" s="40">
        <f>VLOOKUP($AX33&amp;"_"&amp;$BC$14,データシート1!$A:$BS,MATCH($BC$12&amp;"_"&amp;BJ$20,データシート1!$A$1:$BS$1,0),0)</f>
        <v>74.937408354767072</v>
      </c>
      <c r="BK33" s="40">
        <f t="shared" si="1"/>
        <v>87.313251141731229</v>
      </c>
      <c r="BL33" s="40">
        <f t="shared" si="2"/>
        <v>79.140780045426339</v>
      </c>
      <c r="BM33" s="40">
        <f>VLOOKUP($AX33&amp;"_"&amp;$BC$14,データシート1!$A:$BS,MATCH($BC$12&amp;"_"&amp;BM$20,データシート1!$A$1:$BS$1,0),0)</f>
        <v>37.625179314131984</v>
      </c>
      <c r="BN33" s="40">
        <f>VLOOKUP($AX33&amp;"_"&amp;$BC$14,データシート1!$A:$BS,MATCH($BC$12&amp;"_"&amp;BN$20,データシート1!$A$1:$BS$1,0),0)</f>
        <v>41.515600731294349</v>
      </c>
      <c r="BO33" s="40">
        <f>VLOOKUP($AX33&amp;"_"&amp;$BC$14,データシート1!$A:$BS,MATCH($BC$12&amp;"_"&amp;BO$20,データシート1!$A$1:$BS$1,0),0)</f>
        <v>2.6832959882434286</v>
      </c>
      <c r="BP33" s="40">
        <f>VLOOKUP($AX33&amp;"_"&amp;$BC$14,データシート1!$A:$BS,MATCH($BC$12&amp;"_"&amp;BP$20,データシート1!$A$1:$BS$1,0),0)</f>
        <v>5.4891751080614668</v>
      </c>
      <c r="BQ33" s="40">
        <f>VLOOKUP($AX33&amp;"_"&amp;$BC$14,データシート1!$A:$BS,MATCH($BC$12&amp;"_"&amp;BQ$20,データシート1!$A$1:$BS$1,0),0)</f>
        <v>4.2257895367337088</v>
      </c>
      <c r="BR33" s="41">
        <f t="shared" si="3"/>
        <v>316.9410334586147</v>
      </c>
      <c r="BT33" s="134" t="str">
        <f t="shared" si="4"/>
        <v>萩市</v>
      </c>
      <c r="BU33" s="38">
        <f t="shared" si="25"/>
        <v>316.9410334586147</v>
      </c>
      <c r="BV33" s="69">
        <f t="shared" si="16"/>
        <v>0.27982065614221446</v>
      </c>
      <c r="BW33" s="69">
        <f t="shared" si="5"/>
        <v>0.17191206912193804</v>
      </c>
      <c r="BX33" s="69">
        <f t="shared" si="5"/>
        <v>1.3164271757510223E-2</v>
      </c>
      <c r="BY33" s="69">
        <f t="shared" si="5"/>
        <v>9.4744315262766193E-2</v>
      </c>
      <c r="BZ33" s="69">
        <f t="shared" si="5"/>
        <v>0.194919338182408</v>
      </c>
      <c r="CA33" s="69">
        <f t="shared" si="5"/>
        <v>0.23643959110315765</v>
      </c>
      <c r="CB33" s="69">
        <f t="shared" si="5"/>
        <v>0.27548736807262403</v>
      </c>
      <c r="CC33" s="69">
        <f t="shared" si="5"/>
        <v>0.24970190568827161</v>
      </c>
      <c r="CD33" s="69">
        <f t="shared" si="5"/>
        <v>0.11871349980640793</v>
      </c>
      <c r="CE33" s="69">
        <f t="shared" si="5"/>
        <v>0.13098840588186364</v>
      </c>
      <c r="CF33" s="69">
        <f t="shared" si="5"/>
        <v>8.4662309545785151E-3</v>
      </c>
      <c r="CG33" s="69">
        <f t="shared" si="5"/>
        <v>1.7319231429773919E-2</v>
      </c>
      <c r="CH33" s="69">
        <f t="shared" si="5"/>
        <v>1.333304649959596E-2</v>
      </c>
      <c r="CI33" s="135">
        <f t="shared" si="6"/>
        <v>1</v>
      </c>
      <c r="CK33" s="136" t="str">
        <f t="shared" si="7"/>
        <v>萩市</v>
      </c>
      <c r="CL33" s="137">
        <f t="shared" si="17"/>
        <v>88.686647940781114</v>
      </c>
      <c r="CM33" s="75">
        <f t="shared" si="18"/>
        <v>6.1813137910686461E-2</v>
      </c>
      <c r="CN33" s="76">
        <f t="shared" si="19"/>
        <v>54.485988851515849</v>
      </c>
      <c r="CO33" s="75">
        <f t="shared" si="20"/>
        <v>0.10061302209159569</v>
      </c>
      <c r="CP33" s="76">
        <f t="shared" si="8"/>
        <v>4.172297895555344</v>
      </c>
      <c r="CQ33" s="75">
        <f t="shared" si="21"/>
        <v>0</v>
      </c>
      <c r="CR33" s="76">
        <f t="shared" si="9"/>
        <v>30.02836119370992</v>
      </c>
      <c r="CS33" s="75">
        <f t="shared" si="22"/>
        <v>0</v>
      </c>
      <c r="CT33" s="76">
        <f t="shared" si="10"/>
        <v>61.777936484601611</v>
      </c>
      <c r="CU33" s="77">
        <f t="shared" si="23"/>
        <v>0</v>
      </c>
      <c r="CV33" s="18"/>
      <c r="CW33" s="1078">
        <f t="shared" si="24"/>
        <v>5.4820000000000002</v>
      </c>
      <c r="CX33" s="1081">
        <f>VLOOKUP($AX33&amp;"_"&amp;$CW$14,データシート1!$A:$BS,MATCH($CW$12&amp;"_"&amp;CX$20,データシート1!$A$1:$BS$1,0),0)</f>
        <v>5.4820000000000002</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0.61099999999999999</v>
      </c>
      <c r="DC33" s="1081">
        <f>VLOOKUP($AX33&amp;"_"&amp;$CW$14,データシート1!$A:$BS,MATCH($CW$12&amp;"_"&amp;DC$20,データシート1!$A$1:$BS$1,0),0)</f>
        <v>0</v>
      </c>
      <c r="DD33" s="1080">
        <f t="shared" si="11"/>
        <v>6.093</v>
      </c>
      <c r="DE33" s="18"/>
      <c r="DF33" s="138">
        <f>VLOOKUP($AX33&amp;"_"&amp;$DF$14,データシート1!$A:$BS,MATCH($DF$12&amp;"_"&amp;DF$20,データシート1!$A$1:$BS$1,0),0)</f>
        <v>1</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1</v>
      </c>
      <c r="DK33" s="74">
        <f>VLOOKUP($AX33&amp;"_"&amp;$DF$14,データシート1!$A:$BS,MATCH($DF$12&amp;"_"&amp;DK$20,データシート1!$A$1:$BS$1,0),0)</f>
        <v>0</v>
      </c>
      <c r="DL33" s="78">
        <f t="shared" si="12"/>
        <v>2</v>
      </c>
      <c r="DM33" s="18"/>
      <c r="DN33" s="139">
        <f t="shared" si="26"/>
        <v>0.9</v>
      </c>
      <c r="DO33" s="140">
        <f t="shared" si="27"/>
        <v>0</v>
      </c>
      <c r="DP33" s="140">
        <f t="shared" si="13"/>
        <v>0</v>
      </c>
      <c r="DQ33" s="140">
        <f t="shared" si="13"/>
        <v>0</v>
      </c>
      <c r="DR33" s="140">
        <f t="shared" si="13"/>
        <v>0.1</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04211</v>
      </c>
      <c r="AY34" s="20" t="str">
        <f>IF(IFERROR(比較地域マスタ!$Z19,"")=0,"",IFERROR(比較地域マスタ!$Z19,""))</f>
        <v>岩沼市</v>
      </c>
      <c r="BB34" s="122" t="str">
        <f t="shared" si="0"/>
        <v>04211</v>
      </c>
      <c r="BC34" s="123" t="str">
        <f t="shared" si="0"/>
        <v>岩沼市</v>
      </c>
      <c r="BD34" s="40">
        <f t="shared" si="14"/>
        <v>385.01142621098307</v>
      </c>
      <c r="BE34" s="40">
        <f t="shared" si="15"/>
        <v>196.40009233600085</v>
      </c>
      <c r="BF34" s="40">
        <f>VLOOKUP($AX34&amp;"_"&amp;$BC$14,データシート1!$A:$BS,MATCH($BC$12&amp;"_"&amp;BF$20,データシート1!$A$1:$BS$1,0),0)</f>
        <v>176.94392024969881</v>
      </c>
      <c r="BG34" s="40">
        <f>VLOOKUP($AX34&amp;"_"&amp;$BC$14,データシート1!$A:$BS,MATCH($BC$12&amp;"_"&amp;BG$20,データシート1!$A$1:$BS$1,0),0)</f>
        <v>3.475126330562659</v>
      </c>
      <c r="BH34" s="40">
        <f>VLOOKUP($AX34&amp;"_"&amp;$BC$14,データシート1!$A:$BS,MATCH($BC$12&amp;"_"&amp;BH$20,データシート1!$A$1:$BS$1,0),0)</f>
        <v>15.981045755739402</v>
      </c>
      <c r="BI34" s="40">
        <f>VLOOKUP($AX34&amp;"_"&amp;$BC$14,データシート1!$A:$BS,MATCH($BC$12&amp;"_"&amp;BI$20,データシート1!$A$1:$BS$1,0),0)</f>
        <v>53.814515288795143</v>
      </c>
      <c r="BJ34" s="40">
        <f>VLOOKUP($AX34&amp;"_"&amp;$BC$14,データシート1!$A:$BS,MATCH($BC$12&amp;"_"&amp;BJ$20,データシート1!$A$1:$BS$1,0),0)</f>
        <v>54.858658197313297</v>
      </c>
      <c r="BK34" s="40">
        <f t="shared" si="1"/>
        <v>73.298767538634209</v>
      </c>
      <c r="BL34" s="40">
        <f t="shared" si="2"/>
        <v>70.709281955534834</v>
      </c>
      <c r="BM34" s="40">
        <f>VLOOKUP($AX34&amp;"_"&amp;$BC$14,データシート1!$A:$BS,MATCH($BC$12&amp;"_"&amp;BM$20,データシート1!$A$1:$BS$1,0),0)</f>
        <v>38.697145666680704</v>
      </c>
      <c r="BN34" s="40">
        <f>VLOOKUP($AX34&amp;"_"&amp;$BC$14,データシート1!$A:$BS,MATCH($BC$12&amp;"_"&amp;BN$20,データシート1!$A$1:$BS$1,0),0)</f>
        <v>32.01213628885413</v>
      </c>
      <c r="BO34" s="40">
        <f>VLOOKUP($AX34&amp;"_"&amp;$BC$14,データシート1!$A:$BS,MATCH($BC$12&amp;"_"&amp;BO$20,データシート1!$A$1:$BS$1,0),0)</f>
        <v>2.5894855830993815</v>
      </c>
      <c r="BP34" s="40">
        <f>VLOOKUP($AX34&amp;"_"&amp;$BC$14,データシート1!$A:$BS,MATCH($BC$12&amp;"_"&amp;BP$20,データシート1!$A$1:$BS$1,0),0)</f>
        <v>0</v>
      </c>
      <c r="BQ34" s="40">
        <f>VLOOKUP($AX34&amp;"_"&amp;$BC$14,データシート1!$A:$BS,MATCH($BC$12&amp;"_"&amp;BQ$20,データシート1!$A$1:$BS$1,0),0)</f>
        <v>6.639392850239588</v>
      </c>
      <c r="BR34" s="41">
        <f t="shared" si="3"/>
        <v>385.01142621098307</v>
      </c>
      <c r="BT34" s="134" t="str">
        <f t="shared" si="4"/>
        <v>岩沼市</v>
      </c>
      <c r="BU34" s="38">
        <f t="shared" si="25"/>
        <v>385.01142621098307</v>
      </c>
      <c r="BV34" s="69">
        <f t="shared" si="16"/>
        <v>0.51011497053174526</v>
      </c>
      <c r="BW34" s="69">
        <f t="shared" si="5"/>
        <v>0.45958095839144003</v>
      </c>
      <c r="BX34" s="69">
        <f t="shared" si="5"/>
        <v>9.026034278417281E-3</v>
      </c>
      <c r="BY34" s="69">
        <f t="shared" si="5"/>
        <v>4.1507977861887979E-2</v>
      </c>
      <c r="BZ34" s="69">
        <f t="shared" si="5"/>
        <v>0.13977381351613505</v>
      </c>
      <c r="CA34" s="69">
        <f t="shared" si="5"/>
        <v>0.14248579253139154</v>
      </c>
      <c r="CB34" s="69">
        <f t="shared" si="5"/>
        <v>0.19038075898159731</v>
      </c>
      <c r="CC34" s="69">
        <f t="shared" si="5"/>
        <v>0.18365502201170189</v>
      </c>
      <c r="CD34" s="69">
        <f t="shared" si="5"/>
        <v>0.10050908371086885</v>
      </c>
      <c r="CE34" s="69">
        <f t="shared" si="5"/>
        <v>8.3145938300833042E-2</v>
      </c>
      <c r="CF34" s="69">
        <f t="shared" si="5"/>
        <v>6.7257369698954465E-3</v>
      </c>
      <c r="CG34" s="69">
        <f t="shared" si="5"/>
        <v>0</v>
      </c>
      <c r="CH34" s="69">
        <f t="shared" si="5"/>
        <v>1.7244664439130843E-2</v>
      </c>
      <c r="CI34" s="135">
        <f t="shared" si="6"/>
        <v>1</v>
      </c>
      <c r="CK34" s="136" t="str">
        <f t="shared" si="7"/>
        <v>岩沼市</v>
      </c>
      <c r="CL34" s="137">
        <f t="shared" si="17"/>
        <v>196.40009233600085</v>
      </c>
      <c r="CM34" s="75">
        <f t="shared" si="18"/>
        <v>1</v>
      </c>
      <c r="CN34" s="76">
        <f t="shared" si="19"/>
        <v>176.94392024969881</v>
      </c>
      <c r="CO34" s="75">
        <f t="shared" si="20"/>
        <v>1</v>
      </c>
      <c r="CP34" s="76">
        <f t="shared" si="8"/>
        <v>3.475126330562659</v>
      </c>
      <c r="CQ34" s="75">
        <f t="shared" si="21"/>
        <v>0</v>
      </c>
      <c r="CR34" s="76">
        <f t="shared" si="9"/>
        <v>15.981045755739402</v>
      </c>
      <c r="CS34" s="75">
        <f t="shared" si="22"/>
        <v>0</v>
      </c>
      <c r="CT34" s="76">
        <f t="shared" si="10"/>
        <v>53.814515288795143</v>
      </c>
      <c r="CU34" s="77">
        <f t="shared" si="23"/>
        <v>0.82823379084267701</v>
      </c>
      <c r="CV34" s="18"/>
      <c r="CW34" s="1078">
        <f t="shared" si="24"/>
        <v>776.23</v>
      </c>
      <c r="CX34" s="1081">
        <f>VLOOKUP($AX34&amp;"_"&amp;$CW$14,データシート1!$A:$BS,MATCH($CW$12&amp;"_"&amp;CX$20,データシート1!$A$1:$BS$1,0),0)</f>
        <v>776.23</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44.570999999999998</v>
      </c>
      <c r="DB34" s="1081">
        <f>VLOOKUP($AX34&amp;"_"&amp;$CW$14,データシート1!$A:$BS,MATCH($CW$12&amp;"_"&amp;DB$20,データシート1!$A$1:$BS$1,0),0)</f>
        <v>0</v>
      </c>
      <c r="DC34" s="1081">
        <f>VLOOKUP($AX34&amp;"_"&amp;$CW$14,データシート1!$A:$BS,MATCH($CW$12&amp;"_"&amp;DC$20,データシート1!$A$1:$BS$1,0),0)</f>
        <v>0</v>
      </c>
      <c r="DD34" s="1080">
        <f t="shared" si="11"/>
        <v>820.80100000000004</v>
      </c>
      <c r="DE34" s="18"/>
      <c r="DF34" s="138">
        <f>VLOOKUP($AX34&amp;"_"&amp;$DF$14,データシート1!$A:$BS,MATCH($DF$12&amp;"_"&amp;DF$20,データシート1!$A$1:$BS$1,0),0)</f>
        <v>4</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2</v>
      </c>
      <c r="DJ34" s="74">
        <f>VLOOKUP($AX34&amp;"_"&amp;$DF$14,データシート1!$A:$BS,MATCH($DF$12&amp;"_"&amp;DJ$20,データシート1!$A$1:$BS$1,0),0)</f>
        <v>0</v>
      </c>
      <c r="DK34" s="74">
        <f>VLOOKUP($AX34&amp;"_"&amp;$DF$14,データシート1!$A:$BS,MATCH($DF$12&amp;"_"&amp;DK$20,データシート1!$A$1:$BS$1,0),0)</f>
        <v>0</v>
      </c>
      <c r="DL34" s="78">
        <f t="shared" si="12"/>
        <v>6</v>
      </c>
      <c r="DM34" s="18"/>
      <c r="DN34" s="139">
        <f t="shared" si="26"/>
        <v>0.95</v>
      </c>
      <c r="DO34" s="140">
        <f t="shared" si="27"/>
        <v>0</v>
      </c>
      <c r="DP34" s="140">
        <f t="shared" si="13"/>
        <v>0</v>
      </c>
      <c r="DQ34" s="140">
        <f t="shared" si="13"/>
        <v>0.05</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45205</v>
      </c>
      <c r="AY35" s="20" t="str">
        <f>IF(IFERROR(比較地域マスタ!$Z20,"")=0,"",IFERROR(比較地域マスタ!$Z20,""))</f>
        <v>小林市</v>
      </c>
      <c r="BB35" s="122" t="str">
        <f t="shared" si="0"/>
        <v>45205</v>
      </c>
      <c r="BC35" s="123" t="str">
        <f t="shared" si="0"/>
        <v>小林市</v>
      </c>
      <c r="BD35" s="40">
        <f t="shared" si="14"/>
        <v>321.13965221222509</v>
      </c>
      <c r="BE35" s="40">
        <f t="shared" si="15"/>
        <v>114.12642811720565</v>
      </c>
      <c r="BF35" s="40">
        <f>VLOOKUP($AX35&amp;"_"&amp;$BC$14,データシート1!$A:$BS,MATCH($BC$12&amp;"_"&amp;BF$20,データシート1!$A$1:$BS$1,0),0)</f>
        <v>65.211743698673544</v>
      </c>
      <c r="BG35" s="40">
        <f>VLOOKUP($AX35&amp;"_"&amp;$BC$14,データシート1!$A:$BS,MATCH($BC$12&amp;"_"&amp;BG$20,データシート1!$A$1:$BS$1,0),0)</f>
        <v>2.5120379103017547</v>
      </c>
      <c r="BH35" s="40">
        <f>VLOOKUP($AX35&amp;"_"&amp;$BC$14,データシート1!$A:$BS,MATCH($BC$12&amp;"_"&amp;BH$20,データシート1!$A$1:$BS$1,0),0)</f>
        <v>46.40264650823034</v>
      </c>
      <c r="BI35" s="40">
        <f>VLOOKUP($AX35&amp;"_"&amp;$BC$14,データシート1!$A:$BS,MATCH($BC$12&amp;"_"&amp;BI$20,データシート1!$A$1:$BS$1,0),0)</f>
        <v>55.04299883763543</v>
      </c>
      <c r="BJ35" s="40">
        <f>VLOOKUP($AX35&amp;"_"&amp;$BC$14,データシート1!$A:$BS,MATCH($BC$12&amp;"_"&amp;BJ$20,データシート1!$A$1:$BS$1,0),0)</f>
        <v>47.405208029690783</v>
      </c>
      <c r="BK35" s="40">
        <f t="shared" si="1"/>
        <v>104.56501722769325</v>
      </c>
      <c r="BL35" s="40">
        <f t="shared" si="2"/>
        <v>101.93325505094944</v>
      </c>
      <c r="BM35" s="40">
        <f>VLOOKUP($AX35&amp;"_"&amp;$BC$14,データシート1!$A:$BS,MATCH($BC$12&amp;"_"&amp;BM$20,データシート1!$A$1:$BS$1,0),0)</f>
        <v>42.071180752836035</v>
      </c>
      <c r="BN35" s="40">
        <f>VLOOKUP($AX35&amp;"_"&amp;$BC$14,データシート1!$A:$BS,MATCH($BC$12&amp;"_"&amp;BN$20,データシート1!$A$1:$BS$1,0),0)</f>
        <v>59.862074298113399</v>
      </c>
      <c r="BO35" s="40">
        <f>VLOOKUP($AX35&amp;"_"&amp;$BC$14,データシート1!$A:$BS,MATCH($BC$12&amp;"_"&amp;BO$20,データシート1!$A$1:$BS$1,0),0)</f>
        <v>2.6317621767438073</v>
      </c>
      <c r="BP35" s="40">
        <f>VLOOKUP($AX35&amp;"_"&amp;$BC$14,データシート1!$A:$BS,MATCH($BC$12&amp;"_"&amp;BP$20,データシート1!$A$1:$BS$1,0),0)</f>
        <v>0</v>
      </c>
      <c r="BQ35" s="40">
        <f>VLOOKUP($AX35&amp;"_"&amp;$BC$14,データシート1!$A:$BS,MATCH($BC$12&amp;"_"&amp;BQ$20,データシート1!$A$1:$BS$1,0),0)</f>
        <v>0</v>
      </c>
      <c r="BR35" s="41">
        <f t="shared" si="3"/>
        <v>321.13965221222509</v>
      </c>
      <c r="BT35" s="134" t="str">
        <f t="shared" si="4"/>
        <v>小林市</v>
      </c>
      <c r="BU35" s="38">
        <f t="shared" si="25"/>
        <v>321.13965221222509</v>
      </c>
      <c r="BV35" s="69">
        <f t="shared" si="16"/>
        <v>0.35537943486899343</v>
      </c>
      <c r="BW35" s="69">
        <f t="shared" si="5"/>
        <v>0.20306350601506654</v>
      </c>
      <c r="BX35" s="69">
        <f t="shared" si="5"/>
        <v>7.8222601693598241E-3</v>
      </c>
      <c r="BY35" s="69">
        <f t="shared" si="5"/>
        <v>0.14449366868456703</v>
      </c>
      <c r="BZ35" s="69">
        <f t="shared" si="5"/>
        <v>0.17139894889485735</v>
      </c>
      <c r="CA35" s="69">
        <f t="shared" si="5"/>
        <v>0.14761555511171526</v>
      </c>
      <c r="CB35" s="69">
        <f t="shared" si="5"/>
        <v>0.32560606112443402</v>
      </c>
      <c r="CC35" s="69">
        <f t="shared" si="5"/>
        <v>0.31741099035502118</v>
      </c>
      <c r="CD35" s="69">
        <f t="shared" si="5"/>
        <v>0.13100587380917167</v>
      </c>
      <c r="CE35" s="69">
        <f t="shared" si="5"/>
        <v>0.18640511654584951</v>
      </c>
      <c r="CF35" s="69">
        <f t="shared" si="5"/>
        <v>8.1950707694128273E-3</v>
      </c>
      <c r="CG35" s="69">
        <f t="shared" si="5"/>
        <v>0</v>
      </c>
      <c r="CH35" s="69">
        <f t="shared" si="5"/>
        <v>0</v>
      </c>
      <c r="CI35" s="135">
        <f t="shared" si="6"/>
        <v>1</v>
      </c>
      <c r="CK35" s="136" t="str">
        <f t="shared" si="7"/>
        <v>小林市</v>
      </c>
      <c r="CL35" s="137">
        <f t="shared" si="17"/>
        <v>114.12642811720565</v>
      </c>
      <c r="CM35" s="75">
        <f t="shared" si="18"/>
        <v>4.0954580609496444E-2</v>
      </c>
      <c r="CN35" s="76">
        <f t="shared" si="19"/>
        <v>65.211743698673544</v>
      </c>
      <c r="CO35" s="75">
        <f t="shared" si="20"/>
        <v>7.1674206744069519E-2</v>
      </c>
      <c r="CP35" s="76">
        <f t="shared" si="8"/>
        <v>2.5120379103017547</v>
      </c>
      <c r="CQ35" s="75">
        <f t="shared" si="21"/>
        <v>0</v>
      </c>
      <c r="CR35" s="76">
        <f t="shared" si="9"/>
        <v>46.40264650823034</v>
      </c>
      <c r="CS35" s="75">
        <f t="shared" si="22"/>
        <v>0</v>
      </c>
      <c r="CT35" s="76">
        <f t="shared" si="10"/>
        <v>55.04299883763543</v>
      </c>
      <c r="CU35" s="77">
        <f t="shared" si="23"/>
        <v>0</v>
      </c>
      <c r="CV35" s="18"/>
      <c r="CW35" s="1078">
        <f t="shared" si="24"/>
        <v>4.6740000000000004</v>
      </c>
      <c r="CX35" s="1081">
        <f>VLOOKUP($AX35&amp;"_"&amp;$CW$14,データシート1!$A:$BS,MATCH($CW$12&amp;"_"&amp;CX$20,データシート1!$A$1:$BS$1,0),0)</f>
        <v>4.6740000000000004</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4.6740000000000004</v>
      </c>
      <c r="DE35" s="18"/>
      <c r="DF35" s="138">
        <f>VLOOKUP($AX35&amp;"_"&amp;$DF$14,データシート1!$A:$BS,MATCH($DF$12&amp;"_"&amp;DF$20,データシート1!$A$1:$BS$1,0),0)</f>
        <v>1</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1</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22342</v>
      </c>
      <c r="AY36" s="20" t="str">
        <f>IF(IFERROR(比較地域マスタ!$Z21,"")=0,"",IFERROR(比較地域マスタ!$Z21,""))</f>
        <v>長泉町</v>
      </c>
      <c r="BB36" s="122" t="str">
        <f t="shared" si="0"/>
        <v>22342</v>
      </c>
      <c r="BC36" s="123" t="str">
        <f t="shared" si="0"/>
        <v>長泉町</v>
      </c>
      <c r="BD36" s="40">
        <f t="shared" si="14"/>
        <v>393.91471964393156</v>
      </c>
      <c r="BE36" s="40">
        <f t="shared" si="15"/>
        <v>234.98918379231947</v>
      </c>
      <c r="BF36" s="40">
        <f>VLOOKUP($AX36&amp;"_"&amp;$BC$14,データシート1!$A:$BS,MATCH($BC$12&amp;"_"&amp;BF$20,データシート1!$A$1:$BS$1,0),0)</f>
        <v>229.59099476198659</v>
      </c>
      <c r="BG36" s="40">
        <f>VLOOKUP($AX36&amp;"_"&amp;$BC$14,データシート1!$A:$BS,MATCH($BC$12&amp;"_"&amp;BG$20,データシート1!$A$1:$BS$1,0),0)</f>
        <v>2.0433810671618335</v>
      </c>
      <c r="BH36" s="40">
        <f>VLOOKUP($AX36&amp;"_"&amp;$BC$14,データシート1!$A:$BS,MATCH($BC$12&amp;"_"&amp;BH$20,データシート1!$A$1:$BS$1,0),0)</f>
        <v>3.3548079631710377</v>
      </c>
      <c r="BI36" s="40">
        <f>VLOOKUP($AX36&amp;"_"&amp;$BC$14,データシート1!$A:$BS,MATCH($BC$12&amp;"_"&amp;BI$20,データシート1!$A$1:$BS$1,0),0)</f>
        <v>50.887227412376525</v>
      </c>
      <c r="BJ36" s="40">
        <f>VLOOKUP($AX36&amp;"_"&amp;$BC$14,データシート1!$A:$BS,MATCH($BC$12&amp;"_"&amp;BJ$20,データシート1!$A$1:$BS$1,0),0)</f>
        <v>49.885168475651298</v>
      </c>
      <c r="BK36" s="40">
        <f t="shared" si="1"/>
        <v>56.430023956434269</v>
      </c>
      <c r="BL36" s="40">
        <f t="shared" si="2"/>
        <v>53.85917073538738</v>
      </c>
      <c r="BM36" s="40">
        <f>VLOOKUP($AX36&amp;"_"&amp;$BC$14,データシート1!$A:$BS,MATCH($BC$12&amp;"_"&amp;BM$20,データシート1!$A$1:$BS$1,0),0)</f>
        <v>34.679370995443897</v>
      </c>
      <c r="BN36" s="40">
        <f>VLOOKUP($AX36&amp;"_"&amp;$BC$14,データシート1!$A:$BS,MATCH($BC$12&amp;"_"&amp;BN$20,データシート1!$A$1:$BS$1,0),0)</f>
        <v>19.17979973994348</v>
      </c>
      <c r="BO36" s="40">
        <f>VLOOKUP($AX36&amp;"_"&amp;$BC$14,データシート1!$A:$BS,MATCH($BC$12&amp;"_"&amp;BO$20,データシート1!$A$1:$BS$1,0),0)</f>
        <v>2.5708532210468871</v>
      </c>
      <c r="BP36" s="40">
        <f>VLOOKUP($AX36&amp;"_"&amp;$BC$14,データシート1!$A:$BS,MATCH($BC$12&amp;"_"&amp;BP$20,データシート1!$A$1:$BS$1,0),0)</f>
        <v>0</v>
      </c>
      <c r="BQ36" s="40">
        <f>VLOOKUP($AX36&amp;"_"&amp;$BC$14,データシート1!$A:$BS,MATCH($BC$12&amp;"_"&amp;BQ$20,データシート1!$A$1:$BS$1,0),0)</f>
        <v>1.72311600715</v>
      </c>
      <c r="BR36" s="41">
        <f t="shared" si="3"/>
        <v>393.91471964393156</v>
      </c>
      <c r="BT36" s="134" t="str">
        <f t="shared" si="4"/>
        <v>長泉町</v>
      </c>
      <c r="BU36" s="38">
        <f t="shared" si="25"/>
        <v>393.91471964393156</v>
      </c>
      <c r="BV36" s="69">
        <f t="shared" si="16"/>
        <v>0.59654836966928149</v>
      </c>
      <c r="BW36" s="69">
        <f t="shared" si="5"/>
        <v>0.58284441609473003</v>
      </c>
      <c r="BX36" s="69">
        <f t="shared" si="5"/>
        <v>5.1873691569812169E-3</v>
      </c>
      <c r="BY36" s="69">
        <f t="shared" si="5"/>
        <v>8.5165844175701909E-3</v>
      </c>
      <c r="BZ36" s="69">
        <f t="shared" si="5"/>
        <v>0.12918336095278349</v>
      </c>
      <c r="CA36" s="69">
        <f t="shared" si="5"/>
        <v>0.12663951354938863</v>
      </c>
      <c r="CB36" s="69">
        <f t="shared" si="5"/>
        <v>0.14325441813254058</v>
      </c>
      <c r="CC36" s="69">
        <f t="shared" si="5"/>
        <v>0.13672799732914756</v>
      </c>
      <c r="CD36" s="69">
        <f t="shared" si="5"/>
        <v>8.8037763673292954E-2</v>
      </c>
      <c r="CE36" s="69">
        <f t="shared" si="5"/>
        <v>4.8690233655854585E-2</v>
      </c>
      <c r="CF36" s="69">
        <f t="shared" si="5"/>
        <v>6.5264208033930272E-3</v>
      </c>
      <c r="CG36" s="69">
        <f t="shared" si="5"/>
        <v>0</v>
      </c>
      <c r="CH36" s="69">
        <f t="shared" si="5"/>
        <v>4.3743376960057841E-3</v>
      </c>
      <c r="CI36" s="135">
        <f t="shared" si="6"/>
        <v>1</v>
      </c>
      <c r="CK36" s="136" t="str">
        <f t="shared" si="7"/>
        <v>長泉町</v>
      </c>
      <c r="CL36" s="137">
        <f t="shared" si="17"/>
        <v>234.98918379231947</v>
      </c>
      <c r="CM36" s="75">
        <f t="shared" si="18"/>
        <v>0.93909428697378516</v>
      </c>
      <c r="CN36" s="76">
        <f t="shared" si="19"/>
        <v>229.59099476198659</v>
      </c>
      <c r="CO36" s="75">
        <f t="shared" si="20"/>
        <v>0.96117445820892233</v>
      </c>
      <c r="CP36" s="76">
        <f t="shared" si="8"/>
        <v>2.0433810671618335</v>
      </c>
      <c r="CQ36" s="75">
        <f t="shared" si="21"/>
        <v>0</v>
      </c>
      <c r="CR36" s="76">
        <f t="shared" si="9"/>
        <v>3.3548079631710377</v>
      </c>
      <c r="CS36" s="75">
        <f t="shared" si="22"/>
        <v>0</v>
      </c>
      <c r="CT36" s="76">
        <f t="shared" si="10"/>
        <v>50.887227412376525</v>
      </c>
      <c r="CU36" s="77">
        <f t="shared" si="23"/>
        <v>0.34012464188195168</v>
      </c>
      <c r="CV36" s="18"/>
      <c r="CW36" s="1078">
        <f t="shared" si="24"/>
        <v>220.67699999999999</v>
      </c>
      <c r="CX36" s="1081">
        <f>VLOOKUP($AX36&amp;"_"&amp;$CW$14,データシート1!$A:$BS,MATCH($CW$12&amp;"_"&amp;CX$20,データシート1!$A$1:$BS$1,0),0)</f>
        <v>220.67699999999999</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17.308</v>
      </c>
      <c r="DB36" s="1081">
        <f>VLOOKUP($AX36&amp;"_"&amp;$CW$14,データシート1!$A:$BS,MATCH($CW$12&amp;"_"&amp;DB$20,データシート1!$A$1:$BS$1,0),0)</f>
        <v>0</v>
      </c>
      <c r="DC36" s="1081">
        <f>VLOOKUP($AX36&amp;"_"&amp;$CW$14,データシート1!$A:$BS,MATCH($CW$12&amp;"_"&amp;DC$20,データシート1!$A$1:$BS$1,0),0)</f>
        <v>0</v>
      </c>
      <c r="DD36" s="1080">
        <f t="shared" si="11"/>
        <v>237.98499999999999</v>
      </c>
      <c r="DE36" s="18"/>
      <c r="DF36" s="138">
        <f>VLOOKUP($AX36&amp;"_"&amp;$DF$14,データシート1!$A:$BS,MATCH($DF$12&amp;"_"&amp;DF$20,データシート1!$A$1:$BS$1,0),0)</f>
        <v>9</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1</v>
      </c>
      <c r="DJ36" s="74">
        <f>VLOOKUP($AX36&amp;"_"&amp;$DF$14,データシート1!$A:$BS,MATCH($DF$12&amp;"_"&amp;DJ$20,データシート1!$A$1:$BS$1,0),0)</f>
        <v>0</v>
      </c>
      <c r="DK36" s="74">
        <f>VLOOKUP($AX36&amp;"_"&amp;$DF$14,データシート1!$A:$BS,MATCH($DF$12&amp;"_"&amp;DK$20,データシート1!$A$1:$BS$1,0),0)</f>
        <v>0</v>
      </c>
      <c r="DL36" s="78">
        <f t="shared" si="12"/>
        <v>10</v>
      </c>
      <c r="DM36" s="18"/>
      <c r="DN36" s="139">
        <f t="shared" si="26"/>
        <v>0.93</v>
      </c>
      <c r="DO36" s="140">
        <f t="shared" si="27"/>
        <v>0</v>
      </c>
      <c r="DP36" s="140">
        <f t="shared" si="13"/>
        <v>0</v>
      </c>
      <c r="DQ36" s="140">
        <f t="shared" si="13"/>
        <v>7.0000000000000007E-2</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22226</v>
      </c>
      <c r="AY37" s="20" t="str">
        <f>IF(IFERROR(比較地域マスタ!$Z22,"")=0,"",IFERROR(比較地域マスタ!$Z22,""))</f>
        <v>牧之原市</v>
      </c>
      <c r="BB37" s="122" t="str">
        <f t="shared" si="0"/>
        <v>22226</v>
      </c>
      <c r="BC37" s="123" t="str">
        <f t="shared" si="0"/>
        <v>牧之原市</v>
      </c>
      <c r="BD37" s="40">
        <f t="shared" si="14"/>
        <v>670.03783534629395</v>
      </c>
      <c r="BE37" s="40">
        <f t="shared" si="15"/>
        <v>464.11489615951984</v>
      </c>
      <c r="BF37" s="40">
        <f>VLOOKUP($AX37&amp;"_"&amp;$BC$14,データシート1!$A:$BS,MATCH($BC$12&amp;"_"&amp;BF$20,データシート1!$A$1:$BS$1,0),0)</f>
        <v>457.01098798162911</v>
      </c>
      <c r="BG37" s="40">
        <f>VLOOKUP($AX37&amp;"_"&amp;$BC$14,データシート1!$A:$BS,MATCH($BC$12&amp;"_"&amp;BG$20,データシート1!$A$1:$BS$1,0),0)</f>
        <v>2.6143857565882942</v>
      </c>
      <c r="BH37" s="40">
        <f>VLOOKUP($AX37&amp;"_"&amp;$BC$14,データシート1!$A:$BS,MATCH($BC$12&amp;"_"&amp;BH$20,データシート1!$A$1:$BS$1,0),0)</f>
        <v>4.4895224213024187</v>
      </c>
      <c r="BI37" s="40">
        <f>VLOOKUP($AX37&amp;"_"&amp;$BC$14,データシート1!$A:$BS,MATCH($BC$12&amp;"_"&amp;BI$20,データシート1!$A$1:$BS$1,0),0)</f>
        <v>49.342885379521064</v>
      </c>
      <c r="BJ37" s="40">
        <f>VLOOKUP($AX37&amp;"_"&amp;$BC$14,データシート1!$A:$BS,MATCH($BC$12&amp;"_"&amp;BJ$20,データシート1!$A$1:$BS$1,0),0)</f>
        <v>46.054497572452256</v>
      </c>
      <c r="BK37" s="40">
        <f t="shared" si="1"/>
        <v>105.35346857522823</v>
      </c>
      <c r="BL37" s="40">
        <f t="shared" si="2"/>
        <v>97.511375245047091</v>
      </c>
      <c r="BM37" s="40">
        <f>VLOOKUP($AX37&amp;"_"&amp;$BC$14,データシート1!$A:$BS,MATCH($BC$12&amp;"_"&amp;BM$20,データシート1!$A$1:$BS$1,0),0)</f>
        <v>44.156337234947792</v>
      </c>
      <c r="BN37" s="40">
        <f>VLOOKUP($AX37&amp;"_"&amp;$BC$14,データシート1!$A:$BS,MATCH($BC$12&amp;"_"&amp;BN$20,データシート1!$A$1:$BS$1,0),0)</f>
        <v>53.3550380100993</v>
      </c>
      <c r="BO37" s="40">
        <f>VLOOKUP($AX37&amp;"_"&amp;$BC$14,データシート1!$A:$BS,MATCH($BC$12&amp;"_"&amp;BO$20,データシート1!$A$1:$BS$1,0),0)</f>
        <v>2.6400759838621677</v>
      </c>
      <c r="BP37" s="40">
        <f>VLOOKUP($AX37&amp;"_"&amp;$BC$14,データシート1!$A:$BS,MATCH($BC$12&amp;"_"&amp;BP$20,データシート1!$A$1:$BS$1,0),0)</f>
        <v>5.2020173463189838</v>
      </c>
      <c r="BQ37" s="40">
        <f>VLOOKUP($AX37&amp;"_"&amp;$BC$14,データシート1!$A:$BS,MATCH($BC$12&amp;"_"&amp;BQ$20,データシート1!$A$1:$BS$1,0),0)</f>
        <v>5.1720876595725134</v>
      </c>
      <c r="BR37" s="41">
        <f t="shared" si="3"/>
        <v>670.03783534629395</v>
      </c>
      <c r="BT37" s="134" t="str">
        <f t="shared" si="4"/>
        <v>牧之原市</v>
      </c>
      <c r="BU37" s="38">
        <f t="shared" si="25"/>
        <v>670.03783534629395</v>
      </c>
      <c r="BV37" s="69">
        <f t="shared" si="16"/>
        <v>0.69266968471959878</v>
      </c>
      <c r="BW37" s="69">
        <f t="shared" si="5"/>
        <v>0.68206743540897696</v>
      </c>
      <c r="BX37" s="69">
        <f t="shared" si="5"/>
        <v>3.9018479534623711E-3</v>
      </c>
      <c r="BY37" s="69">
        <f t="shared" si="5"/>
        <v>6.7004013571593463E-3</v>
      </c>
      <c r="BZ37" s="69">
        <f t="shared" si="5"/>
        <v>7.364193897202731E-2</v>
      </c>
      <c r="CA37" s="69">
        <f t="shared" si="5"/>
        <v>6.8734174613661964E-2</v>
      </c>
      <c r="CB37" s="69">
        <f t="shared" si="5"/>
        <v>0.15723510377705563</v>
      </c>
      <c r="CC37" s="69">
        <f t="shared" si="5"/>
        <v>0.14553114779652784</v>
      </c>
      <c r="CD37" s="69">
        <f t="shared" si="5"/>
        <v>6.5901259459664074E-2</v>
      </c>
      <c r="CE37" s="69">
        <f t="shared" si="5"/>
        <v>7.9629888336863769E-2</v>
      </c>
      <c r="CF37" s="69">
        <f t="shared" si="5"/>
        <v>3.9401894110915455E-3</v>
      </c>
      <c r="CG37" s="69">
        <f t="shared" si="5"/>
        <v>7.7637665694362448E-3</v>
      </c>
      <c r="CH37" s="69">
        <f t="shared" si="5"/>
        <v>7.7190979176563011E-3</v>
      </c>
      <c r="CI37" s="135">
        <f t="shared" si="6"/>
        <v>1</v>
      </c>
      <c r="CK37" s="136" t="str">
        <f t="shared" si="7"/>
        <v>牧之原市</v>
      </c>
      <c r="CL37" s="137">
        <f t="shared" si="17"/>
        <v>464.11489615951984</v>
      </c>
      <c r="CM37" s="75">
        <f t="shared" si="18"/>
        <v>0.44449984628179973</v>
      </c>
      <c r="CN37" s="76">
        <f t="shared" si="19"/>
        <v>457.01098798162911</v>
      </c>
      <c r="CO37" s="75">
        <f t="shared" si="20"/>
        <v>0.45140927773117961</v>
      </c>
      <c r="CP37" s="76">
        <f t="shared" si="8"/>
        <v>2.6143857565882942</v>
      </c>
      <c r="CQ37" s="75">
        <f t="shared" si="21"/>
        <v>0</v>
      </c>
      <c r="CR37" s="76">
        <f t="shared" si="9"/>
        <v>4.4895224213024187</v>
      </c>
      <c r="CS37" s="75">
        <f t="shared" si="22"/>
        <v>0</v>
      </c>
      <c r="CT37" s="76">
        <f t="shared" si="10"/>
        <v>49.342885379521064</v>
      </c>
      <c r="CU37" s="77">
        <f t="shared" si="23"/>
        <v>0.26386782815509469</v>
      </c>
      <c r="CV37" s="18"/>
      <c r="CW37" s="1078">
        <f t="shared" si="24"/>
        <v>206.29900000000001</v>
      </c>
      <c r="CX37" s="1081">
        <f>VLOOKUP($AX37&amp;"_"&amp;$CW$14,データシート1!$A:$BS,MATCH($CW$12&amp;"_"&amp;CX$20,データシート1!$A$1:$BS$1,0),0)</f>
        <v>206.29900000000001</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13.02</v>
      </c>
      <c r="DB37" s="1081">
        <f>VLOOKUP($AX37&amp;"_"&amp;$CW$14,データシート1!$A:$BS,MATCH($CW$12&amp;"_"&amp;DB$20,データシート1!$A$1:$BS$1,0),0)</f>
        <v>0</v>
      </c>
      <c r="DC37" s="1081">
        <f>VLOOKUP($AX37&amp;"_"&amp;$CW$14,データシート1!$A:$BS,MATCH($CW$12&amp;"_"&amp;DC$20,データシート1!$A$1:$BS$1,0),0)</f>
        <v>0</v>
      </c>
      <c r="DD37" s="1080">
        <f t="shared" si="11"/>
        <v>219.31900000000002</v>
      </c>
      <c r="DE37" s="18"/>
      <c r="DF37" s="138">
        <f>VLOOKUP($AX37&amp;"_"&amp;$DF$14,データシート1!$A:$BS,MATCH($DF$12&amp;"_"&amp;DF$20,データシート1!$A$1:$BS$1,0),0)</f>
        <v>12</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3</v>
      </c>
      <c r="DJ37" s="74">
        <f>VLOOKUP($AX37&amp;"_"&amp;$DF$14,データシート1!$A:$BS,MATCH($DF$12&amp;"_"&amp;DJ$20,データシート1!$A$1:$BS$1,0),0)</f>
        <v>0</v>
      </c>
      <c r="DK37" s="74">
        <f>VLOOKUP($AX37&amp;"_"&amp;$DF$14,データシート1!$A:$BS,MATCH($DF$12&amp;"_"&amp;DK$20,データシート1!$A$1:$BS$1,0),0)</f>
        <v>0</v>
      </c>
      <c r="DL37" s="78">
        <f t="shared" si="12"/>
        <v>15</v>
      </c>
      <c r="DM37" s="18"/>
      <c r="DN37" s="139">
        <f t="shared" si="26"/>
        <v>0.94</v>
      </c>
      <c r="DO37" s="140">
        <f t="shared" si="27"/>
        <v>0</v>
      </c>
      <c r="DP37" s="140">
        <f t="shared" ref="DP37:DP68" si="29">IF($DD37=0,0,ROUND(CZ37/$DD37,2))</f>
        <v>0</v>
      </c>
      <c r="DQ37" s="140">
        <f t="shared" ref="DQ37:DQ68" si="30">IF($DD37=0,0,ROUND(DA37/$DD37,2))</f>
        <v>0.06</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33213</v>
      </c>
      <c r="AY38" s="20" t="str">
        <f>IF(IFERROR(比較地域マスタ!$Z23,"")=0,"",IFERROR(比較地域マスタ!$Z23,""))</f>
        <v>赤磐市</v>
      </c>
      <c r="BB38" s="122" t="str">
        <f t="shared" si="0"/>
        <v>33213</v>
      </c>
      <c r="BC38" s="123" t="str">
        <f t="shared" si="0"/>
        <v>赤磐市</v>
      </c>
      <c r="BD38" s="40">
        <f t="shared" si="14"/>
        <v>591.14092577710221</v>
      </c>
      <c r="BE38" s="40">
        <f t="shared" si="15"/>
        <v>413.55208678068482</v>
      </c>
      <c r="BF38" s="40">
        <f>VLOOKUP($AX38&amp;"_"&amp;$BC$14,データシート1!$A:$BS,MATCH($BC$12&amp;"_"&amp;BF$20,データシート1!$A$1:$BS$1,0),0)</f>
        <v>404.91753104928148</v>
      </c>
      <c r="BG38" s="40">
        <f>VLOOKUP($AX38&amp;"_"&amp;$BC$14,データシート1!$A:$BS,MATCH($BC$12&amp;"_"&amp;BG$20,データシート1!$A$1:$BS$1,0),0)</f>
        <v>2.0244566362298917</v>
      </c>
      <c r="BH38" s="40">
        <f>VLOOKUP($AX38&amp;"_"&amp;$BC$14,データシート1!$A:$BS,MATCH($BC$12&amp;"_"&amp;BH$20,データシート1!$A$1:$BS$1,0),0)</f>
        <v>6.6100990951734424</v>
      </c>
      <c r="BI38" s="40">
        <f>VLOOKUP($AX38&amp;"_"&amp;$BC$14,データシート1!$A:$BS,MATCH($BC$12&amp;"_"&amp;BI$20,データシート1!$A$1:$BS$1,0),0)</f>
        <v>35.02559765926997</v>
      </c>
      <c r="BJ38" s="40">
        <f>VLOOKUP($AX38&amp;"_"&amp;$BC$14,データシート1!$A:$BS,MATCH($BC$12&amp;"_"&amp;BJ$20,データシート1!$A$1:$BS$1,0),0)</f>
        <v>57.584716812718099</v>
      </c>
      <c r="BK38" s="40">
        <f t="shared" si="1"/>
        <v>77.626328301069279</v>
      </c>
      <c r="BL38" s="40">
        <f t="shared" si="2"/>
        <v>75.036371012601478</v>
      </c>
      <c r="BM38" s="40">
        <f>VLOOKUP($AX38&amp;"_"&amp;$BC$14,データシート1!$A:$BS,MATCH($BC$12&amp;"_"&amp;BM$20,データシート1!$A$1:$BS$1,0),0)</f>
        <v>40.878863086554681</v>
      </c>
      <c r="BN38" s="40">
        <f>VLOOKUP($AX38&amp;"_"&amp;$BC$14,データシート1!$A:$BS,MATCH($BC$12&amp;"_"&amp;BN$20,データシート1!$A$1:$BS$1,0),0)</f>
        <v>34.15750792604679</v>
      </c>
      <c r="BO38" s="40">
        <f>VLOOKUP($AX38&amp;"_"&amp;$BC$14,データシート1!$A:$BS,MATCH($BC$12&amp;"_"&amp;BO$20,データシート1!$A$1:$BS$1,0),0)</f>
        <v>2.589957288467799</v>
      </c>
      <c r="BP38" s="40">
        <f>VLOOKUP($AX38&amp;"_"&amp;$BC$14,データシート1!$A:$BS,MATCH($BC$12&amp;"_"&amp;BP$20,データシート1!$A$1:$BS$1,0),0)</f>
        <v>0</v>
      </c>
      <c r="BQ38" s="40">
        <f>VLOOKUP($AX38&amp;"_"&amp;$BC$14,データシート1!$A:$BS,MATCH($BC$12&amp;"_"&amp;BQ$20,データシート1!$A$1:$BS$1,0),0)</f>
        <v>7.35219622336</v>
      </c>
      <c r="BR38" s="41">
        <f t="shared" si="3"/>
        <v>591.14092577710221</v>
      </c>
      <c r="BT38" s="134" t="str">
        <f t="shared" si="4"/>
        <v>赤磐市</v>
      </c>
      <c r="BU38" s="38">
        <f t="shared" si="25"/>
        <v>591.14092577710221</v>
      </c>
      <c r="BV38" s="69">
        <f t="shared" si="16"/>
        <v>0.69958290611843088</v>
      </c>
      <c r="BW38" s="69">
        <f t="shared" si="5"/>
        <v>0.68497631172631956</v>
      </c>
      <c r="BX38" s="69">
        <f t="shared" si="5"/>
        <v>3.4246599210984775E-3</v>
      </c>
      <c r="BY38" s="69">
        <f t="shared" si="5"/>
        <v>1.1181934471012874E-2</v>
      </c>
      <c r="BZ38" s="69">
        <f t="shared" si="5"/>
        <v>5.9250842112185023E-2</v>
      </c>
      <c r="CA38" s="69">
        <f t="shared" si="5"/>
        <v>9.741284066404024E-2</v>
      </c>
      <c r="CB38" s="69">
        <f t="shared" si="5"/>
        <v>0.13131611248032479</v>
      </c>
      <c r="CC38" s="69">
        <f t="shared" si="5"/>
        <v>0.12693482677410661</v>
      </c>
      <c r="CD38" s="69">
        <f t="shared" si="5"/>
        <v>6.9152483450229965E-2</v>
      </c>
      <c r="CE38" s="69">
        <f t="shared" si="5"/>
        <v>5.7782343323876627E-2</v>
      </c>
      <c r="CF38" s="69">
        <f t="shared" si="5"/>
        <v>4.3812857062181781E-3</v>
      </c>
      <c r="CG38" s="69">
        <f t="shared" si="5"/>
        <v>0</v>
      </c>
      <c r="CH38" s="69">
        <f t="shared" si="5"/>
        <v>1.243729862501898E-2</v>
      </c>
      <c r="CI38" s="135">
        <f t="shared" si="6"/>
        <v>1</v>
      </c>
      <c r="CK38" s="136" t="str">
        <f t="shared" si="7"/>
        <v>赤磐市</v>
      </c>
      <c r="CL38" s="137">
        <f t="shared" si="17"/>
        <v>413.55208678068482</v>
      </c>
      <c r="CM38" s="75">
        <f t="shared" si="18"/>
        <v>5.9653912502400236E-2</v>
      </c>
      <c r="CN38" s="76">
        <f t="shared" si="19"/>
        <v>404.91753104928148</v>
      </c>
      <c r="CO38" s="75">
        <f t="shared" si="20"/>
        <v>6.0925986425115979E-2</v>
      </c>
      <c r="CP38" s="76">
        <f t="shared" si="8"/>
        <v>2.0244566362298917</v>
      </c>
      <c r="CQ38" s="75">
        <f t="shared" si="21"/>
        <v>0</v>
      </c>
      <c r="CR38" s="76">
        <f t="shared" si="9"/>
        <v>6.6100990951734424</v>
      </c>
      <c r="CS38" s="75">
        <f t="shared" si="22"/>
        <v>0</v>
      </c>
      <c r="CT38" s="76">
        <f t="shared" si="10"/>
        <v>35.02559765926997</v>
      </c>
      <c r="CU38" s="77">
        <f t="shared" si="23"/>
        <v>0</v>
      </c>
      <c r="CV38" s="18"/>
      <c r="CW38" s="1078">
        <f t="shared" si="24"/>
        <v>24.67</v>
      </c>
      <c r="CX38" s="1081">
        <f>VLOOKUP($AX38&amp;"_"&amp;$CW$14,データシート1!$A:$BS,MATCH($CW$12&amp;"_"&amp;CX$20,データシート1!$A$1:$BS$1,0),0)</f>
        <v>24.67</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24.67</v>
      </c>
      <c r="DE38" s="18"/>
      <c r="DF38" s="138">
        <f>VLOOKUP($AX38&amp;"_"&amp;$DF$14,データシート1!$A:$BS,MATCH($DF$12&amp;"_"&amp;DF$20,データシート1!$A$1:$BS$1,0),0)</f>
        <v>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5</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23447</v>
      </c>
      <c r="AY39" s="20" t="str">
        <f>IF(IFERROR(比較地域マスタ!$Z24,"")=0,"",IFERROR(比較地域マスタ!$Z24,""))</f>
        <v>武豊町</v>
      </c>
      <c r="BB39" s="122" t="str">
        <f t="shared" si="0"/>
        <v>23447</v>
      </c>
      <c r="BC39" s="123" t="str">
        <f t="shared" si="0"/>
        <v>武豊町</v>
      </c>
      <c r="BD39" s="40">
        <f t="shared" si="14"/>
        <v>325.08112712033488</v>
      </c>
      <c r="BE39" s="40">
        <f t="shared" si="15"/>
        <v>176.21962746780457</v>
      </c>
      <c r="BF39" s="40">
        <f>VLOOKUP($AX39&amp;"_"&amp;$BC$14,データシート1!$A:$BS,MATCH($BC$12&amp;"_"&amp;BF$20,データシート1!$A$1:$BS$1,0),0)</f>
        <v>169.92151398401319</v>
      </c>
      <c r="BG39" s="40">
        <f>VLOOKUP($AX39&amp;"_"&amp;$BC$14,データシート1!$A:$BS,MATCH($BC$12&amp;"_"&amp;BG$20,データシート1!$A$1:$BS$1,0),0)</f>
        <v>1.4428245583573291</v>
      </c>
      <c r="BH39" s="40">
        <f>VLOOKUP($AX39&amp;"_"&amp;$BC$14,データシート1!$A:$BS,MATCH($BC$12&amp;"_"&amp;BH$20,データシート1!$A$1:$BS$1,0),0)</f>
        <v>4.8552889254340439</v>
      </c>
      <c r="BI39" s="40">
        <f>VLOOKUP($AX39&amp;"_"&amp;$BC$14,データシート1!$A:$BS,MATCH($BC$12&amp;"_"&amp;BI$20,データシート1!$A$1:$BS$1,0),0)</f>
        <v>26.897909320716504</v>
      </c>
      <c r="BJ39" s="40">
        <f>VLOOKUP($AX39&amp;"_"&amp;$BC$14,データシート1!$A:$BS,MATCH($BC$12&amp;"_"&amp;BJ$20,データシート1!$A$1:$BS$1,0),0)</f>
        <v>47.906809585191517</v>
      </c>
      <c r="BK39" s="40">
        <f t="shared" si="1"/>
        <v>68.227362290674876</v>
      </c>
      <c r="BL39" s="40">
        <f t="shared" si="2"/>
        <v>61.005518431264541</v>
      </c>
      <c r="BM39" s="40">
        <f>VLOOKUP($AX39&amp;"_"&amp;$BC$14,データシート1!$A:$BS,MATCH($BC$12&amp;"_"&amp;BM$20,データシート1!$A$1:$BS$1,0),0)</f>
        <v>37.28231801338206</v>
      </c>
      <c r="BN39" s="40">
        <f>VLOOKUP($AX39&amp;"_"&amp;$BC$14,データシート1!$A:$BS,MATCH($BC$12&amp;"_"&amp;BN$20,データシート1!$A$1:$BS$1,0),0)</f>
        <v>23.723200417882481</v>
      </c>
      <c r="BO39" s="40">
        <f>VLOOKUP($AX39&amp;"_"&amp;$BC$14,データシート1!$A:$BS,MATCH($BC$12&amp;"_"&amp;BO$20,データシート1!$A$1:$BS$1,0),0)</f>
        <v>2.5700866998232086</v>
      </c>
      <c r="BP39" s="40">
        <f>VLOOKUP($AX39&amp;"_"&amp;$BC$14,データシート1!$A:$BS,MATCH($BC$12&amp;"_"&amp;BP$20,データシート1!$A$1:$BS$1,0),0)</f>
        <v>4.6517571595871239</v>
      </c>
      <c r="BQ39" s="40">
        <f>VLOOKUP($AX39&amp;"_"&amp;$BC$14,データシート1!$A:$BS,MATCH($BC$12&amp;"_"&amp;BQ$20,データシート1!$A$1:$BS$1,0),0)</f>
        <v>5.8294184559474012</v>
      </c>
      <c r="BR39" s="41">
        <f t="shared" si="3"/>
        <v>325.08112712033488</v>
      </c>
      <c r="BT39" s="134" t="str">
        <f t="shared" si="4"/>
        <v>武豊町</v>
      </c>
      <c r="BU39" s="38">
        <f t="shared" si="25"/>
        <v>325.08112712033488</v>
      </c>
      <c r="BV39" s="69">
        <f t="shared" si="16"/>
        <v>0.54207892358689147</v>
      </c>
      <c r="BW39" s="69">
        <f t="shared" si="5"/>
        <v>0.52270494903604037</v>
      </c>
      <c r="BX39" s="69">
        <f t="shared" si="5"/>
        <v>4.4383522695958921E-3</v>
      </c>
      <c r="BY39" s="69">
        <f t="shared" si="5"/>
        <v>1.4935622281255249E-2</v>
      </c>
      <c r="BZ39" s="69">
        <f t="shared" si="5"/>
        <v>8.2742143658065204E-2</v>
      </c>
      <c r="CA39" s="69">
        <f t="shared" si="5"/>
        <v>0.14736878147791677</v>
      </c>
      <c r="CB39" s="69">
        <f t="shared" si="5"/>
        <v>0.20987795537394957</v>
      </c>
      <c r="CC39" s="69">
        <f t="shared" si="5"/>
        <v>0.18766244282364078</v>
      </c>
      <c r="CD39" s="69">
        <f t="shared" si="5"/>
        <v>0.11468619646929337</v>
      </c>
      <c r="CE39" s="69">
        <f t="shared" si="5"/>
        <v>7.2976246354347393E-2</v>
      </c>
      <c r="CF39" s="69">
        <f t="shared" si="5"/>
        <v>7.9059855691709924E-3</v>
      </c>
      <c r="CG39" s="69">
        <f t="shared" si="5"/>
        <v>1.4309526981137815E-2</v>
      </c>
      <c r="CH39" s="69">
        <f t="shared" si="5"/>
        <v>1.793219590317691E-2</v>
      </c>
      <c r="CI39" s="135">
        <f t="shared" si="6"/>
        <v>1</v>
      </c>
      <c r="CK39" s="136" t="str">
        <f t="shared" si="7"/>
        <v>武豊町</v>
      </c>
      <c r="CL39" s="137">
        <f t="shared" si="17"/>
        <v>176.21962746780457</v>
      </c>
      <c r="CM39" s="75">
        <f t="shared" si="18"/>
        <v>1</v>
      </c>
      <c r="CN39" s="76">
        <f t="shared" si="19"/>
        <v>169.92151398401319</v>
      </c>
      <c r="CO39" s="75">
        <f t="shared" si="20"/>
        <v>1</v>
      </c>
      <c r="CP39" s="76">
        <f t="shared" si="8"/>
        <v>1.4428245583573291</v>
      </c>
      <c r="CQ39" s="75">
        <f t="shared" si="21"/>
        <v>0</v>
      </c>
      <c r="CR39" s="76">
        <f t="shared" si="9"/>
        <v>4.8552889254340439</v>
      </c>
      <c r="CS39" s="75">
        <f t="shared" si="22"/>
        <v>0</v>
      </c>
      <c r="CT39" s="76">
        <f t="shared" si="10"/>
        <v>26.897909320716504</v>
      </c>
      <c r="CU39" s="77">
        <f t="shared" si="23"/>
        <v>0.5228287385580862</v>
      </c>
      <c r="CV39" s="18"/>
      <c r="CW39" s="1078">
        <f t="shared" si="24"/>
        <v>347.04399999999998</v>
      </c>
      <c r="CX39" s="1081">
        <f>VLOOKUP($AX39&amp;"_"&amp;$CW$14,データシート1!$A:$BS,MATCH($CW$12&amp;"_"&amp;CX$20,データシート1!$A$1:$BS$1,0),0)</f>
        <v>347.04399999999998</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14.063000000000001</v>
      </c>
      <c r="DB39" s="1081">
        <f>VLOOKUP($AX39&amp;"_"&amp;$CW$14,データシート1!$A:$BS,MATCH($CW$12&amp;"_"&amp;DB$20,データシート1!$A$1:$BS$1,0),0)</f>
        <v>93.903999999999996</v>
      </c>
      <c r="DC39" s="1081">
        <f>VLOOKUP($AX39&amp;"_"&amp;$CW$14,データシート1!$A:$BS,MATCH($CW$12&amp;"_"&amp;DC$20,データシート1!$A$1:$BS$1,0),0)</f>
        <v>0</v>
      </c>
      <c r="DD39" s="1080">
        <f t="shared" si="11"/>
        <v>455.01099999999997</v>
      </c>
      <c r="DE39" s="18"/>
      <c r="DF39" s="138">
        <f>VLOOKUP($AX39&amp;"_"&amp;$DF$14,データシート1!$A:$BS,MATCH($DF$12&amp;"_"&amp;DF$20,データシート1!$A$1:$BS$1,0),0)</f>
        <v>6</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1</v>
      </c>
      <c r="DK39" s="74">
        <f>VLOOKUP($AX39&amp;"_"&amp;$DF$14,データシート1!$A:$BS,MATCH($DF$12&amp;"_"&amp;DK$20,データシート1!$A$1:$BS$1,0),0)</f>
        <v>0</v>
      </c>
      <c r="DL39" s="78">
        <f t="shared" si="12"/>
        <v>8</v>
      </c>
      <c r="DM39" s="18"/>
      <c r="DN39" s="139">
        <f t="shared" si="26"/>
        <v>0.76</v>
      </c>
      <c r="DO39" s="140">
        <f t="shared" si="27"/>
        <v>0</v>
      </c>
      <c r="DP39" s="140">
        <f t="shared" si="29"/>
        <v>0</v>
      </c>
      <c r="DQ39" s="140">
        <f t="shared" si="30"/>
        <v>0.03</v>
      </c>
      <c r="DR39" s="140">
        <f t="shared" si="31"/>
        <v>0.21</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01631</v>
      </c>
      <c r="AY40" s="20" t="str">
        <f>IF(IFERROR(比較地域マスタ!$Z25,"")=0,"",IFERROR(比較地域マスタ!$Z25,""))</f>
        <v>音更町</v>
      </c>
      <c r="BB40" s="122" t="str">
        <f t="shared" si="0"/>
        <v>01631</v>
      </c>
      <c r="BC40" s="123" t="str">
        <f t="shared" si="0"/>
        <v>音更町</v>
      </c>
      <c r="BD40" s="40">
        <f t="shared" si="14"/>
        <v>452.06166321494698</v>
      </c>
      <c r="BE40" s="40">
        <f t="shared" si="15"/>
        <v>222.75228731541637</v>
      </c>
      <c r="BF40" s="40">
        <f>VLOOKUP($AX40&amp;"_"&amp;$BC$14,データシート1!$A:$BS,MATCH($BC$12&amp;"_"&amp;BF$20,データシート1!$A$1:$BS$1,0),0)</f>
        <v>189.48437750043649</v>
      </c>
      <c r="BG40" s="40">
        <f>VLOOKUP($AX40&amp;"_"&amp;$BC$14,データシート1!$A:$BS,MATCH($BC$12&amp;"_"&amp;BG$20,データシート1!$A$1:$BS$1,0),0)</f>
        <v>4.3095742639626584</v>
      </c>
      <c r="BH40" s="40">
        <f>VLOOKUP($AX40&amp;"_"&amp;$BC$14,データシート1!$A:$BS,MATCH($BC$12&amp;"_"&amp;BH$20,データシート1!$A$1:$BS$1,0),0)</f>
        <v>28.958335551017242</v>
      </c>
      <c r="BI40" s="40">
        <f>VLOOKUP($AX40&amp;"_"&amp;$BC$14,データシート1!$A:$BS,MATCH($BC$12&amp;"_"&amp;BI$20,データシート1!$A$1:$BS$1,0),0)</f>
        <v>51.464021918764466</v>
      </c>
      <c r="BJ40" s="40">
        <f>VLOOKUP($AX40&amp;"_"&amp;$BC$14,データシート1!$A:$BS,MATCH($BC$12&amp;"_"&amp;BJ$20,データシート1!$A$1:$BS$1,0),0)</f>
        <v>91.229055736385888</v>
      </c>
      <c r="BK40" s="40">
        <f t="shared" si="1"/>
        <v>83.633778312481439</v>
      </c>
      <c r="BL40" s="40">
        <f t="shared" si="2"/>
        <v>81.036745443487376</v>
      </c>
      <c r="BM40" s="40">
        <f>VLOOKUP($AX40&amp;"_"&amp;$BC$14,データシート1!$A:$BS,MATCH($BC$12&amp;"_"&amp;BM$20,データシート1!$A$1:$BS$1,0),0)</f>
        <v>41.644353419249398</v>
      </c>
      <c r="BN40" s="40">
        <f>VLOOKUP($AX40&amp;"_"&amp;$BC$14,データシート1!$A:$BS,MATCH($BC$12&amp;"_"&amp;BN$20,データシート1!$A$1:$BS$1,0),0)</f>
        <v>39.392392024237971</v>
      </c>
      <c r="BO40" s="40">
        <f>VLOOKUP($AX40&amp;"_"&amp;$BC$14,データシート1!$A:$BS,MATCH($BC$12&amp;"_"&amp;BO$20,データシート1!$A$1:$BS$1,0),0)</f>
        <v>2.5970328689940629</v>
      </c>
      <c r="BP40" s="40">
        <f>VLOOKUP($AX40&amp;"_"&amp;$BC$14,データシート1!$A:$BS,MATCH($BC$12&amp;"_"&amp;BP$20,データシート1!$A$1:$BS$1,0),0)</f>
        <v>0</v>
      </c>
      <c r="BQ40" s="40">
        <f>VLOOKUP($AX40&amp;"_"&amp;$BC$14,データシート1!$A:$BS,MATCH($BC$12&amp;"_"&amp;BQ$20,データシート1!$A$1:$BS$1,0),0)</f>
        <v>2.982519931898878</v>
      </c>
      <c r="BR40" s="41">
        <f t="shared" si="3"/>
        <v>452.06166321494698</v>
      </c>
      <c r="BT40" s="134" t="str">
        <f t="shared" si="4"/>
        <v>音更町</v>
      </c>
      <c r="BU40" s="38">
        <f t="shared" si="25"/>
        <v>452.06166321494698</v>
      </c>
      <c r="BV40" s="69">
        <f t="shared" si="16"/>
        <v>0.49274757282282922</v>
      </c>
      <c r="BW40" s="69">
        <f t="shared" si="5"/>
        <v>0.41915604201619761</v>
      </c>
      <c r="BX40" s="69">
        <f t="shared" si="5"/>
        <v>9.5331557940880624E-3</v>
      </c>
      <c r="BY40" s="69">
        <f t="shared" si="5"/>
        <v>6.4058375012543564E-2</v>
      </c>
      <c r="BZ40" s="69">
        <f t="shared" si="5"/>
        <v>0.11384292477438918</v>
      </c>
      <c r="CA40" s="69">
        <f t="shared" si="5"/>
        <v>0.20180666302819877</v>
      </c>
      <c r="CB40" s="69">
        <f t="shared" si="5"/>
        <v>0.18500524401405638</v>
      </c>
      <c r="CC40" s="69">
        <f t="shared" si="5"/>
        <v>0.17926037980565473</v>
      </c>
      <c r="CD40" s="69">
        <f t="shared" si="5"/>
        <v>9.2120957842532811E-2</v>
      </c>
      <c r="CE40" s="69">
        <f t="shared" si="5"/>
        <v>8.713942196312191E-2</v>
      </c>
      <c r="CF40" s="69">
        <f t="shared" si="5"/>
        <v>5.7448642084016351E-3</v>
      </c>
      <c r="CG40" s="69">
        <f t="shared" si="5"/>
        <v>0</v>
      </c>
      <c r="CH40" s="69">
        <f t="shared" si="5"/>
        <v>6.5975953605266124E-3</v>
      </c>
      <c r="CI40" s="135">
        <f t="shared" si="6"/>
        <v>1</v>
      </c>
      <c r="CK40" s="136" t="str">
        <f t="shared" si="7"/>
        <v>音更町</v>
      </c>
      <c r="CL40" s="137">
        <f t="shared" si="17"/>
        <v>222.75228731541637</v>
      </c>
      <c r="CM40" s="75">
        <f t="shared" si="18"/>
        <v>0.21350173582127155</v>
      </c>
      <c r="CN40" s="76">
        <f t="shared" si="19"/>
        <v>189.48437750043649</v>
      </c>
      <c r="CO40" s="75">
        <f t="shared" si="20"/>
        <v>0.25098639068484918</v>
      </c>
      <c r="CP40" s="76">
        <f t="shared" si="8"/>
        <v>4.3095742639626584</v>
      </c>
      <c r="CQ40" s="75">
        <f t="shared" si="21"/>
        <v>0</v>
      </c>
      <c r="CR40" s="76">
        <f t="shared" si="9"/>
        <v>28.958335551017242</v>
      </c>
      <c r="CS40" s="75">
        <f t="shared" si="22"/>
        <v>0</v>
      </c>
      <c r="CT40" s="76">
        <f t="shared" si="10"/>
        <v>51.464021918764466</v>
      </c>
      <c r="CU40" s="77">
        <f t="shared" si="23"/>
        <v>0</v>
      </c>
      <c r="CV40" s="18"/>
      <c r="CW40" s="1078">
        <f t="shared" si="24"/>
        <v>47.558</v>
      </c>
      <c r="CX40" s="1081">
        <f>VLOOKUP($AX40&amp;"_"&amp;$CW$14,データシート1!$A:$BS,MATCH($CW$12&amp;"_"&amp;CX$20,データシート1!$A$1:$BS$1,0),0)</f>
        <v>47.558</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47.558</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1</v>
      </c>
      <c r="DM40" s="18"/>
      <c r="DN40" s="139">
        <f t="shared" si="26"/>
        <v>1</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42203</v>
      </c>
      <c r="AY41" s="20" t="str">
        <f>IF(IFERROR(比較地域マスタ!$Z26,"")=0,"",IFERROR(比較地域マスタ!$Z26,""))</f>
        <v>島原市</v>
      </c>
      <c r="BB41" s="122" t="str">
        <f t="shared" si="0"/>
        <v>42203</v>
      </c>
      <c r="BC41" s="123" t="str">
        <f t="shared" si="0"/>
        <v>島原市</v>
      </c>
      <c r="BD41" s="40">
        <f t="shared" si="14"/>
        <v>268.35073222306261</v>
      </c>
      <c r="BE41" s="40">
        <f t="shared" si="15"/>
        <v>46.237281743782361</v>
      </c>
      <c r="BF41" s="40">
        <f>VLOOKUP($AX41&amp;"_"&amp;$BC$14,データシート1!$A:$BS,MATCH($BC$12&amp;"_"&amp;BF$20,データシート1!$A$1:$BS$1,0),0)</f>
        <v>16.711528924062389</v>
      </c>
      <c r="BG41" s="40">
        <f>VLOOKUP($AX41&amp;"_"&amp;$BC$14,データシート1!$A:$BS,MATCH($BC$12&amp;"_"&amp;BG$20,データシート1!$A$1:$BS$1,0),0)</f>
        <v>3.2018131642335579</v>
      </c>
      <c r="BH41" s="40">
        <f>VLOOKUP($AX41&amp;"_"&amp;$BC$14,データシート1!$A:$BS,MATCH($BC$12&amp;"_"&amp;BH$20,データシート1!$A$1:$BS$1,0),0)</f>
        <v>26.323939655486409</v>
      </c>
      <c r="BI41" s="40">
        <f>VLOOKUP($AX41&amp;"_"&amp;$BC$14,データシート1!$A:$BS,MATCH($BC$12&amp;"_"&amp;BI$20,データシート1!$A$1:$BS$1,0),0)</f>
        <v>54.19553851847661</v>
      </c>
      <c r="BJ41" s="40">
        <f>VLOOKUP($AX41&amp;"_"&amp;$BC$14,データシート1!$A:$BS,MATCH($BC$12&amp;"_"&amp;BJ$20,データシート1!$A$1:$BS$1,0),0)</f>
        <v>43.267232094669076</v>
      </c>
      <c r="BK41" s="40">
        <f t="shared" si="1"/>
        <v>118.59963882689614</v>
      </c>
      <c r="BL41" s="40">
        <f t="shared" si="2"/>
        <v>78.581274344131003</v>
      </c>
      <c r="BM41" s="40">
        <f>VLOOKUP($AX41&amp;"_"&amp;$BC$14,データシート1!$A:$BS,MATCH($BC$12&amp;"_"&amp;BM$20,データシート1!$A$1:$BS$1,0),0)</f>
        <v>37.907864958015587</v>
      </c>
      <c r="BN41" s="40">
        <f>VLOOKUP($AX41&amp;"_"&amp;$BC$14,データシート1!$A:$BS,MATCH($BC$12&amp;"_"&amp;BN$20,データシート1!$A$1:$BS$1,0),0)</f>
        <v>40.673409386115409</v>
      </c>
      <c r="BO41" s="40">
        <f>VLOOKUP($AX41&amp;"_"&amp;$BC$14,データシート1!$A:$BS,MATCH($BC$12&amp;"_"&amp;BO$20,データシート1!$A$1:$BS$1,0),0)</f>
        <v>2.6171393103228624</v>
      </c>
      <c r="BP41" s="40">
        <f>VLOOKUP($AX41&amp;"_"&amp;$BC$14,データシート1!$A:$BS,MATCH($BC$12&amp;"_"&amp;BP$20,データシート1!$A$1:$BS$1,0),0)</f>
        <v>37.401225172442267</v>
      </c>
      <c r="BQ41" s="40">
        <f>VLOOKUP($AX41&amp;"_"&amp;$BC$14,データシート1!$A:$BS,MATCH($BC$12&amp;"_"&amp;BQ$20,データシート1!$A$1:$BS$1,0),0)</f>
        <v>6.0510410392384264</v>
      </c>
      <c r="BR41" s="41">
        <f t="shared" si="3"/>
        <v>268.35073222306261</v>
      </c>
      <c r="BT41" s="134" t="str">
        <f t="shared" si="4"/>
        <v>島原市</v>
      </c>
      <c r="BU41" s="38">
        <f t="shared" si="25"/>
        <v>268.35073222306261</v>
      </c>
      <c r="BV41" s="69">
        <f t="shared" si="16"/>
        <v>0.17230167907776864</v>
      </c>
      <c r="BW41" s="69">
        <f t="shared" si="5"/>
        <v>6.2274951834941056E-2</v>
      </c>
      <c r="BX41" s="69">
        <f t="shared" si="5"/>
        <v>1.1931449330170256E-2</v>
      </c>
      <c r="BY41" s="69">
        <f t="shared" si="5"/>
        <v>9.8095277912657305E-2</v>
      </c>
      <c r="BZ41" s="69">
        <f t="shared" si="5"/>
        <v>0.20195785593544557</v>
      </c>
      <c r="CA41" s="69">
        <f t="shared" si="5"/>
        <v>0.16123388871062899</v>
      </c>
      <c r="CB41" s="69">
        <f t="shared" si="5"/>
        <v>0.44195757486628334</v>
      </c>
      <c r="CC41" s="69">
        <f t="shared" si="5"/>
        <v>0.29283048230631048</v>
      </c>
      <c r="CD41" s="69">
        <f t="shared" si="5"/>
        <v>0.14126238689188755</v>
      </c>
      <c r="CE41" s="69">
        <f t="shared" si="5"/>
        <v>0.15156809541442293</v>
      </c>
      <c r="CF41" s="69">
        <f t="shared" si="5"/>
        <v>9.7526818303868227E-3</v>
      </c>
      <c r="CG41" s="69">
        <f t="shared" si="5"/>
        <v>0.13937441072958595</v>
      </c>
      <c r="CH41" s="69">
        <f t="shared" si="5"/>
        <v>2.2549001409873506E-2</v>
      </c>
      <c r="CI41" s="135">
        <f t="shared" si="6"/>
        <v>1</v>
      </c>
      <c r="CK41" s="136" t="str">
        <f t="shared" si="7"/>
        <v>島原市</v>
      </c>
      <c r="CL41" s="137">
        <f t="shared" si="17"/>
        <v>46.237281743782361</v>
      </c>
      <c r="CM41" s="75">
        <f t="shared" si="18"/>
        <v>0.43581714235849844</v>
      </c>
      <c r="CN41" s="76">
        <f t="shared" si="19"/>
        <v>16.711528924062389</v>
      </c>
      <c r="CO41" s="75">
        <f t="shared" si="20"/>
        <v>1</v>
      </c>
      <c r="CP41" s="76">
        <f t="shared" si="8"/>
        <v>3.2018131642335579</v>
      </c>
      <c r="CQ41" s="75">
        <f t="shared" si="21"/>
        <v>0</v>
      </c>
      <c r="CR41" s="76">
        <f t="shared" si="9"/>
        <v>26.323939655486409</v>
      </c>
      <c r="CS41" s="75">
        <f t="shared" si="22"/>
        <v>0</v>
      </c>
      <c r="CT41" s="76">
        <f t="shared" si="10"/>
        <v>54.19553851847661</v>
      </c>
      <c r="CU41" s="77">
        <f t="shared" si="23"/>
        <v>5.6130081611107274E-2</v>
      </c>
      <c r="CV41" s="18"/>
      <c r="CW41" s="1078">
        <f t="shared" si="24"/>
        <v>20.151</v>
      </c>
      <c r="CX41" s="1081">
        <f>VLOOKUP($AX41&amp;"_"&amp;$CW$14,データシート1!$A:$BS,MATCH($CW$12&amp;"_"&amp;CX$20,データシート1!$A$1:$BS$1,0),0)</f>
        <v>20.151</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3.0419999999999998</v>
      </c>
      <c r="DB41" s="1081">
        <f>VLOOKUP($AX41&amp;"_"&amp;$CW$14,データシート1!$A:$BS,MATCH($CW$12&amp;"_"&amp;DB$20,データシート1!$A$1:$BS$1,0),0)</f>
        <v>0</v>
      </c>
      <c r="DC41" s="1081">
        <f>VLOOKUP($AX41&amp;"_"&amp;$CW$14,データシート1!$A:$BS,MATCH($CW$12&amp;"_"&amp;DC$20,データシート1!$A$1:$BS$1,0),0)</f>
        <v>0</v>
      </c>
      <c r="DD41" s="1080">
        <f t="shared" si="11"/>
        <v>23.192999999999998</v>
      </c>
      <c r="DE41" s="18"/>
      <c r="DF41" s="138">
        <f>VLOOKUP($AX41&amp;"_"&amp;$DF$14,データシート1!$A:$BS,MATCH($DF$12&amp;"_"&amp;DF$20,データシート1!$A$1:$BS$1,0),0)</f>
        <v>1</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v>
      </c>
      <c r="DJ41" s="74">
        <f>VLOOKUP($AX41&amp;"_"&amp;$DF$14,データシート1!$A:$BS,MATCH($DF$12&amp;"_"&amp;DJ$20,データシート1!$A$1:$BS$1,0),0)</f>
        <v>0</v>
      </c>
      <c r="DK41" s="74">
        <f>VLOOKUP($AX41&amp;"_"&amp;$DF$14,データシート1!$A:$BS,MATCH($DF$12&amp;"_"&amp;DK$20,データシート1!$A$1:$BS$1,0),0)</f>
        <v>0</v>
      </c>
      <c r="DL41" s="78">
        <f t="shared" si="12"/>
        <v>2</v>
      </c>
      <c r="DM41" s="18"/>
      <c r="DN41" s="139">
        <f t="shared" si="26"/>
        <v>0.87</v>
      </c>
      <c r="DO41" s="140">
        <f t="shared" si="27"/>
        <v>0</v>
      </c>
      <c r="DP41" s="140">
        <f t="shared" si="29"/>
        <v>0</v>
      </c>
      <c r="DQ41" s="140">
        <f t="shared" si="30"/>
        <v>0.13</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20211</v>
      </c>
      <c r="AY42" s="20" t="str">
        <f>IF(IFERROR(比較地域マスタ!$Z27,"")=0,"",IFERROR(比較地域マスタ!$Z27,""))</f>
        <v>中野市</v>
      </c>
      <c r="BB42" s="122" t="str">
        <f t="shared" si="0"/>
        <v>20211</v>
      </c>
      <c r="BC42" s="123" t="str">
        <f t="shared" si="0"/>
        <v>中野市</v>
      </c>
      <c r="BD42" s="40">
        <f t="shared" si="14"/>
        <v>283.67197332054195</v>
      </c>
      <c r="BE42" s="40">
        <f t="shared" si="15"/>
        <v>80.308012724734937</v>
      </c>
      <c r="BF42" s="40">
        <f>VLOOKUP($AX42&amp;"_"&amp;$BC$14,データシート1!$A:$BS,MATCH($BC$12&amp;"_"&amp;BF$20,データシート1!$A$1:$BS$1,0),0)</f>
        <v>43.843871117978978</v>
      </c>
      <c r="BG42" s="40">
        <f>VLOOKUP($AX42&amp;"_"&amp;$BC$14,データシート1!$A:$BS,MATCH($BC$12&amp;"_"&amp;BG$20,データシート1!$A$1:$BS$1,0),0)</f>
        <v>2.4366616354710242</v>
      </c>
      <c r="BH42" s="40">
        <f>VLOOKUP($AX42&amp;"_"&amp;$BC$14,データシート1!$A:$BS,MATCH($BC$12&amp;"_"&amp;BH$20,データシート1!$A$1:$BS$1,0),0)</f>
        <v>34.027479971284926</v>
      </c>
      <c r="BI42" s="40">
        <f>VLOOKUP($AX42&amp;"_"&amp;$BC$14,データシート1!$A:$BS,MATCH($BC$12&amp;"_"&amp;BI$20,データシート1!$A$1:$BS$1,0),0)</f>
        <v>43.159198004159123</v>
      </c>
      <c r="BJ42" s="40">
        <f>VLOOKUP($AX42&amp;"_"&amp;$BC$14,データシート1!$A:$BS,MATCH($BC$12&amp;"_"&amp;BJ$20,データシート1!$A$1:$BS$1,0),0)</f>
        <v>61.155477574782275</v>
      </c>
      <c r="BK42" s="40">
        <f t="shared" si="1"/>
        <v>94.445223202901005</v>
      </c>
      <c r="BL42" s="40">
        <f t="shared" si="2"/>
        <v>91.852671534906904</v>
      </c>
      <c r="BM42" s="40">
        <f>VLOOKUP($AX42&amp;"_"&amp;$BC$14,データシート1!$A:$BS,MATCH($BC$12&amp;"_"&amp;BM$20,データシート1!$A$1:$BS$1,0),0)</f>
        <v>40.869067049390402</v>
      </c>
      <c r="BN42" s="40">
        <f>VLOOKUP($AX42&amp;"_"&amp;$BC$14,データシート1!$A:$BS,MATCH($BC$12&amp;"_"&amp;BN$20,データシート1!$A$1:$BS$1,0),0)</f>
        <v>50.983604485516501</v>
      </c>
      <c r="BO42" s="40">
        <f>VLOOKUP($AX42&amp;"_"&amp;$BC$14,データシート1!$A:$BS,MATCH($BC$12&amp;"_"&amp;BO$20,データシート1!$A$1:$BS$1,0),0)</f>
        <v>2.5925516679940959</v>
      </c>
      <c r="BP42" s="40">
        <f>VLOOKUP($AX42&amp;"_"&amp;$BC$14,データシート1!$A:$BS,MATCH($BC$12&amp;"_"&amp;BP$20,データシート1!$A$1:$BS$1,0),0)</f>
        <v>0</v>
      </c>
      <c r="BQ42" s="40">
        <f>VLOOKUP($AX42&amp;"_"&amp;$BC$14,データシート1!$A:$BS,MATCH($BC$12&amp;"_"&amp;BQ$20,データシート1!$A$1:$BS$1,0),0)</f>
        <v>4.604061813964603</v>
      </c>
      <c r="BR42" s="41">
        <f t="shared" si="3"/>
        <v>283.67197332054195</v>
      </c>
      <c r="BT42" s="134" t="str">
        <f t="shared" si="4"/>
        <v>中野市</v>
      </c>
      <c r="BU42" s="38">
        <f t="shared" si="25"/>
        <v>283.67197332054195</v>
      </c>
      <c r="BV42" s="69">
        <f t="shared" si="16"/>
        <v>0.28310168179353046</v>
      </c>
      <c r="BW42" s="69">
        <f t="shared" si="5"/>
        <v>0.15455834640539742</v>
      </c>
      <c r="BX42" s="69">
        <f t="shared" si="5"/>
        <v>8.5897158148847512E-3</v>
      </c>
      <c r="BY42" s="69">
        <f t="shared" si="5"/>
        <v>0.11995361957324828</v>
      </c>
      <c r="BZ42" s="69">
        <f t="shared" si="5"/>
        <v>0.15214473780739118</v>
      </c>
      <c r="CA42" s="69">
        <f t="shared" ref="CA42:CH68" si="32">BJ42/$BR42</f>
        <v>0.21558519461377376</v>
      </c>
      <c r="CB42" s="69">
        <f t="shared" si="32"/>
        <v>0.33293815422569206</v>
      </c>
      <c r="CC42" s="69">
        <f t="shared" si="32"/>
        <v>0.32379889511014814</v>
      </c>
      <c r="CD42" s="69">
        <f t="shared" si="32"/>
        <v>0.14407157172065574</v>
      </c>
      <c r="CE42" s="69">
        <f t="shared" si="32"/>
        <v>0.1797273233894924</v>
      </c>
      <c r="CF42" s="69">
        <f t="shared" si="32"/>
        <v>9.1392591155439237E-3</v>
      </c>
      <c r="CG42" s="69">
        <f t="shared" si="32"/>
        <v>0</v>
      </c>
      <c r="CH42" s="69">
        <f t="shared" si="32"/>
        <v>1.6230231559612458E-2</v>
      </c>
      <c r="CI42" s="135">
        <f t="shared" si="6"/>
        <v>1</v>
      </c>
      <c r="CK42" s="136" t="str">
        <f t="shared" si="7"/>
        <v>中野市</v>
      </c>
      <c r="CL42" s="137">
        <f t="shared" si="17"/>
        <v>80.308012724734937</v>
      </c>
      <c r="CM42" s="75">
        <f t="shared" si="18"/>
        <v>0.77429384553613656</v>
      </c>
      <c r="CN42" s="76">
        <f t="shared" si="19"/>
        <v>43.843871117978978</v>
      </c>
      <c r="CO42" s="75">
        <f t="shared" si="20"/>
        <v>1</v>
      </c>
      <c r="CP42" s="76">
        <f t="shared" si="8"/>
        <v>2.4366616354710242</v>
      </c>
      <c r="CQ42" s="75">
        <f t="shared" si="21"/>
        <v>0</v>
      </c>
      <c r="CR42" s="76">
        <f t="shared" si="9"/>
        <v>34.027479971284926</v>
      </c>
      <c r="CS42" s="75">
        <f t="shared" si="22"/>
        <v>0</v>
      </c>
      <c r="CT42" s="76">
        <f t="shared" si="10"/>
        <v>43.159198004159123</v>
      </c>
      <c r="CU42" s="77">
        <f t="shared" si="23"/>
        <v>0.85379251014926127</v>
      </c>
      <c r="CV42" s="18"/>
      <c r="CW42" s="1078">
        <f t="shared" si="24"/>
        <v>62.182000000000002</v>
      </c>
      <c r="CX42" s="1081">
        <f>VLOOKUP($AX42&amp;"_"&amp;$CW$14,データシート1!$A:$BS,MATCH($CW$12&amp;"_"&amp;CX$20,データシート1!$A$1:$BS$1,0),0)</f>
        <v>62.182000000000002</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36.849000000000004</v>
      </c>
      <c r="DB42" s="1081">
        <f>VLOOKUP($AX42&amp;"_"&amp;$CW$14,データシート1!$A:$BS,MATCH($CW$12&amp;"_"&amp;DB$20,データシート1!$A$1:$BS$1,0),0)</f>
        <v>0</v>
      </c>
      <c r="DC42" s="1081">
        <f>VLOOKUP($AX42&amp;"_"&amp;$CW$14,データシート1!$A:$BS,MATCH($CW$12&amp;"_"&amp;DC$20,データシート1!$A$1:$BS$1,0),0)</f>
        <v>0</v>
      </c>
      <c r="DD42" s="1080">
        <f t="shared" si="11"/>
        <v>99.031000000000006</v>
      </c>
      <c r="DE42" s="18"/>
      <c r="DF42" s="138">
        <f>VLOOKUP($AX42&amp;"_"&amp;$DF$14,データシート1!$A:$BS,MATCH($DF$12&amp;"_"&amp;DF$20,データシート1!$A$1:$BS$1,0),0)</f>
        <v>1</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3</v>
      </c>
      <c r="DJ42" s="74">
        <f>VLOOKUP($AX42&amp;"_"&amp;$DF$14,データシート1!$A:$BS,MATCH($DF$12&amp;"_"&amp;DJ$20,データシート1!$A$1:$BS$1,0),0)</f>
        <v>0</v>
      </c>
      <c r="DK42" s="74">
        <f>VLOOKUP($AX42&amp;"_"&amp;$DF$14,データシート1!$A:$BS,MATCH($DF$12&amp;"_"&amp;DK$20,データシート1!$A$1:$BS$1,0),0)</f>
        <v>0</v>
      </c>
      <c r="DL42" s="78">
        <f t="shared" si="12"/>
        <v>4</v>
      </c>
      <c r="DM42" s="18"/>
      <c r="DN42" s="139">
        <f t="shared" si="26"/>
        <v>0.63</v>
      </c>
      <c r="DO42" s="140">
        <f t="shared" si="27"/>
        <v>0</v>
      </c>
      <c r="DP42" s="140">
        <f t="shared" si="29"/>
        <v>0</v>
      </c>
      <c r="DQ42" s="140">
        <f t="shared" si="30"/>
        <v>0.37</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27361</v>
      </c>
      <c r="AY43" s="20" t="str">
        <f>IF(IFERROR(比較地域マスタ!$Z28,"")=0,"",IFERROR(比較地域マスタ!$Z28,""))</f>
        <v>熊取町</v>
      </c>
      <c r="AZ43" s="26"/>
      <c r="BB43" s="122" t="str">
        <f t="shared" si="0"/>
        <v>27361</v>
      </c>
      <c r="BC43" s="123" t="str">
        <f t="shared" si="0"/>
        <v>熊取町</v>
      </c>
      <c r="BD43" s="40">
        <f t="shared" si="14"/>
        <v>137.83302576113326</v>
      </c>
      <c r="BE43" s="40">
        <f t="shared" si="15"/>
        <v>17.489987910099277</v>
      </c>
      <c r="BF43" s="40">
        <f>VLOOKUP($AX43&amp;"_"&amp;$BC$14,データシート1!$A:$BS,MATCH($BC$12&amp;"_"&amp;BF$20,データシート1!$A$1:$BS$1,0),0)</f>
        <v>15.41836617045333</v>
      </c>
      <c r="BG43" s="40">
        <f>VLOOKUP($AX43&amp;"_"&amp;$BC$14,データシート1!$A:$BS,MATCH($BC$12&amp;"_"&amp;BG$20,データシート1!$A$1:$BS$1,0),0)</f>
        <v>0.89686183963231147</v>
      </c>
      <c r="BH43" s="40">
        <f>VLOOKUP($AX43&amp;"_"&amp;$BC$14,データシート1!$A:$BS,MATCH($BC$12&amp;"_"&amp;BH$20,データシート1!$A$1:$BS$1,0),0)</f>
        <v>1.1747599000136382</v>
      </c>
      <c r="BI43" s="40">
        <f>VLOOKUP($AX43&amp;"_"&amp;$BC$14,データシート1!$A:$BS,MATCH($BC$12&amp;"_"&amp;BI$20,データシート1!$A$1:$BS$1,0),0)</f>
        <v>24.787338496692886</v>
      </c>
      <c r="BJ43" s="40">
        <f>VLOOKUP($AX43&amp;"_"&amp;$BC$14,データシート1!$A:$BS,MATCH($BC$12&amp;"_"&amp;BJ$20,データシート1!$A$1:$BS$1,0),0)</f>
        <v>43.035779863424018</v>
      </c>
      <c r="BK43" s="40">
        <f t="shared" si="1"/>
        <v>47.92636276694828</v>
      </c>
      <c r="BL43" s="40">
        <f t="shared" si="2"/>
        <v>45.366948401085523</v>
      </c>
      <c r="BM43" s="40">
        <f>VLOOKUP($AX43&amp;"_"&amp;$BC$14,データシート1!$A:$BS,MATCH($BC$12&amp;"_"&amp;BM$20,データシート1!$A$1:$BS$1,0),0)</f>
        <v>31.094021393316169</v>
      </c>
      <c r="BN43" s="40">
        <f>VLOOKUP($AX43&amp;"_"&amp;$BC$14,データシート1!$A:$BS,MATCH($BC$12&amp;"_"&amp;BN$20,データシート1!$A$1:$BS$1,0),0)</f>
        <v>14.272927007769356</v>
      </c>
      <c r="BO43" s="40">
        <f>VLOOKUP($AX43&amp;"_"&amp;$BC$14,データシート1!$A:$BS,MATCH($BC$12&amp;"_"&amp;BO$20,データシート1!$A$1:$BS$1,0),0)</f>
        <v>2.5594143658627604</v>
      </c>
      <c r="BP43" s="40">
        <f>VLOOKUP($AX43&amp;"_"&amp;$BC$14,データシート1!$A:$BS,MATCH($BC$12&amp;"_"&amp;BP$20,データシート1!$A$1:$BS$1,0),0)</f>
        <v>0</v>
      </c>
      <c r="BQ43" s="40">
        <f>VLOOKUP($AX43&amp;"_"&amp;$BC$14,データシート1!$A:$BS,MATCH($BC$12&amp;"_"&amp;BQ$20,データシート1!$A$1:$BS$1,0),0)</f>
        <v>4.5935567239687858</v>
      </c>
      <c r="BR43" s="41">
        <f t="shared" si="3"/>
        <v>137.83302576113326</v>
      </c>
      <c r="BT43" s="134" t="str">
        <f t="shared" si="4"/>
        <v>熊取町</v>
      </c>
      <c r="BU43" s="38">
        <f t="shared" si="25"/>
        <v>137.83302576113326</v>
      </c>
      <c r="BV43" s="69">
        <f t="shared" si="16"/>
        <v>0.12689257754821182</v>
      </c>
      <c r="BW43" s="69">
        <f t="shared" si="16"/>
        <v>0.11186264021493364</v>
      </c>
      <c r="BX43" s="69">
        <f t="shared" si="16"/>
        <v>6.5068718812470007E-3</v>
      </c>
      <c r="BY43" s="69">
        <f t="shared" si="16"/>
        <v>8.5230654520311779E-3</v>
      </c>
      <c r="BZ43" s="69">
        <f t="shared" si="16"/>
        <v>0.17983598894251748</v>
      </c>
      <c r="CA43" s="69">
        <f t="shared" si="32"/>
        <v>0.31223126406588275</v>
      </c>
      <c r="CB43" s="69">
        <f t="shared" si="32"/>
        <v>0.34771320227711899</v>
      </c>
      <c r="CC43" s="69">
        <f t="shared" si="32"/>
        <v>0.3291442537125111</v>
      </c>
      <c r="CD43" s="69">
        <f t="shared" si="32"/>
        <v>0.22559195244833835</v>
      </c>
      <c r="CE43" s="69">
        <f t="shared" si="32"/>
        <v>0.10355230126417277</v>
      </c>
      <c r="CF43" s="69">
        <f t="shared" si="32"/>
        <v>1.8568948564607911E-2</v>
      </c>
      <c r="CG43" s="69">
        <f t="shared" si="32"/>
        <v>0</v>
      </c>
      <c r="CH43" s="69">
        <f t="shared" si="32"/>
        <v>3.3326967166268914E-2</v>
      </c>
      <c r="CI43" s="135">
        <f t="shared" si="6"/>
        <v>1</v>
      </c>
      <c r="CJ43" s="26"/>
      <c r="CK43" s="136" t="str">
        <f t="shared" si="7"/>
        <v>熊取町</v>
      </c>
      <c r="CL43" s="137">
        <f t="shared" si="17"/>
        <v>17.489987910099277</v>
      </c>
      <c r="CM43" s="75">
        <f t="shared" si="18"/>
        <v>0.85431734297380579</v>
      </c>
      <c r="CN43" s="76">
        <f t="shared" si="19"/>
        <v>15.41836617045333</v>
      </c>
      <c r="CO43" s="75">
        <f t="shared" si="20"/>
        <v>0.96910397864553222</v>
      </c>
      <c r="CP43" s="76">
        <f t="shared" si="8"/>
        <v>0.89686183963231147</v>
      </c>
      <c r="CQ43" s="75">
        <f t="shared" si="21"/>
        <v>0</v>
      </c>
      <c r="CR43" s="76">
        <f t="shared" si="9"/>
        <v>1.1747599000136382</v>
      </c>
      <c r="CS43" s="75">
        <f t="shared" si="22"/>
        <v>0</v>
      </c>
      <c r="CT43" s="76">
        <f t="shared" si="10"/>
        <v>24.787338496692886</v>
      </c>
      <c r="CU43" s="77">
        <f t="shared" si="23"/>
        <v>0.10073691454744721</v>
      </c>
      <c r="CV43" s="18"/>
      <c r="CW43" s="1078">
        <f t="shared" si="24"/>
        <v>14.942</v>
      </c>
      <c r="CX43" s="1081">
        <f>VLOOKUP($AX43&amp;"_"&amp;$CW$14,データシート1!$A:$BS,MATCH($CW$12&amp;"_"&amp;CX$20,データシート1!$A$1:$BS$1,0),0)</f>
        <v>14.942</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2.4969999999999999</v>
      </c>
      <c r="DB43" s="1081">
        <f>VLOOKUP($AX43&amp;"_"&amp;$CW$14,データシート1!$A:$BS,MATCH($CW$12&amp;"_"&amp;DB$20,データシート1!$A$1:$BS$1,0),0)</f>
        <v>0</v>
      </c>
      <c r="DC43" s="1081">
        <f>VLOOKUP($AX43&amp;"_"&amp;$CW$14,データシート1!$A:$BS,MATCH($CW$12&amp;"_"&amp;DC$20,データシート1!$A$1:$BS$1,0),0)</f>
        <v>0</v>
      </c>
      <c r="DD43" s="1080">
        <f t="shared" si="11"/>
        <v>17.439</v>
      </c>
      <c r="DE43" s="18"/>
      <c r="DF43" s="138">
        <f>VLOOKUP($AX43&amp;"_"&amp;$DF$14,データシート1!$A:$BS,MATCH($DF$12&amp;"_"&amp;DF$20,データシート1!$A$1:$BS$1,0),0)</f>
        <v>2</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1</v>
      </c>
      <c r="DJ43" s="74">
        <f>VLOOKUP($AX43&amp;"_"&amp;$DF$14,データシート1!$A:$BS,MATCH($DF$12&amp;"_"&amp;DJ$20,データシート1!$A$1:$BS$1,0),0)</f>
        <v>0</v>
      </c>
      <c r="DK43" s="74">
        <f>VLOOKUP($AX43&amp;"_"&amp;$DF$14,データシート1!$A:$BS,MATCH($DF$12&amp;"_"&amp;DK$20,データシート1!$A$1:$BS$1,0),0)</f>
        <v>0</v>
      </c>
      <c r="DL43" s="78">
        <f t="shared" si="12"/>
        <v>3</v>
      </c>
      <c r="DM43" s="18"/>
      <c r="DN43" s="139">
        <f t="shared" si="26"/>
        <v>0.86</v>
      </c>
      <c r="DO43" s="140">
        <f t="shared" si="27"/>
        <v>0</v>
      </c>
      <c r="DP43" s="140">
        <f t="shared" si="29"/>
        <v>0</v>
      </c>
      <c r="DQ43" s="140">
        <f t="shared" si="30"/>
        <v>0.14000000000000001</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33214</v>
      </c>
      <c r="AY44" s="20" t="str">
        <f>IF(IFERROR(比較地域マスタ!$Z29,"")=0,"",IFERROR(比較地域マスタ!$Z29,""))</f>
        <v>真庭市</v>
      </c>
      <c r="BB44" s="122" t="str">
        <f t="shared" si="0"/>
        <v>33214</v>
      </c>
      <c r="BC44" s="123" t="str">
        <f t="shared" si="0"/>
        <v>真庭市</v>
      </c>
      <c r="BD44" s="40">
        <f t="shared" si="14"/>
        <v>619.76646364693624</v>
      </c>
      <c r="BE44" s="40">
        <f t="shared" si="15"/>
        <v>410.20002960782767</v>
      </c>
      <c r="BF44" s="40">
        <f>VLOOKUP($AX44&amp;"_"&amp;$BC$14,データシート1!$A:$BS,MATCH($BC$12&amp;"_"&amp;BF$20,データシート1!$A$1:$BS$1,0),0)</f>
        <v>396.45958117733733</v>
      </c>
      <c r="BG44" s="40">
        <f>VLOOKUP($AX44&amp;"_"&amp;$BC$14,データシート1!$A:$BS,MATCH($BC$12&amp;"_"&amp;BG$20,データシート1!$A$1:$BS$1,0),0)</f>
        <v>3.617736289572552</v>
      </c>
      <c r="BH44" s="40">
        <f>VLOOKUP($AX44&amp;"_"&amp;$BC$14,データシート1!$A:$BS,MATCH($BC$12&amp;"_"&amp;BH$20,データシート1!$A$1:$BS$1,0),0)</f>
        <v>10.122712140917784</v>
      </c>
      <c r="BI44" s="40">
        <f>VLOOKUP($AX44&amp;"_"&amp;$BC$14,データシート1!$A:$BS,MATCH($BC$12&amp;"_"&amp;BI$20,データシート1!$A$1:$BS$1,0),0)</f>
        <v>47.685093776508765</v>
      </c>
      <c r="BJ44" s="40">
        <f>VLOOKUP($AX44&amp;"_"&amp;$BC$14,データシート1!$A:$BS,MATCH($BC$12&amp;"_"&amp;BJ$20,データシート1!$A$1:$BS$1,0),0)</f>
        <v>54.877107468285367</v>
      </c>
      <c r="BK44" s="40">
        <f t="shared" si="1"/>
        <v>101.37946475169055</v>
      </c>
      <c r="BL44" s="40">
        <f t="shared" si="2"/>
        <v>98.770639248486049</v>
      </c>
      <c r="BM44" s="40">
        <f>VLOOKUP($AX44&amp;"_"&amp;$BC$14,データシート1!$A:$BS,MATCH($BC$12&amp;"_"&amp;BM$20,データシート1!$A$1:$BS$1,0),0)</f>
        <v>40.442239715803765</v>
      </c>
      <c r="BN44" s="40">
        <f>VLOOKUP($AX44&amp;"_"&amp;$BC$14,データシート1!$A:$BS,MATCH($BC$12&amp;"_"&amp;BN$20,データシート1!$A$1:$BS$1,0),0)</f>
        <v>58.328399532682283</v>
      </c>
      <c r="BO44" s="40">
        <f>VLOOKUP($AX44&amp;"_"&amp;$BC$14,データシート1!$A:$BS,MATCH($BC$12&amp;"_"&amp;BO$20,データシート1!$A$1:$BS$1,0),0)</f>
        <v>2.6088255032045025</v>
      </c>
      <c r="BP44" s="40">
        <f>VLOOKUP($AX44&amp;"_"&amp;$BC$14,データシート1!$A:$BS,MATCH($BC$12&amp;"_"&amp;BP$20,データシート1!$A$1:$BS$1,0),0)</f>
        <v>0</v>
      </c>
      <c r="BQ44" s="40">
        <f>VLOOKUP($AX44&amp;"_"&amp;$BC$14,データシート1!$A:$BS,MATCH($BC$12&amp;"_"&amp;BQ$20,データシート1!$A$1:$BS$1,0),0)</f>
        <v>5.6247680426239279</v>
      </c>
      <c r="BR44" s="41">
        <f t="shared" si="3"/>
        <v>619.76646364693624</v>
      </c>
      <c r="BT44" s="134" t="str">
        <f t="shared" si="4"/>
        <v>真庭市</v>
      </c>
      <c r="BU44" s="38">
        <f t="shared" si="25"/>
        <v>619.76646364693624</v>
      </c>
      <c r="BV44" s="69">
        <f t="shared" si="16"/>
        <v>0.66186225565361867</v>
      </c>
      <c r="BW44" s="69">
        <f t="shared" si="16"/>
        <v>0.63969189111076097</v>
      </c>
      <c r="BX44" s="69">
        <f t="shared" si="16"/>
        <v>5.8372572602338737E-3</v>
      </c>
      <c r="BY44" s="69">
        <f t="shared" si="16"/>
        <v>1.6333107282623816E-2</v>
      </c>
      <c r="BZ44" s="69">
        <f t="shared" si="16"/>
        <v>7.6940422842358955E-2</v>
      </c>
      <c r="CA44" s="69">
        <f t="shared" si="32"/>
        <v>8.8544815970467441E-2</v>
      </c>
      <c r="CB44" s="69">
        <f t="shared" si="32"/>
        <v>0.1635768804835552</v>
      </c>
      <c r="CC44" s="69">
        <f t="shared" si="32"/>
        <v>0.15936751186452214</v>
      </c>
      <c r="CD44" s="69">
        <f t="shared" si="32"/>
        <v>6.5253998220275736E-2</v>
      </c>
      <c r="CE44" s="69">
        <f t="shared" si="32"/>
        <v>9.4113513644246416E-2</v>
      </c>
      <c r="CF44" s="69">
        <f t="shared" si="32"/>
        <v>4.209368619033052E-3</v>
      </c>
      <c r="CG44" s="69">
        <f t="shared" si="32"/>
        <v>0</v>
      </c>
      <c r="CH44" s="69">
        <f t="shared" si="32"/>
        <v>9.075625049999805E-3</v>
      </c>
      <c r="CI44" s="135">
        <f t="shared" si="6"/>
        <v>1</v>
      </c>
      <c r="CK44" s="136" t="str">
        <f t="shared" si="7"/>
        <v>真庭市</v>
      </c>
      <c r="CL44" s="137">
        <f t="shared" si="17"/>
        <v>410.20002960782767</v>
      </c>
      <c r="CM44" s="75">
        <f t="shared" si="18"/>
        <v>0.36255970079325905</v>
      </c>
      <c r="CN44" s="76">
        <f t="shared" si="19"/>
        <v>396.45958117733733</v>
      </c>
      <c r="CO44" s="75">
        <f t="shared" si="20"/>
        <v>0.37512525125096247</v>
      </c>
      <c r="CP44" s="76">
        <f t="shared" si="8"/>
        <v>3.617736289572552</v>
      </c>
      <c r="CQ44" s="75">
        <f t="shared" si="21"/>
        <v>0</v>
      </c>
      <c r="CR44" s="76">
        <f t="shared" si="9"/>
        <v>10.122712140917784</v>
      </c>
      <c r="CS44" s="75">
        <f t="shared" si="22"/>
        <v>0</v>
      </c>
      <c r="CT44" s="76">
        <f t="shared" si="10"/>
        <v>47.685093776508765</v>
      </c>
      <c r="CU44" s="77">
        <f t="shared" si="23"/>
        <v>0</v>
      </c>
      <c r="CV44" s="18"/>
      <c r="CW44" s="1078">
        <f t="shared" si="24"/>
        <v>148.72200000000001</v>
      </c>
      <c r="CX44" s="1081">
        <f>VLOOKUP($AX44&amp;"_"&amp;$CW$14,データシート1!$A:$BS,MATCH($CW$12&amp;"_"&amp;CX$20,データシート1!$A$1:$BS$1,0),0)</f>
        <v>148.72200000000001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148.72200000000001</v>
      </c>
      <c r="DE44" s="18"/>
      <c r="DF44" s="138">
        <f>VLOOKUP($AX44&amp;"_"&amp;$DF$14,データシート1!$A:$BS,MATCH($DF$12&amp;"_"&amp;DF$20,データシート1!$A$1:$BS$1,0),0)</f>
        <v>4</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4</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42214</v>
      </c>
      <c r="AY45" s="20" t="str">
        <f>IF(IFERROR(比較地域マスタ!$Z30,"")=0,"",IFERROR(比較地域マスタ!$Z30,""))</f>
        <v>南島原市</v>
      </c>
      <c r="BB45" s="122" t="str">
        <f t="shared" si="0"/>
        <v>42214</v>
      </c>
      <c r="BC45" s="123" t="str">
        <f t="shared" si="0"/>
        <v>南島原市</v>
      </c>
      <c r="BD45" s="40">
        <f t="shared" si="14"/>
        <v>228.33896414688641</v>
      </c>
      <c r="BE45" s="40">
        <f t="shared" si="15"/>
        <v>38.551072758096588</v>
      </c>
      <c r="BF45" s="40">
        <f>VLOOKUP($AX45&amp;"_"&amp;$BC$14,データシート1!$A:$BS,MATCH($BC$12&amp;"_"&amp;BF$20,データシート1!$A$1:$BS$1,0),0)</f>
        <v>5.4117632672641074</v>
      </c>
      <c r="BG45" s="40">
        <f>VLOOKUP($AX45&amp;"_"&amp;$BC$14,データシート1!$A:$BS,MATCH($BC$12&amp;"_"&amp;BG$20,データシート1!$A$1:$BS$1,0),0)</f>
        <v>2.3048071415689035</v>
      </c>
      <c r="BH45" s="40">
        <f>VLOOKUP($AX45&amp;"_"&amp;$BC$14,データシート1!$A:$BS,MATCH($BC$12&amp;"_"&amp;BH$20,データシート1!$A$1:$BS$1,0),0)</f>
        <v>30.834502349263577</v>
      </c>
      <c r="BI45" s="40">
        <f>VLOOKUP($AX45&amp;"_"&amp;$BC$14,データシート1!$A:$BS,MATCH($BC$12&amp;"_"&amp;BI$20,データシート1!$A$1:$BS$1,0),0)</f>
        <v>37.773555233279346</v>
      </c>
      <c r="BJ45" s="40">
        <f>VLOOKUP($AX45&amp;"_"&amp;$BC$14,データシート1!$A:$BS,MATCH($BC$12&amp;"_"&amp;BJ$20,データシート1!$A$1:$BS$1,0),0)</f>
        <v>40.906330071583341</v>
      </c>
      <c r="BK45" s="40">
        <f t="shared" si="1"/>
        <v>105.39853104552441</v>
      </c>
      <c r="BL45" s="40">
        <f t="shared" si="2"/>
        <v>90.844769246516535</v>
      </c>
      <c r="BM45" s="40">
        <f>VLOOKUP($AX45&amp;"_"&amp;$BC$14,データシート1!$A:$BS,MATCH($BC$12&amp;"_"&amp;BM$20,データシート1!$A$1:$BS$1,0),0)</f>
        <v>37.219343488754518</v>
      </c>
      <c r="BN45" s="40">
        <f>VLOOKUP($AX45&amp;"_"&amp;$BC$14,データシート1!$A:$BS,MATCH($BC$12&amp;"_"&amp;BN$20,データシート1!$A$1:$BS$1,0),0)</f>
        <v>53.625425757762009</v>
      </c>
      <c r="BO45" s="40">
        <f>VLOOKUP($AX45&amp;"_"&amp;$BC$14,データシート1!$A:$BS,MATCH($BC$12&amp;"_"&amp;BO$20,データシート1!$A$1:$BS$1,0),0)</f>
        <v>2.6203233215596815</v>
      </c>
      <c r="BP45" s="40">
        <f>VLOOKUP($AX45&amp;"_"&amp;$BC$14,データシート1!$A:$BS,MATCH($BC$12&amp;"_"&amp;BP$20,データシート1!$A$1:$BS$1,0),0)</f>
        <v>11.933438477448199</v>
      </c>
      <c r="BQ45" s="40">
        <f>VLOOKUP($AX45&amp;"_"&amp;$BC$14,データシート1!$A:$BS,MATCH($BC$12&amp;"_"&amp;BQ$20,データシート1!$A$1:$BS$1,0),0)</f>
        <v>5.7094750384027284</v>
      </c>
      <c r="BR45" s="41">
        <f t="shared" si="3"/>
        <v>228.33896414688641</v>
      </c>
      <c r="BT45" s="134" t="str">
        <f t="shared" si="4"/>
        <v>南島原市</v>
      </c>
      <c r="BU45" s="38">
        <f t="shared" si="25"/>
        <v>228.33896414688641</v>
      </c>
      <c r="BV45" s="69">
        <f t="shared" si="16"/>
        <v>0.16883265150181448</v>
      </c>
      <c r="BW45" s="69">
        <f t="shared" si="16"/>
        <v>2.3700568527510776E-2</v>
      </c>
      <c r="BX45" s="69">
        <f t="shared" si="16"/>
        <v>1.0093796957431504E-2</v>
      </c>
      <c r="BY45" s="69">
        <f t="shared" si="16"/>
        <v>0.13503828601687221</v>
      </c>
      <c r="BZ45" s="69">
        <f t="shared" si="16"/>
        <v>0.16542754923325431</v>
      </c>
      <c r="CA45" s="69">
        <f t="shared" si="32"/>
        <v>0.17914739266868629</v>
      </c>
      <c r="CB45" s="69">
        <f t="shared" si="32"/>
        <v>0.46158802304859103</v>
      </c>
      <c r="CC45" s="69">
        <f t="shared" si="32"/>
        <v>0.39785049207842471</v>
      </c>
      <c r="CD45" s="69">
        <f t="shared" si="32"/>
        <v>0.16300040436730709</v>
      </c>
      <c r="CE45" s="69">
        <f t="shared" si="32"/>
        <v>0.23485008771111759</v>
      </c>
      <c r="CF45" s="69">
        <f t="shared" si="32"/>
        <v>1.1475585567928187E-2</v>
      </c>
      <c r="CG45" s="69">
        <f t="shared" si="32"/>
        <v>5.2261945402238177E-2</v>
      </c>
      <c r="CH45" s="69">
        <f t="shared" si="32"/>
        <v>2.5004383547653847E-2</v>
      </c>
      <c r="CI45" s="135">
        <f t="shared" si="6"/>
        <v>1</v>
      </c>
      <c r="CK45" s="136" t="str">
        <f t="shared" si="7"/>
        <v>南島原市</v>
      </c>
      <c r="CL45" s="137">
        <f t="shared" si="17"/>
        <v>38.551072758096588</v>
      </c>
      <c r="CM45" s="75">
        <f t="shared" si="18"/>
        <v>0</v>
      </c>
      <c r="CN45" s="76">
        <f t="shared" si="19"/>
        <v>5.4117632672641074</v>
      </c>
      <c r="CO45" s="75">
        <f t="shared" si="20"/>
        <v>0</v>
      </c>
      <c r="CP45" s="76">
        <f t="shared" si="8"/>
        <v>2.3048071415689035</v>
      </c>
      <c r="CQ45" s="75">
        <f t="shared" si="21"/>
        <v>0</v>
      </c>
      <c r="CR45" s="76">
        <f t="shared" si="9"/>
        <v>30.834502349263577</v>
      </c>
      <c r="CS45" s="75">
        <f t="shared" si="22"/>
        <v>0</v>
      </c>
      <c r="CT45" s="76">
        <f t="shared" si="10"/>
        <v>37.773555233279346</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28226</v>
      </c>
      <c r="AY46" s="20" t="str">
        <f>IF(IFERROR(比較地域マスタ!$Z31,"")=0,"",IFERROR(比較地域マスタ!$Z31,""))</f>
        <v>淡路市</v>
      </c>
      <c r="BB46" s="122" t="str">
        <f t="shared" si="0"/>
        <v>28226</v>
      </c>
      <c r="BC46" s="123" t="str">
        <f t="shared" si="0"/>
        <v>淡路市</v>
      </c>
      <c r="BD46" s="40">
        <f t="shared" si="14"/>
        <v>282.99421788222003</v>
      </c>
      <c r="BE46" s="40">
        <f t="shared" si="15"/>
        <v>104.20738353721474</v>
      </c>
      <c r="BF46" s="40">
        <f>VLOOKUP($AX46&amp;"_"&amp;$BC$14,データシート1!$A:$BS,MATCH($BC$12&amp;"_"&amp;BF$20,データシート1!$A$1:$BS$1,0),0)</f>
        <v>96.048435513113532</v>
      </c>
      <c r="BG46" s="40">
        <f>VLOOKUP($AX46&amp;"_"&amp;$BC$14,データシート1!$A:$BS,MATCH($BC$12&amp;"_"&amp;BG$20,データシート1!$A$1:$BS$1,0),0)</f>
        <v>2.0117963361772513</v>
      </c>
      <c r="BH46" s="40">
        <f>VLOOKUP($AX46&amp;"_"&amp;$BC$14,データシート1!$A:$BS,MATCH($BC$12&amp;"_"&amp;BH$20,データシート1!$A$1:$BS$1,0),0)</f>
        <v>6.1471516879239481</v>
      </c>
      <c r="BI46" s="40">
        <f>VLOOKUP($AX46&amp;"_"&amp;$BC$14,データシート1!$A:$BS,MATCH($BC$12&amp;"_"&amp;BI$20,データシート1!$A$1:$BS$1,0),0)</f>
        <v>42.670838853237875</v>
      </c>
      <c r="BJ46" s="40">
        <f>VLOOKUP($AX46&amp;"_"&amp;$BC$14,データシート1!$A:$BS,MATCH($BC$12&amp;"_"&amp;BJ$20,データシート1!$A$1:$BS$1,0),0)</f>
        <v>39.429703361449171</v>
      </c>
      <c r="BK46" s="40">
        <f t="shared" si="1"/>
        <v>88.080249287998228</v>
      </c>
      <c r="BL46" s="40">
        <f t="shared" si="2"/>
        <v>79.08229014990448</v>
      </c>
      <c r="BM46" s="40">
        <f>VLOOKUP($AX46&amp;"_"&amp;$BC$14,データシート1!$A:$BS,MATCH($BC$12&amp;"_"&amp;BM$20,データシート1!$A$1:$BS$1,0),0)</f>
        <v>35.363694163063123</v>
      </c>
      <c r="BN46" s="40">
        <f>VLOOKUP($AX46&amp;"_"&amp;$BC$14,データシート1!$A:$BS,MATCH($BC$12&amp;"_"&amp;BN$20,データシート1!$A$1:$BS$1,0),0)</f>
        <v>43.718595986841358</v>
      </c>
      <c r="BO46" s="40">
        <f>VLOOKUP($AX46&amp;"_"&amp;$BC$14,データシート1!$A:$BS,MATCH($BC$12&amp;"_"&amp;BO$20,データシート1!$A$1:$BS$1,0),0)</f>
        <v>2.5431405306523542</v>
      </c>
      <c r="BP46" s="40">
        <f>VLOOKUP($AX46&amp;"_"&amp;$BC$14,データシート1!$A:$BS,MATCH($BC$12&amp;"_"&amp;BP$20,データシート1!$A$1:$BS$1,0),0)</f>
        <v>6.4548186074413909</v>
      </c>
      <c r="BQ46" s="40">
        <f>VLOOKUP($AX46&amp;"_"&amp;$BC$14,データシート1!$A:$BS,MATCH($BC$12&amp;"_"&amp;BQ$20,データシート1!$A$1:$BS$1,0),0)</f>
        <v>8.6060428423200026</v>
      </c>
      <c r="BR46" s="41">
        <f t="shared" si="3"/>
        <v>282.99421788222003</v>
      </c>
      <c r="BT46" s="134" t="str">
        <f t="shared" si="4"/>
        <v>淡路市</v>
      </c>
      <c r="BU46" s="38">
        <f t="shared" si="25"/>
        <v>282.99421788222003</v>
      </c>
      <c r="BV46" s="69">
        <f t="shared" si="16"/>
        <v>0.36823149362219493</v>
      </c>
      <c r="BW46" s="69">
        <f t="shared" si="16"/>
        <v>0.33940069953333157</v>
      </c>
      <c r="BX46" s="69">
        <f t="shared" si="16"/>
        <v>7.1089662228171219E-3</v>
      </c>
      <c r="BY46" s="69">
        <f t="shared" si="16"/>
        <v>2.1721827866046168E-2</v>
      </c>
      <c r="BZ46" s="69">
        <f t="shared" si="16"/>
        <v>0.15078343003812589</v>
      </c>
      <c r="CA46" s="69">
        <f t="shared" si="32"/>
        <v>0.13933042044646829</v>
      </c>
      <c r="CB46" s="69">
        <f t="shared" si="32"/>
        <v>0.31124398917809881</v>
      </c>
      <c r="CC46" s="69">
        <f t="shared" si="32"/>
        <v>0.27944843093160976</v>
      </c>
      <c r="CD46" s="69">
        <f t="shared" si="32"/>
        <v>0.12496260322103547</v>
      </c>
      <c r="CE46" s="69">
        <f t="shared" si="32"/>
        <v>0.15448582771057426</v>
      </c>
      <c r="CF46" s="69">
        <f t="shared" si="32"/>
        <v>8.9865459078417968E-3</v>
      </c>
      <c r="CG46" s="69">
        <f t="shared" si="32"/>
        <v>2.280901233864727E-2</v>
      </c>
      <c r="CH46" s="69">
        <f t="shared" si="32"/>
        <v>3.0410666715112073E-2</v>
      </c>
      <c r="CI46" s="135">
        <f t="shared" si="6"/>
        <v>1</v>
      </c>
      <c r="CK46" s="136" t="str">
        <f t="shared" si="7"/>
        <v>淡路市</v>
      </c>
      <c r="CL46" s="137">
        <f t="shared" si="17"/>
        <v>104.20738353721474</v>
      </c>
      <c r="CM46" s="75">
        <f t="shared" si="18"/>
        <v>0</v>
      </c>
      <c r="CN46" s="76">
        <f t="shared" si="19"/>
        <v>96.048435513113532</v>
      </c>
      <c r="CO46" s="75">
        <f t="shared" si="20"/>
        <v>0</v>
      </c>
      <c r="CP46" s="76">
        <f t="shared" si="8"/>
        <v>2.0117963361772513</v>
      </c>
      <c r="CQ46" s="75">
        <f t="shared" si="21"/>
        <v>0</v>
      </c>
      <c r="CR46" s="76">
        <f t="shared" si="9"/>
        <v>6.1471516879239481</v>
      </c>
      <c r="CS46" s="75">
        <f t="shared" si="22"/>
        <v>0</v>
      </c>
      <c r="CT46" s="76">
        <f t="shared" si="10"/>
        <v>42.670838853237875</v>
      </c>
      <c r="CU46" s="77">
        <f t="shared" si="23"/>
        <v>9.5334427663620186E-2</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4.0679999999999996</v>
      </c>
      <c r="DB46" s="1081">
        <f>VLOOKUP($AX46&amp;"_"&amp;$CW$14,データシート1!$A:$BS,MATCH($CW$12&amp;"_"&amp;DB$20,データシート1!$A$1:$BS$1,0),0)</f>
        <v>0</v>
      </c>
      <c r="DC46" s="1081">
        <f>VLOOKUP($AX46&amp;"_"&amp;$CW$14,データシート1!$A:$BS,MATCH($CW$12&amp;"_"&amp;DC$20,データシート1!$A$1:$BS$1,0),0)</f>
        <v>0</v>
      </c>
      <c r="DD46" s="1080">
        <f t="shared" si="11"/>
        <v>4.0679999999999996</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1</v>
      </c>
      <c r="DJ46" s="74">
        <f>VLOOKUP($AX46&amp;"_"&amp;$DF$14,データシート1!$A:$BS,MATCH($DF$12&amp;"_"&amp;DJ$20,データシート1!$A$1:$BS$1,0),0)</f>
        <v>0</v>
      </c>
      <c r="DK46" s="74">
        <f>VLOOKUP($AX46&amp;"_"&amp;$DF$14,データシート1!$A:$BS,MATCH($DF$12&amp;"_"&amp;DK$20,データシート1!$A$1:$BS$1,0),0)</f>
        <v>0</v>
      </c>
      <c r="DL46" s="78">
        <f t="shared" si="12"/>
        <v>1</v>
      </c>
      <c r="DM46" s="18"/>
      <c r="DN46" s="139">
        <f t="shared" si="26"/>
        <v>0</v>
      </c>
      <c r="DO46" s="140">
        <f t="shared" si="27"/>
        <v>0</v>
      </c>
      <c r="DP46" s="140">
        <f t="shared" si="29"/>
        <v>0</v>
      </c>
      <c r="DQ46" s="140">
        <f t="shared" si="30"/>
        <v>1</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08210</v>
      </c>
      <c r="AY47" s="20" t="str">
        <f>IF(IFERROR(比較地域マスタ!$Z32,"")=0,"",IFERROR(比較地域マスタ!$Z32,""))</f>
        <v>下妻市</v>
      </c>
      <c r="BB47" s="122" t="str">
        <f t="shared" si="0"/>
        <v>08210</v>
      </c>
      <c r="BC47" s="123" t="str">
        <f t="shared" si="0"/>
        <v>下妻市</v>
      </c>
      <c r="BD47" s="40">
        <f t="shared" si="14"/>
        <v>493.90019977622256</v>
      </c>
      <c r="BE47" s="40">
        <f t="shared" si="15"/>
        <v>276.71325598454376</v>
      </c>
      <c r="BF47" s="40">
        <f>VLOOKUP($AX47&amp;"_"&amp;$BC$14,データシート1!$A:$BS,MATCH($BC$12&amp;"_"&amp;BF$20,データシート1!$A$1:$BS$1,0),0)</f>
        <v>260.81273899645538</v>
      </c>
      <c r="BG47" s="40">
        <f>VLOOKUP($AX47&amp;"_"&amp;$BC$14,データシート1!$A:$BS,MATCH($BC$12&amp;"_"&amp;BG$20,データシート1!$A$1:$BS$1,0),0)</f>
        <v>3.5406954991135309</v>
      </c>
      <c r="BH47" s="40">
        <f>VLOOKUP($AX47&amp;"_"&amp;$BC$14,データシート1!$A:$BS,MATCH($BC$12&amp;"_"&amp;BH$20,データシート1!$A$1:$BS$1,0),0)</f>
        <v>12.359821488974818</v>
      </c>
      <c r="BI47" s="40">
        <f>VLOOKUP($AX47&amp;"_"&amp;$BC$14,データシート1!$A:$BS,MATCH($BC$12&amp;"_"&amp;BI$20,データシート1!$A$1:$BS$1,0),0)</f>
        <v>51.618014152569174</v>
      </c>
      <c r="BJ47" s="40">
        <f>VLOOKUP($AX47&amp;"_"&amp;$BC$14,データシート1!$A:$BS,MATCH($BC$12&amp;"_"&amp;BJ$20,データシート1!$A$1:$BS$1,0),0)</f>
        <v>52.765233311874589</v>
      </c>
      <c r="BK47" s="40">
        <f t="shared" si="1"/>
        <v>106.40119436526118</v>
      </c>
      <c r="BL47" s="40">
        <f t="shared" si="2"/>
        <v>103.8601765087667</v>
      </c>
      <c r="BM47" s="40">
        <f>VLOOKUP($AX47&amp;"_"&amp;$BC$14,データシート1!$A:$BS,MATCH($BC$12&amp;"_"&amp;BM$20,データシート1!$A$1:$BS$1,0),0)</f>
        <v>56.285230678211263</v>
      </c>
      <c r="BN47" s="40">
        <f>VLOOKUP($AX47&amp;"_"&amp;$BC$14,データシート1!$A:$BS,MATCH($BC$12&amp;"_"&amp;BN$20,データシート1!$A$1:$BS$1,0),0)</f>
        <v>47.574945830555436</v>
      </c>
      <c r="BO47" s="40">
        <f>VLOOKUP($AX47&amp;"_"&amp;$BC$14,データシート1!$A:$BS,MATCH($BC$12&amp;"_"&amp;BO$20,データシート1!$A$1:$BS$1,0),0)</f>
        <v>2.541017856494475</v>
      </c>
      <c r="BP47" s="40">
        <f>VLOOKUP($AX47&amp;"_"&amp;$BC$14,データシート1!$A:$BS,MATCH($BC$12&amp;"_"&amp;BP$20,データシート1!$A$1:$BS$1,0),0)</f>
        <v>0</v>
      </c>
      <c r="BQ47" s="40">
        <f>VLOOKUP($AX47&amp;"_"&amp;$BC$14,データシート1!$A:$BS,MATCH($BC$12&amp;"_"&amp;BQ$20,データシート1!$A$1:$BS$1,0),0)</f>
        <v>6.402501961973873</v>
      </c>
      <c r="BR47" s="41">
        <f t="shared" si="3"/>
        <v>493.90019977622256</v>
      </c>
      <c r="BT47" s="134" t="str">
        <f t="shared" si="4"/>
        <v>下妻市</v>
      </c>
      <c r="BU47" s="38">
        <f t="shared" si="25"/>
        <v>493.90019977622256</v>
      </c>
      <c r="BV47" s="69">
        <f t="shared" si="16"/>
        <v>0.56026147814865768</v>
      </c>
      <c r="BW47" s="69">
        <f t="shared" si="16"/>
        <v>0.52806769285500399</v>
      </c>
      <c r="BX47" s="69">
        <f t="shared" si="16"/>
        <v>7.1688480804781157E-3</v>
      </c>
      <c r="BY47" s="69">
        <f t="shared" si="16"/>
        <v>2.5024937213175526E-2</v>
      </c>
      <c r="BZ47" s="69">
        <f t="shared" si="16"/>
        <v>0.10451102100375012</v>
      </c>
      <c r="CA47" s="69">
        <f t="shared" si="32"/>
        <v>0.106833796252323</v>
      </c>
      <c r="CB47" s="69">
        <f t="shared" si="32"/>
        <v>0.21543055543097506</v>
      </c>
      <c r="CC47" s="69">
        <f t="shared" si="32"/>
        <v>0.21028575521091894</v>
      </c>
      <c r="CD47" s="69">
        <f t="shared" si="32"/>
        <v>0.11396073681224082</v>
      </c>
      <c r="CE47" s="69">
        <f t="shared" si="32"/>
        <v>9.6325018398678117E-2</v>
      </c>
      <c r="CF47" s="69">
        <f t="shared" si="32"/>
        <v>5.1448002200561267E-3</v>
      </c>
      <c r="CG47" s="69">
        <f t="shared" si="32"/>
        <v>0</v>
      </c>
      <c r="CH47" s="69">
        <f t="shared" si="32"/>
        <v>1.296314916429419E-2</v>
      </c>
      <c r="CI47" s="135">
        <f t="shared" si="6"/>
        <v>1</v>
      </c>
      <c r="CK47" s="136" t="str">
        <f t="shared" si="7"/>
        <v>下妻市</v>
      </c>
      <c r="CL47" s="137">
        <f t="shared" si="17"/>
        <v>276.71325598454376</v>
      </c>
      <c r="CM47" s="75">
        <f t="shared" si="18"/>
        <v>0.2481774852298218</v>
      </c>
      <c r="CN47" s="76">
        <f t="shared" si="19"/>
        <v>260.81273899645538</v>
      </c>
      <c r="CO47" s="75">
        <f t="shared" si="20"/>
        <v>0.26330769066051385</v>
      </c>
      <c r="CP47" s="76">
        <f t="shared" si="8"/>
        <v>3.5406954991135309</v>
      </c>
      <c r="CQ47" s="75">
        <f t="shared" si="21"/>
        <v>0</v>
      </c>
      <c r="CR47" s="76">
        <f t="shared" si="9"/>
        <v>12.359821488974818</v>
      </c>
      <c r="CS47" s="75">
        <f t="shared" si="22"/>
        <v>0</v>
      </c>
      <c r="CT47" s="76">
        <f t="shared" si="10"/>
        <v>51.618014152569174</v>
      </c>
      <c r="CU47" s="77">
        <f t="shared" si="23"/>
        <v>7.9681484604251965E-2</v>
      </c>
      <c r="CV47" s="18"/>
      <c r="CW47" s="1078">
        <f t="shared" si="24"/>
        <v>68.674000000000007</v>
      </c>
      <c r="CX47" s="1081">
        <f>VLOOKUP($AX47&amp;"_"&amp;$CW$14,データシート1!$A:$BS,MATCH($CW$12&amp;"_"&amp;CX$20,データシート1!$A$1:$BS$1,0),0)</f>
        <v>68.674000000000007</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4.1130000000000004</v>
      </c>
      <c r="DB47" s="1081">
        <f>VLOOKUP($AX47&amp;"_"&amp;$CW$14,データシート1!$A:$BS,MATCH($CW$12&amp;"_"&amp;DB$20,データシート1!$A$1:$BS$1,0),0)</f>
        <v>0</v>
      </c>
      <c r="DC47" s="1081">
        <f>VLOOKUP($AX47&amp;"_"&amp;$CW$14,データシート1!$A:$BS,MATCH($CW$12&amp;"_"&amp;DC$20,データシート1!$A$1:$BS$1,0),0)</f>
        <v>0</v>
      </c>
      <c r="DD47" s="1080">
        <f t="shared" si="11"/>
        <v>72.787000000000006</v>
      </c>
      <c r="DE47" s="18"/>
      <c r="DF47" s="138">
        <f>VLOOKUP($AX47&amp;"_"&amp;$DF$14,データシート1!$A:$BS,MATCH($DF$12&amp;"_"&amp;DF$20,データシート1!$A$1:$BS$1,0),0)</f>
        <v>6</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1</v>
      </c>
      <c r="DJ47" s="74">
        <f>VLOOKUP($AX47&amp;"_"&amp;$DF$14,データシート1!$A:$BS,MATCH($DF$12&amp;"_"&amp;DJ$20,データシート1!$A$1:$BS$1,0),0)</f>
        <v>0</v>
      </c>
      <c r="DK47" s="74">
        <f>VLOOKUP($AX47&amp;"_"&amp;$DF$14,データシート1!$A:$BS,MATCH($DF$12&amp;"_"&amp;DK$20,データシート1!$A$1:$BS$1,0),0)</f>
        <v>0</v>
      </c>
      <c r="DL47" s="78">
        <f t="shared" si="12"/>
        <v>7</v>
      </c>
      <c r="DM47" s="18"/>
      <c r="DN47" s="139">
        <f t="shared" si="26"/>
        <v>0.94</v>
      </c>
      <c r="DO47" s="140">
        <f t="shared" si="27"/>
        <v>0</v>
      </c>
      <c r="DP47" s="140">
        <f t="shared" si="29"/>
        <v>0</v>
      </c>
      <c r="DQ47" s="140">
        <f t="shared" si="30"/>
        <v>0.06</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23501</v>
      </c>
      <c r="AY48" s="20" t="str">
        <f>IF(IFERROR(比較地域マスタ!$Z33,"")=0,"",IFERROR(比較地域マスタ!$Z33,""))</f>
        <v>幸田町</v>
      </c>
      <c r="BB48" s="122" t="str">
        <f t="shared" si="0"/>
        <v>23501</v>
      </c>
      <c r="BC48" s="123" t="str">
        <f t="shared" si="0"/>
        <v>幸田町</v>
      </c>
      <c r="BD48" s="40">
        <f t="shared" si="14"/>
        <v>735.21527365878637</v>
      </c>
      <c r="BE48" s="40">
        <f t="shared" si="15"/>
        <v>602.95216867245358</v>
      </c>
      <c r="BF48" s="40">
        <f>VLOOKUP($AX48&amp;"_"&amp;$BC$14,データシート1!$A:$BS,MATCH($BC$12&amp;"_"&amp;BF$20,データシート1!$A$1:$BS$1,0),0)</f>
        <v>598.08932393462328</v>
      </c>
      <c r="BG48" s="40">
        <f>VLOOKUP($AX48&amp;"_"&amp;$BC$14,データシート1!$A:$BS,MATCH($BC$12&amp;"_"&amp;BG$20,データシート1!$A$1:$BS$1,0),0)</f>
        <v>1.3614344550653772</v>
      </c>
      <c r="BH48" s="40">
        <f>VLOOKUP($AX48&amp;"_"&amp;$BC$14,データシート1!$A:$BS,MATCH($BC$12&amp;"_"&amp;BH$20,データシート1!$A$1:$BS$1,0),0)</f>
        <v>3.5014102827649349</v>
      </c>
      <c r="BI48" s="40">
        <f>VLOOKUP($AX48&amp;"_"&amp;$BC$14,データシート1!$A:$BS,MATCH($BC$12&amp;"_"&amp;BI$20,データシート1!$A$1:$BS$1,0),0)</f>
        <v>29.299157854091096</v>
      </c>
      <c r="BJ48" s="40">
        <f>VLOOKUP($AX48&amp;"_"&amp;$BC$14,データシート1!$A:$BS,MATCH($BC$12&amp;"_"&amp;BJ$20,データシート1!$A$1:$BS$1,0),0)</f>
        <v>42.770329271191265</v>
      </c>
      <c r="BK48" s="40">
        <f t="shared" si="1"/>
        <v>60.193617861050541</v>
      </c>
      <c r="BL48" s="40">
        <f t="shared" si="2"/>
        <v>57.682907074476894</v>
      </c>
      <c r="BM48" s="40">
        <f>VLOOKUP($AX48&amp;"_"&amp;$BC$14,データシート1!$A:$BS,MATCH($BC$12&amp;"_"&amp;BM$20,データシート1!$A$1:$BS$1,0),0)</f>
        <v>36.455252589940422</v>
      </c>
      <c r="BN48" s="40">
        <f>VLOOKUP($AX48&amp;"_"&amp;$BC$14,データシート1!$A:$BS,MATCH($BC$12&amp;"_"&amp;BN$20,データシート1!$A$1:$BS$1,0),0)</f>
        <v>21.227654484536473</v>
      </c>
      <c r="BO48" s="40">
        <f>VLOOKUP($AX48&amp;"_"&amp;$BC$14,データシート1!$A:$BS,MATCH($BC$12&amp;"_"&amp;BO$20,データシート1!$A$1:$BS$1,0),0)</f>
        <v>2.5107107865736449</v>
      </c>
      <c r="BP48" s="40">
        <f>VLOOKUP($AX48&amp;"_"&amp;$BC$14,データシート1!$A:$BS,MATCH($BC$12&amp;"_"&amp;BP$20,データシート1!$A$1:$BS$1,0),0)</f>
        <v>0</v>
      </c>
      <c r="BQ48" s="40">
        <f>VLOOKUP($AX48&amp;"_"&amp;$BC$14,データシート1!$A:$BS,MATCH($BC$12&amp;"_"&amp;BQ$20,データシート1!$A$1:$BS$1,0),0)</f>
        <v>0</v>
      </c>
      <c r="BR48" s="41">
        <f t="shared" si="3"/>
        <v>735.21527365878637</v>
      </c>
      <c r="BT48" s="134" t="str">
        <f t="shared" si="4"/>
        <v>幸田町</v>
      </c>
      <c r="BU48" s="38">
        <f t="shared" si="25"/>
        <v>735.21527365878637</v>
      </c>
      <c r="BV48" s="69">
        <f t="shared" si="16"/>
        <v>0.82010288724263347</v>
      </c>
      <c r="BW48" s="69">
        <f t="shared" si="16"/>
        <v>0.81348870917526217</v>
      </c>
      <c r="BX48" s="69">
        <f t="shared" si="16"/>
        <v>1.8517494179496866E-3</v>
      </c>
      <c r="BY48" s="69">
        <f t="shared" si="16"/>
        <v>4.7624286494215851E-3</v>
      </c>
      <c r="BZ48" s="69">
        <f t="shared" si="16"/>
        <v>3.9851127831287199E-2</v>
      </c>
      <c r="CA48" s="69">
        <f t="shared" si="32"/>
        <v>5.8173885667996868E-2</v>
      </c>
      <c r="CB48" s="69">
        <f t="shared" si="32"/>
        <v>8.1872099258082628E-2</v>
      </c>
      <c r="CC48" s="69">
        <f t="shared" si="32"/>
        <v>7.8457166412524162E-2</v>
      </c>
      <c r="CD48" s="69">
        <f t="shared" si="32"/>
        <v>4.958446035610968E-2</v>
      </c>
      <c r="CE48" s="69">
        <f t="shared" si="32"/>
        <v>2.8872706056414482E-2</v>
      </c>
      <c r="CF48" s="69">
        <f t="shared" si="32"/>
        <v>3.4149328455584651E-3</v>
      </c>
      <c r="CG48" s="69">
        <f t="shared" si="32"/>
        <v>0</v>
      </c>
      <c r="CH48" s="69">
        <f t="shared" si="32"/>
        <v>0</v>
      </c>
      <c r="CI48" s="135">
        <f t="shared" si="6"/>
        <v>1</v>
      </c>
      <c r="CK48" s="136" t="str">
        <f t="shared" si="7"/>
        <v>幸田町</v>
      </c>
      <c r="CL48" s="137">
        <f t="shared" si="17"/>
        <v>602.95216867245358</v>
      </c>
      <c r="CM48" s="75">
        <f t="shared" si="18"/>
        <v>0.27966729163819298</v>
      </c>
      <c r="CN48" s="76">
        <f t="shared" si="19"/>
        <v>598.08932393462328</v>
      </c>
      <c r="CO48" s="75">
        <f t="shared" si="20"/>
        <v>0.28194116372228106</v>
      </c>
      <c r="CP48" s="76">
        <f t="shared" si="8"/>
        <v>1.3614344550653772</v>
      </c>
      <c r="CQ48" s="75">
        <f t="shared" si="21"/>
        <v>0</v>
      </c>
      <c r="CR48" s="76">
        <f t="shared" si="9"/>
        <v>3.5014102827649349</v>
      </c>
      <c r="CS48" s="75">
        <f t="shared" si="22"/>
        <v>0</v>
      </c>
      <c r="CT48" s="76">
        <f t="shared" si="10"/>
        <v>29.299157854091096</v>
      </c>
      <c r="CU48" s="77">
        <f t="shared" si="23"/>
        <v>7.2937249959271672E-2</v>
      </c>
      <c r="CV48" s="18"/>
      <c r="CW48" s="1078">
        <f t="shared" si="24"/>
        <v>168.626</v>
      </c>
      <c r="CX48" s="1081">
        <f>VLOOKUP($AX48&amp;"_"&amp;$CW$14,データシート1!$A:$BS,MATCH($CW$12&amp;"_"&amp;CX$20,データシート1!$A$1:$BS$1,0),0)</f>
        <v>168.626</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2.137</v>
      </c>
      <c r="DB48" s="1081">
        <f>VLOOKUP($AX48&amp;"_"&amp;$CW$14,データシート1!$A:$BS,MATCH($CW$12&amp;"_"&amp;DB$20,データシート1!$A$1:$BS$1,0),0)</f>
        <v>0</v>
      </c>
      <c r="DC48" s="1081">
        <f>VLOOKUP($AX48&amp;"_"&amp;$CW$14,データシート1!$A:$BS,MATCH($CW$12&amp;"_"&amp;DC$20,データシート1!$A$1:$BS$1,0),0)</f>
        <v>0</v>
      </c>
      <c r="DD48" s="1080">
        <f t="shared" si="11"/>
        <v>170.76300000000001</v>
      </c>
      <c r="DE48" s="18"/>
      <c r="DF48" s="138">
        <f>VLOOKUP($AX48&amp;"_"&amp;$DF$14,データシート1!$A:$BS,MATCH($DF$12&amp;"_"&amp;DF$20,データシート1!$A$1:$BS$1,0),0)</f>
        <v>8</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1</v>
      </c>
      <c r="DJ48" s="74">
        <f>VLOOKUP($AX48&amp;"_"&amp;$DF$14,データシート1!$A:$BS,MATCH($DF$12&amp;"_"&amp;DJ$20,データシート1!$A$1:$BS$1,0),0)</f>
        <v>0</v>
      </c>
      <c r="DK48" s="74">
        <f>VLOOKUP($AX48&amp;"_"&amp;$DF$14,データシート1!$A:$BS,MATCH($DF$12&amp;"_"&amp;DK$20,データシート1!$A$1:$BS$1,0),0)</f>
        <v>0</v>
      </c>
      <c r="DL48" s="78">
        <f t="shared" si="12"/>
        <v>9</v>
      </c>
      <c r="DM48" s="18"/>
      <c r="DN48" s="139">
        <f t="shared" si="26"/>
        <v>0.99</v>
      </c>
      <c r="DO48" s="140">
        <f t="shared" si="27"/>
        <v>0</v>
      </c>
      <c r="DP48" s="140">
        <f t="shared" si="29"/>
        <v>0</v>
      </c>
      <c r="DQ48" s="140">
        <f t="shared" si="30"/>
        <v>0.01</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28220</v>
      </c>
      <c r="AY49" s="20" t="str">
        <f>IF(IFERROR(比較地域マスタ!$Z34,"")=0,"",IFERROR(比較地域マスタ!$Z34,""))</f>
        <v>加西市</v>
      </c>
      <c r="BB49" s="122" t="str">
        <f t="shared" si="0"/>
        <v>28220</v>
      </c>
      <c r="BC49" s="123" t="str">
        <f t="shared" si="0"/>
        <v>加西市</v>
      </c>
      <c r="BD49" s="40">
        <f t="shared" si="14"/>
        <v>625.24192337734848</v>
      </c>
      <c r="BE49" s="40">
        <f t="shared" si="15"/>
        <v>447.33886133399704</v>
      </c>
      <c r="BF49" s="40">
        <f>VLOOKUP($AX49&amp;"_"&amp;$BC$14,データシート1!$A:$BS,MATCH($BC$12&amp;"_"&amp;BF$20,データシート1!$A$1:$BS$1,0),0)</f>
        <v>428.16536263766488</v>
      </c>
      <c r="BG49" s="40">
        <f>VLOOKUP($AX49&amp;"_"&amp;$BC$14,データシート1!$A:$BS,MATCH($BC$12&amp;"_"&amp;BG$20,データシート1!$A$1:$BS$1,0),0)</f>
        <v>1.2519519842752529</v>
      </c>
      <c r="BH49" s="40">
        <f>VLOOKUP($AX49&amp;"_"&amp;$BC$14,データシート1!$A:$BS,MATCH($BC$12&amp;"_"&amp;BH$20,データシート1!$A$1:$BS$1,0),0)</f>
        <v>17.921546712056884</v>
      </c>
      <c r="BI49" s="40">
        <f>VLOOKUP($AX49&amp;"_"&amp;$BC$14,データシート1!$A:$BS,MATCH($BC$12&amp;"_"&amp;BI$20,データシート1!$A$1:$BS$1,0),0)</f>
        <v>40.0213123280422</v>
      </c>
      <c r="BJ49" s="40">
        <f>VLOOKUP($AX49&amp;"_"&amp;$BC$14,データシート1!$A:$BS,MATCH($BC$12&amp;"_"&amp;BJ$20,データシート1!$A$1:$BS$1,0),0)</f>
        <v>36.21019224809757</v>
      </c>
      <c r="BK49" s="40">
        <f t="shared" si="1"/>
        <v>96.333862071702782</v>
      </c>
      <c r="BL49" s="40">
        <f t="shared" si="2"/>
        <v>93.770025468011113</v>
      </c>
      <c r="BM49" s="40">
        <f>VLOOKUP($AX49&amp;"_"&amp;$BC$14,データシート1!$A:$BS,MATCH($BC$12&amp;"_"&amp;BM$20,データシート1!$A$1:$BS$1,0),0)</f>
        <v>41.248313631036233</v>
      </c>
      <c r="BN49" s="40">
        <f>VLOOKUP($AX49&amp;"_"&amp;$BC$14,データシート1!$A:$BS,MATCH($BC$12&amp;"_"&amp;BN$20,データシート1!$A$1:$BS$1,0),0)</f>
        <v>52.52171183697488</v>
      </c>
      <c r="BO49" s="40">
        <f>VLOOKUP($AX49&amp;"_"&amp;$BC$14,データシート1!$A:$BS,MATCH($BC$12&amp;"_"&amp;BO$20,データシート1!$A$1:$BS$1,0),0)</f>
        <v>2.5638366036916755</v>
      </c>
      <c r="BP49" s="40">
        <f>VLOOKUP($AX49&amp;"_"&amp;$BC$14,データシート1!$A:$BS,MATCH($BC$12&amp;"_"&amp;BP$20,データシート1!$A$1:$BS$1,0),0)</f>
        <v>0</v>
      </c>
      <c r="BQ49" s="40">
        <f>VLOOKUP($AX49&amp;"_"&amp;$BC$14,データシート1!$A:$BS,MATCH($BC$12&amp;"_"&amp;BQ$20,データシート1!$A$1:$BS$1,0),0)</f>
        <v>5.3376953955087947</v>
      </c>
      <c r="BR49" s="41">
        <f t="shared" si="3"/>
        <v>625.24192337734848</v>
      </c>
      <c r="BT49" s="134" t="str">
        <f t="shared" si="4"/>
        <v>加西市</v>
      </c>
      <c r="BU49" s="38">
        <f t="shared" si="25"/>
        <v>625.24192337734848</v>
      </c>
      <c r="BV49" s="69">
        <f t="shared" si="16"/>
        <v>0.71546523770770454</v>
      </c>
      <c r="BW49" s="69">
        <f t="shared" si="16"/>
        <v>0.68479950980391446</v>
      </c>
      <c r="BX49" s="69">
        <f t="shared" si="16"/>
        <v>2.0023481111321288E-3</v>
      </c>
      <c r="BY49" s="69">
        <f t="shared" si="16"/>
        <v>2.8663379792657956E-2</v>
      </c>
      <c r="BZ49" s="69">
        <f t="shared" si="16"/>
        <v>6.4009323162241602E-2</v>
      </c>
      <c r="CA49" s="69">
        <f t="shared" si="32"/>
        <v>5.7913890438603635E-2</v>
      </c>
      <c r="CB49" s="69">
        <f t="shared" si="32"/>
        <v>0.15407454054158648</v>
      </c>
      <c r="CC49" s="69">
        <f t="shared" si="32"/>
        <v>0.14997398920644459</v>
      </c>
      <c r="CD49" s="69">
        <f t="shared" si="32"/>
        <v>6.597176562989665E-2</v>
      </c>
      <c r="CE49" s="69">
        <f t="shared" si="32"/>
        <v>8.4002223576547935E-2</v>
      </c>
      <c r="CF49" s="69">
        <f t="shared" si="32"/>
        <v>4.1005513351418995E-3</v>
      </c>
      <c r="CG49" s="69">
        <f t="shared" si="32"/>
        <v>0</v>
      </c>
      <c r="CH49" s="69">
        <f t="shared" si="32"/>
        <v>8.5370081498635647E-3</v>
      </c>
      <c r="CI49" s="135">
        <f t="shared" si="6"/>
        <v>1</v>
      </c>
      <c r="CK49" s="136" t="str">
        <f t="shared" si="7"/>
        <v>加西市</v>
      </c>
      <c r="CL49" s="137">
        <f t="shared" si="17"/>
        <v>447.33886133399704</v>
      </c>
      <c r="CM49" s="75">
        <f t="shared" si="18"/>
        <v>0.17214913940262994</v>
      </c>
      <c r="CN49" s="76">
        <f t="shared" si="19"/>
        <v>428.16536263766488</v>
      </c>
      <c r="CO49" s="75">
        <f t="shared" si="20"/>
        <v>0.17985807989136407</v>
      </c>
      <c r="CP49" s="76">
        <f t="shared" si="8"/>
        <v>1.2519519842752529</v>
      </c>
      <c r="CQ49" s="75">
        <f t="shared" si="21"/>
        <v>0</v>
      </c>
      <c r="CR49" s="76">
        <f t="shared" si="9"/>
        <v>17.921546712056884</v>
      </c>
      <c r="CS49" s="75">
        <f t="shared" si="22"/>
        <v>0</v>
      </c>
      <c r="CT49" s="76">
        <f t="shared" si="10"/>
        <v>40.0213123280422</v>
      </c>
      <c r="CU49" s="77">
        <f t="shared" si="23"/>
        <v>0</v>
      </c>
      <c r="CV49" s="18"/>
      <c r="CW49" s="1078">
        <f t="shared" si="24"/>
        <v>77.009</v>
      </c>
      <c r="CX49" s="1081">
        <f>VLOOKUP($AX49&amp;"_"&amp;$CW$14,データシート1!$A:$BS,MATCH($CW$12&amp;"_"&amp;CX$20,データシート1!$A$1:$BS$1,0),0)</f>
        <v>77.009</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77.009</v>
      </c>
      <c r="DE49" s="18"/>
      <c r="DF49" s="138">
        <f>VLOOKUP($AX49&amp;"_"&amp;$DF$14,データシート1!$A:$BS,MATCH($DF$12&amp;"_"&amp;DF$20,データシート1!$A$1:$BS$1,0),0)</f>
        <v>11</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11</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岩沼市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宮城県</v>
      </c>
      <c r="AY4" s="261" t="str">
        <f>年度マスタ!$J4</f>
        <v>岩沼市</v>
      </c>
      <c r="AZ4" s="261" t="str">
        <f>年度マスタ!$K4</f>
        <v>04211</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24214</v>
      </c>
      <c r="AY13" s="20" t="str">
        <f>IF(IFERROR(比較地域マスタ!$Z6,"")=0,"",IFERROR(比較地域マスタ!$Z6,""))</f>
        <v>いなべ市</v>
      </c>
      <c r="BC13" s="960" t="str">
        <f t="shared" ref="BC13:BC59" si="0">AX13</f>
        <v>24214</v>
      </c>
      <c r="BD13" s="123" t="str">
        <f>AY13</f>
        <v>いなべ市</v>
      </c>
      <c r="BE13" s="40">
        <f>VLOOKUP($BC13&amp;"_"&amp;$AZ$7,データシート1!$A:$BS,MATCH("cb_"&amp;BE$12,データシート1!$A$1:$BS$1,0),0)</f>
        <v>12726.599999999884</v>
      </c>
      <c r="BF13" s="40">
        <f>VLOOKUP($BC13&amp;"_"&amp;$AZ$7,データシート1!$A:$BS,MATCH("cb_"&amp;BF$12,データシート1!$A$1:$BS$1,0),0)</f>
        <v>124607.89999999969</v>
      </c>
      <c r="BG13" s="40">
        <f>VLOOKUP($BC13&amp;"_"&amp;$AZ$7,データシート1!$A:$BS,MATCH("cb_"&amp;BG$12,データシート1!$A$1:$BS$1,0),0)</f>
        <v>0</v>
      </c>
      <c r="BH13" s="40">
        <f>VLOOKUP($BC13&amp;"_"&amp;$AZ$7,データシート1!$A:$BS,MATCH("cb_"&amp;BH$12,データシート1!$A$1:$BS$1,0),0)</f>
        <v>133.30000000000001</v>
      </c>
      <c r="BI13" s="40">
        <f>VLOOKUP($BC13&amp;"_"&amp;$AZ$7,データシート1!$A:$BS,MATCH("cb_"&amp;BI$12,データシート1!$A$1:$BS$1,0),0)</f>
        <v>0</v>
      </c>
      <c r="BJ13" s="40">
        <f>VLOOKUP($BC13&amp;"_"&amp;$AZ$7,データシート1!$A:$BS,MATCH("cb_"&amp;BJ$12,データシート1!$A$1:$BS$1,0),0)</f>
        <v>0</v>
      </c>
      <c r="BK13" s="40">
        <f>SUM(BE13:BJ13)</f>
        <v>137467.79999999955</v>
      </c>
      <c r="BL13" s="42"/>
      <c r="BM13" s="960" t="str">
        <f>AX13</f>
        <v>24214</v>
      </c>
      <c r="BN13" s="123" t="str">
        <f>AY13</f>
        <v>いなべ市</v>
      </c>
      <c r="BO13" s="40">
        <f>BE13*VLOOKUP(BO$12,別紙!$B$4:$E$10,MATCH("設備利用率",別紙!$B$4:$E$4,0),0)/100*8760/10^3</f>
        <v>15273.44719199986</v>
      </c>
      <c r="BP13" s="40">
        <f>BF13*VLOOKUP(BP$12,別紙!$B$4:$E$10,MATCH("設備利用率",別紙!$B$4:$E$4,0),0)/100*8760/10^3</f>
        <v>164826.3458039996</v>
      </c>
      <c r="BQ13" s="40">
        <f>BG13*VLOOKUP(BQ$12,別紙!$B$4:$E$10,MATCH("設備利用率",別紙!$B$4:$E$4,0),0)/100*8760/10^3</f>
        <v>0</v>
      </c>
      <c r="BR13" s="40">
        <f>BH13*VLOOKUP(BR$12,別紙!$B$4:$E$10,MATCH("設備利用率",別紙!$B$4:$E$4,0),0)/100*8760/10^3</f>
        <v>700.62480000000005</v>
      </c>
      <c r="BS13" s="40">
        <f>BI13*VLOOKUP(BS$12,別紙!$B$4:$E$10,MATCH("設備利用率",別紙!$B$4:$E$4,0),0)/100*8760/10^3</f>
        <v>0</v>
      </c>
      <c r="BT13" s="40">
        <f>BJ13*VLOOKUP(BT$12,別紙!$B$4:$E$10,MATCH("設備利用率",別紙!$B$4:$E$4,0),0)/100*8760/10^3</f>
        <v>0</v>
      </c>
      <c r="BU13" s="40">
        <f>SUM(BO13:BT13)</f>
        <v>180800.41779599944</v>
      </c>
      <c r="BV13" s="42"/>
      <c r="BW13" s="38" t="str">
        <f>AX13</f>
        <v>24214</v>
      </c>
      <c r="BX13" s="38" t="str">
        <f>AY13</f>
        <v>いなべ市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1701890.7590552014</v>
      </c>
      <c r="BZ13" s="42"/>
      <c r="CA13" s="38" t="str">
        <f>AX13</f>
        <v>24214</v>
      </c>
      <c r="CB13" s="38" t="str">
        <f>AY13</f>
        <v>いなべ市</v>
      </c>
      <c r="CC13" s="260">
        <f>BO13/$BY13</f>
        <v>8.9743992737106454E-3</v>
      </c>
      <c r="CD13" s="260">
        <f t="shared" ref="CD13:CH28" si="1">BP13/$BY13</f>
        <v>9.6848957506239924E-2</v>
      </c>
      <c r="CE13" s="260">
        <f t="shared" si="1"/>
        <v>0</v>
      </c>
      <c r="CF13" s="260">
        <f t="shared" si="1"/>
        <v>4.1167436644931865E-4</v>
      </c>
      <c r="CG13" s="260">
        <f t="shared" si="1"/>
        <v>0</v>
      </c>
      <c r="CH13" s="260">
        <f t="shared" si="1"/>
        <v>0</v>
      </c>
      <c r="CI13" s="260">
        <f>BU13/BY13</f>
        <v>0.10623503114639987</v>
      </c>
      <c r="CK13" s="20" t="str">
        <f>AX13</f>
        <v>24214</v>
      </c>
      <c r="CL13" s="20" t="str">
        <f>AY13</f>
        <v>いなべ市</v>
      </c>
      <c r="CM13" s="20">
        <f>VLOOKUP($CK13&amp;"_"&amp;$AZ$7,データシート1!$A:$BS,MATCH("ca_太陽光発電（10kW未満）",データシート1!$A$1:$BS$1,0),0)</f>
        <v>2325</v>
      </c>
      <c r="CN13" s="20">
        <f>VLOOKUP($CK13&amp;"_"&amp;$AZ$5,データシート1!$A:$BS,MATCH("ab_家庭",データシート1!$A$1:$BS$1,0),0)</f>
        <v>18685</v>
      </c>
      <c r="CO13" s="260">
        <f>CM13/CN13</f>
        <v>0.12443136205512444</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12205</v>
      </c>
      <c r="AY14" s="20" t="str">
        <f>IF(IFERROR(比較地域マスタ!$Z7,"")=0,"",IFERROR(比較地域マスタ!$Z7,""))</f>
        <v>館山市</v>
      </c>
      <c r="BC14" s="960" t="str">
        <f t="shared" si="0"/>
        <v>12205</v>
      </c>
      <c r="BD14" s="123" t="str">
        <f t="shared" ref="BD14:BD60" si="2">AY14</f>
        <v>館山市</v>
      </c>
      <c r="BE14" s="40">
        <f>VLOOKUP($BC14&amp;"_"&amp;$AZ$7,データシート1!$A:$BS,MATCH("cb_"&amp;BE$12,データシート1!$A$1:$BS$1,0),0)</f>
        <v>5535.4000000000015</v>
      </c>
      <c r="BF14" s="40">
        <f>VLOOKUP($BC14&amp;"_"&amp;$AZ$7,データシート1!$A:$BS,MATCH("cb_"&amp;BF$12,データシート1!$A$1:$BS$1,0),0)</f>
        <v>25376.600000000009</v>
      </c>
      <c r="BG14" s="40">
        <f>VLOOKUP($BC14&amp;"_"&amp;$AZ$7,データシート1!$A:$BS,MATCH("cb_"&amp;BG$12,データシート1!$A$1:$BS$1,0),0)</f>
        <v>1509.8</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32421.80000000001</v>
      </c>
      <c r="BL14" s="42"/>
      <c r="BM14" s="960" t="str">
        <f t="shared" ref="BM14:BM60" si="4">AX14</f>
        <v>12205</v>
      </c>
      <c r="BN14" s="123" t="str">
        <f t="shared" ref="BN14:BN60" si="5">AY14</f>
        <v>館山市</v>
      </c>
      <c r="BO14" s="40">
        <f>BE14*VLOOKUP(BO$12,別紙!$B$4:$E$10,MATCH("設備利用率",別紙!$B$4:$E$4,0),0)/100*8760/10^3</f>
        <v>6643.1442480000005</v>
      </c>
      <c r="BP14" s="40">
        <f>BF14*VLOOKUP(BP$12,別紙!$B$4:$E$10,MATCH("設備利用率",別紙!$B$4:$E$4,0),0)/100*8760/10^3</f>
        <v>33567.151416000015</v>
      </c>
      <c r="BQ14" s="40">
        <f>BG14*VLOOKUP(BQ$12,別紙!$B$4:$E$10,MATCH("設備利用率",別紙!$B$4:$E$4,0),0)/100*8760/10^3</f>
        <v>3280.0103039999999</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43490.305968000022</v>
      </c>
      <c r="BV14" s="42"/>
      <c r="BW14" s="38" t="str">
        <f t="shared" ref="BW14:BW60" si="7">AX14</f>
        <v>12205</v>
      </c>
      <c r="BX14" s="38" t="str">
        <f t="shared" ref="BX14:BX60" si="8">AY14</f>
        <v>館山市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234028.38855737867</v>
      </c>
      <c r="BZ14" s="42"/>
      <c r="CA14" s="38" t="str">
        <f t="shared" ref="CA14:CA60" si="9">AX14</f>
        <v>12205</v>
      </c>
      <c r="CB14" s="38" t="str">
        <f t="shared" ref="CB14:CB60" si="10">AY14</f>
        <v>館山市</v>
      </c>
      <c r="CC14" s="260">
        <f t="shared" ref="CC14:CC60" si="11">BO14/$BY14</f>
        <v>2.8386061575479533E-2</v>
      </c>
      <c r="CD14" s="260">
        <f t="shared" si="1"/>
        <v>0.14343196405751468</v>
      </c>
      <c r="CE14" s="260">
        <f t="shared" si="1"/>
        <v>1.4015437717701555E-2</v>
      </c>
      <c r="CF14" s="260">
        <f t="shared" si="1"/>
        <v>0</v>
      </c>
      <c r="CG14" s="260">
        <f t="shared" si="1"/>
        <v>0</v>
      </c>
      <c r="CH14" s="260">
        <f t="shared" si="1"/>
        <v>0</v>
      </c>
      <c r="CI14" s="260">
        <f t="shared" ref="CI14:CI60" si="12">BU14/BY14</f>
        <v>0.18583346335069578</v>
      </c>
      <c r="CK14" s="20" t="str">
        <f t="shared" ref="CK14:CK60" si="13">AX14</f>
        <v>12205</v>
      </c>
      <c r="CL14" s="20" t="str">
        <f t="shared" ref="CL14:CL60" si="14">AY14</f>
        <v>館山市</v>
      </c>
      <c r="CM14" s="20">
        <f>VLOOKUP($CK14&amp;"_"&amp;$AZ$7,データシート1!$A:$BS,MATCH("ca_太陽光発電（10kW未満）",データシート1!$A$1:$BS$1,0),0)</f>
        <v>1237</v>
      </c>
      <c r="CN14" s="20">
        <f>VLOOKUP($CK14&amp;"_"&amp;$AZ$5,データシート1!$A:$BS,MATCH("ab_家庭",データシート1!$A$1:$BS$1,0),0)</f>
        <v>23254</v>
      </c>
      <c r="CO14" s="260">
        <f t="shared" ref="CO14:CO60" si="15">CM14/CN14</f>
        <v>5.3195149221639287E-2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01236</v>
      </c>
      <c r="AY15" s="20" t="str">
        <f>IF(IFERROR(比較地域マスタ!$Z8,"")=0,"",IFERROR(比較地域マスタ!$Z8,""))</f>
        <v>北斗市</v>
      </c>
      <c r="BC15" s="960" t="str">
        <f t="shared" si="0"/>
        <v>01236</v>
      </c>
      <c r="BD15" s="123" t="str">
        <f t="shared" si="2"/>
        <v>北斗市</v>
      </c>
      <c r="BE15" s="40">
        <f>VLOOKUP($BC15&amp;"_"&amp;$AZ$7,データシート1!$A:$BS,MATCH("cb_"&amp;BE$12,データシート1!$A$1:$BS$1,0),0)</f>
        <v>1625.0720000000008</v>
      </c>
      <c r="BF15" s="40">
        <f>VLOOKUP($BC15&amp;"_"&amp;$AZ$7,データシート1!$A:$BS,MATCH("cb_"&amp;BF$12,データシート1!$A$1:$BS$1,0),0)</f>
        <v>14640.459999999997</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1990</v>
      </c>
      <c r="BK15" s="40">
        <f t="shared" si="3"/>
        <v>18255.531999999999</v>
      </c>
      <c r="BL15" s="42"/>
      <c r="BM15" s="960" t="str">
        <f t="shared" si="4"/>
        <v>01236</v>
      </c>
      <c r="BN15" s="123" t="str">
        <f t="shared" si="5"/>
        <v>北斗市</v>
      </c>
      <c r="BO15" s="40">
        <f>BE15*VLOOKUP(BO$12,別紙!$B$4:$E$10,MATCH("設備利用率",別紙!$B$4:$E$4,0),0)/100*8760/10^3</f>
        <v>1950.2814086400008</v>
      </c>
      <c r="BP15" s="40">
        <f>BF15*VLOOKUP(BP$12,別紙!$B$4:$E$10,MATCH("設備利用率",別紙!$B$4:$E$4,0),0)/100*8760/10^3</f>
        <v>19365.814869599999</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13945.92</v>
      </c>
      <c r="BU15" s="40">
        <f t="shared" si="6"/>
        <v>35262.01627824</v>
      </c>
      <c r="BV15" s="42"/>
      <c r="BW15" s="38" t="str">
        <f t="shared" si="7"/>
        <v>01236</v>
      </c>
      <c r="BX15" s="38" t="str">
        <f t="shared" si="8"/>
        <v>北斗市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233625.85295171392</v>
      </c>
      <c r="BZ15" s="42"/>
      <c r="CA15" s="38" t="str">
        <f t="shared" si="9"/>
        <v>01236</v>
      </c>
      <c r="CB15" s="38" t="str">
        <f t="shared" si="10"/>
        <v>北斗市</v>
      </c>
      <c r="CC15" s="260">
        <f t="shared" si="11"/>
        <v>8.3478835240168702E-3</v>
      </c>
      <c r="CD15" s="260">
        <f t="shared" si="1"/>
        <v>8.2892430888642066E-2</v>
      </c>
      <c r="CE15" s="260">
        <f t="shared" si="1"/>
        <v>0</v>
      </c>
      <c r="CF15" s="260">
        <f t="shared" si="1"/>
        <v>0</v>
      </c>
      <c r="CG15" s="260">
        <f t="shared" si="1"/>
        <v>0</v>
      </c>
      <c r="CH15" s="260">
        <f t="shared" si="1"/>
        <v>5.9693393619765014E-2</v>
      </c>
      <c r="CI15" s="260">
        <f t="shared" si="12"/>
        <v>0.15093370803242395</v>
      </c>
      <c r="CK15" s="20" t="str">
        <f t="shared" si="13"/>
        <v>01236</v>
      </c>
      <c r="CL15" s="20" t="str">
        <f t="shared" si="14"/>
        <v>北斗市</v>
      </c>
      <c r="CM15" s="20">
        <f>VLOOKUP($CK15&amp;"_"&amp;$AZ$7,データシート1!$A:$BS,MATCH("ca_太陽光発電（10kW未満）",データシート1!$A$1:$BS$1,0),0)</f>
        <v>339</v>
      </c>
      <c r="CN15" s="20">
        <f>VLOOKUP($CK15&amp;"_"&amp;$AZ$5,データシート1!$A:$BS,MATCH("ab_家庭",データシート1!$A$1:$BS$1,0),0)</f>
        <v>22269</v>
      </c>
      <c r="CO15" s="260">
        <f t="shared" si="15"/>
        <v>1.5222955678297184E-2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41208</v>
      </c>
      <c r="AY16" s="20" t="str">
        <f>IF(IFERROR(比較地域マスタ!$Z9,"")=0,"",IFERROR(比較地域マスタ!$Z9,""))</f>
        <v>小城市</v>
      </c>
      <c r="BC16" s="960" t="str">
        <f t="shared" si="0"/>
        <v>41208</v>
      </c>
      <c r="BD16" s="123" t="str">
        <f t="shared" si="2"/>
        <v>小城市</v>
      </c>
      <c r="BE16" s="40">
        <f>VLOOKUP($BC16&amp;"_"&amp;$AZ$7,データシート1!$A:$BS,MATCH("cb_"&amp;BE$12,データシート1!$A$1:$BS$1,0),0)</f>
        <v>11529.589999999973</v>
      </c>
      <c r="BF16" s="40">
        <f>VLOOKUP($BC16&amp;"_"&amp;$AZ$7,データシート1!$A:$BS,MATCH("cb_"&amp;BF$12,データシート1!$A$1:$BS$1,0),0)</f>
        <v>16381.899999999981</v>
      </c>
      <c r="BG16" s="40">
        <f>VLOOKUP($BC16&amp;"_"&amp;$AZ$7,データシート1!$A:$BS,MATCH("cb_"&amp;BG$12,データシート1!$A$1:$BS$1,0),0)</f>
        <v>0</v>
      </c>
      <c r="BH16" s="40">
        <f>VLOOKUP($BC16&amp;"_"&amp;$AZ$7,データシート1!$A:$BS,MATCH("cb_"&amp;BH$12,データシート1!$A$1:$BS$1,0),0)</f>
        <v>19.899999999999999</v>
      </c>
      <c r="BI16" s="40">
        <f>VLOOKUP($BC16&amp;"_"&amp;$AZ$7,データシート1!$A:$BS,MATCH("cb_"&amp;BI$12,データシート1!$A$1:$BS$1,0),0)</f>
        <v>0</v>
      </c>
      <c r="BJ16" s="40">
        <f>VLOOKUP($BC16&amp;"_"&amp;$AZ$7,データシート1!$A:$BS,MATCH("cb_"&amp;BJ$12,データシート1!$A$1:$BS$1,0),0)</f>
        <v>0</v>
      </c>
      <c r="BK16" s="40">
        <f t="shared" si="3"/>
        <v>27931.389999999956</v>
      </c>
      <c r="BL16" s="42"/>
      <c r="BM16" s="960" t="str">
        <f t="shared" si="4"/>
        <v>41208</v>
      </c>
      <c r="BN16" s="123" t="str">
        <f t="shared" si="5"/>
        <v>小城市</v>
      </c>
      <c r="BO16" s="40">
        <f>BE16*VLOOKUP(BO$12,別紙!$B$4:$E$10,MATCH("設備利用率",別紙!$B$4:$E$4,0),0)/100*8760/10^3</f>
        <v>13836.891550799966</v>
      </c>
      <c r="BP16" s="40">
        <f>BF16*VLOOKUP(BP$12,別紙!$B$4:$E$10,MATCH("設備利用率",別紙!$B$4:$E$4,0),0)/100*8760/10^3</f>
        <v>21669.322043999975</v>
      </c>
      <c r="BQ16" s="40">
        <f>BG16*VLOOKUP(BQ$12,別紙!$B$4:$E$10,MATCH("設備利用率",別紙!$B$4:$E$4,0),0)/100*8760/10^3</f>
        <v>0</v>
      </c>
      <c r="BR16" s="40">
        <f>BH16*VLOOKUP(BR$12,別紙!$B$4:$E$10,MATCH("設備利用率",別紙!$B$4:$E$4,0),0)/100*8760/10^3</f>
        <v>104.59439999999999</v>
      </c>
      <c r="BS16" s="40">
        <f>BI16*VLOOKUP(BS$12,別紙!$B$4:$E$10,MATCH("設備利用率",別紙!$B$4:$E$4,0),0)/100*8760/10^3</f>
        <v>0</v>
      </c>
      <c r="BT16" s="40">
        <f>BJ16*VLOOKUP(BT$12,別紙!$B$4:$E$10,MATCH("設備利用率",別紙!$B$4:$E$4,0),0)/100*8760/10^3</f>
        <v>0</v>
      </c>
      <c r="BU16" s="40">
        <f t="shared" si="6"/>
        <v>35610.807994799943</v>
      </c>
      <c r="BV16" s="42"/>
      <c r="BW16" s="38" t="str">
        <f t="shared" si="7"/>
        <v>41208</v>
      </c>
      <c r="BX16" s="38" t="str">
        <f t="shared" si="8"/>
        <v>小城市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198171.6720783746</v>
      </c>
      <c r="BZ16" s="42"/>
      <c r="CA16" s="38" t="str">
        <f t="shared" si="9"/>
        <v>41208</v>
      </c>
      <c r="CB16" s="38" t="str">
        <f t="shared" si="10"/>
        <v>小城市</v>
      </c>
      <c r="CC16" s="260">
        <f t="shared" si="11"/>
        <v>6.9822752190977305E-2</v>
      </c>
      <c r="CD16" s="260">
        <f t="shared" si="1"/>
        <v>0.10934621389998672</v>
      </c>
      <c r="CE16" s="260">
        <f t="shared" si="1"/>
        <v>0</v>
      </c>
      <c r="CF16" s="260">
        <f t="shared" si="1"/>
        <v>5.2779692931406524E-4</v>
      </c>
      <c r="CG16" s="260">
        <f t="shared" si="1"/>
        <v>0</v>
      </c>
      <c r="CH16" s="260">
        <f t="shared" si="1"/>
        <v>0</v>
      </c>
      <c r="CI16" s="260">
        <f t="shared" si="12"/>
        <v>0.17969676302027809</v>
      </c>
      <c r="CK16" s="20" t="str">
        <f t="shared" si="13"/>
        <v>41208</v>
      </c>
      <c r="CL16" s="20" t="str">
        <f t="shared" si="14"/>
        <v>小城市</v>
      </c>
      <c r="CM16" s="20">
        <f>VLOOKUP($CK16&amp;"_"&amp;$AZ$7,データシート1!$A:$BS,MATCH("ca_太陽光発電（10kW未満）",データシート1!$A$1:$BS$1,0),0)</f>
        <v>2377</v>
      </c>
      <c r="CN16" s="20">
        <f>VLOOKUP($CK16&amp;"_"&amp;$AZ$5,データシート1!$A:$BS,MATCH("ab_家庭",データシート1!$A$1:$BS$1,0),0)</f>
        <v>17005</v>
      </c>
      <c r="CO16" s="260">
        <f t="shared" si="15"/>
        <v>0.13978241693619523</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32204</v>
      </c>
      <c r="AY17" s="20" t="str">
        <f>IF(IFERROR(比較地域マスタ!$Z10,"")=0,"",IFERROR(比較地域マスタ!$Z10,""))</f>
        <v>益田市</v>
      </c>
      <c r="BC17" s="960" t="str">
        <f t="shared" si="0"/>
        <v>32204</v>
      </c>
      <c r="BD17" s="123" t="str">
        <f t="shared" si="2"/>
        <v>益田市</v>
      </c>
      <c r="BE17" s="40">
        <f>VLOOKUP($BC17&amp;"_"&amp;$AZ$7,データシート1!$A:$BS,MATCH("cb_"&amp;BE$12,データシート1!$A$1:$BS$1,0),0)</f>
        <v>5547.0450000000001</v>
      </c>
      <c r="BF17" s="40">
        <f>VLOOKUP($BC17&amp;"_"&amp;$AZ$7,データシート1!$A:$BS,MATCH("cb_"&amp;BF$12,データシート1!$A$1:$BS$1,0),0)</f>
        <v>22270.300000000021</v>
      </c>
      <c r="BG17" s="40">
        <f>VLOOKUP($BC17&amp;"_"&amp;$AZ$7,データシート1!$A:$BS,MATCH("cb_"&amp;BG$12,データシート1!$A$1:$BS$1,0),0)</f>
        <v>4</v>
      </c>
      <c r="BH17" s="40">
        <f>VLOOKUP($BC17&amp;"_"&amp;$AZ$7,データシート1!$A:$BS,MATCH("cb_"&amp;BH$12,データシート1!$A$1:$BS$1,0),0)</f>
        <v>200</v>
      </c>
      <c r="BI17" s="40">
        <f>VLOOKUP($BC17&amp;"_"&amp;$AZ$7,データシート1!$A:$BS,MATCH("cb_"&amp;BI$12,データシート1!$A$1:$BS$1,0),0)</f>
        <v>0</v>
      </c>
      <c r="BJ17" s="40">
        <f>VLOOKUP($BC17&amp;"_"&amp;$AZ$7,データシート1!$A:$BS,MATCH("cb_"&amp;BJ$12,データシート1!$A$1:$BS$1,0),0)</f>
        <v>0</v>
      </c>
      <c r="BK17" s="40">
        <f t="shared" si="3"/>
        <v>28021.345000000023</v>
      </c>
      <c r="BL17" s="42"/>
      <c r="BM17" s="960" t="str">
        <f t="shared" si="4"/>
        <v>32204</v>
      </c>
      <c r="BN17" s="123" t="str">
        <f t="shared" si="5"/>
        <v>益田市</v>
      </c>
      <c r="BO17" s="40">
        <f>BE17*VLOOKUP(BO$12,別紙!$B$4:$E$10,MATCH("設備利用率",別紙!$B$4:$E$4,0),0)/100*8760/10^3</f>
        <v>6657.1196454000001</v>
      </c>
      <c r="BP17" s="40">
        <f>BF17*VLOOKUP(BP$12,別紙!$B$4:$E$10,MATCH("設備利用率",別紙!$B$4:$E$4,0),0)/100*8760/10^3</f>
        <v>29458.26202800003</v>
      </c>
      <c r="BQ17" s="40">
        <f>BG17*VLOOKUP(BQ$12,別紙!$B$4:$E$10,MATCH("設備利用率",別紙!$B$4:$E$4,0),0)/100*8760/10^3</f>
        <v>8.6899200000000008</v>
      </c>
      <c r="BR17" s="40">
        <f>BH17*VLOOKUP(BR$12,別紙!$B$4:$E$10,MATCH("設備利用率",別紙!$B$4:$E$4,0),0)/100*8760/10^3</f>
        <v>1051.2</v>
      </c>
      <c r="BS17" s="40">
        <f>BI17*VLOOKUP(BS$12,別紙!$B$4:$E$10,MATCH("設備利用率",別紙!$B$4:$E$4,0),0)/100*8760/10^3</f>
        <v>0</v>
      </c>
      <c r="BT17" s="40">
        <f>BJ17*VLOOKUP(BT$12,別紙!$B$4:$E$10,MATCH("設備利用率",別紙!$B$4:$E$4,0),0)/100*8760/10^3</f>
        <v>0</v>
      </c>
      <c r="BU17" s="40">
        <f t="shared" si="6"/>
        <v>37175.271593400023</v>
      </c>
      <c r="BV17" s="42"/>
      <c r="BW17" s="38" t="str">
        <f t="shared" si="7"/>
        <v>32204</v>
      </c>
      <c r="BX17" s="38" t="str">
        <f t="shared" si="8"/>
        <v>益田市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302509.55539076647</v>
      </c>
      <c r="BZ17" s="42"/>
      <c r="CA17" s="38" t="str">
        <f t="shared" si="9"/>
        <v>32204</v>
      </c>
      <c r="CB17" s="38" t="str">
        <f t="shared" si="10"/>
        <v>益田市</v>
      </c>
      <c r="CC17" s="260">
        <f t="shared" si="11"/>
        <v>2.2006311955338639E-2</v>
      </c>
      <c r="CD17" s="260">
        <f t="shared" si="1"/>
        <v>9.7379608356328917E-2</v>
      </c>
      <c r="CE17" s="260">
        <f t="shared" si="1"/>
        <v>2.8726100862416739E-5</v>
      </c>
      <c r="CF17" s="260">
        <f t="shared" si="1"/>
        <v>3.4749315559375084E-3</v>
      </c>
      <c r="CG17" s="260">
        <f t="shared" si="1"/>
        <v>0</v>
      </c>
      <c r="CH17" s="260">
        <f t="shared" si="1"/>
        <v>0</v>
      </c>
      <c r="CI17" s="260">
        <f t="shared" si="12"/>
        <v>0.12288957796846746</v>
      </c>
      <c r="CK17" s="20" t="str">
        <f t="shared" si="13"/>
        <v>32204</v>
      </c>
      <c r="CL17" s="20" t="str">
        <f t="shared" si="14"/>
        <v>益田市</v>
      </c>
      <c r="CM17" s="20">
        <f>VLOOKUP($CK17&amp;"_"&amp;$AZ$7,データシート1!$A:$BS,MATCH("ca_太陽光発電（10kW未満）",データシート1!$A$1:$BS$1,0),0)</f>
        <v>1205</v>
      </c>
      <c r="CN17" s="20">
        <f>VLOOKUP($CK17&amp;"_"&amp;$AZ$5,データシート1!$A:$BS,MATCH("ab_家庭",データシート1!$A$1:$BS$1,0),0)</f>
        <v>21182</v>
      </c>
      <c r="CO17" s="260">
        <f t="shared" si="15"/>
        <v>5.6887923708809365E-2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11464</v>
      </c>
      <c r="AY18" s="20" t="str">
        <f>IF(IFERROR(比較地域マスタ!$Z11,"")=0,"",IFERROR(比較地域マスタ!$Z11,""))</f>
        <v>杉戸町</v>
      </c>
      <c r="BC18" s="960" t="str">
        <f t="shared" si="0"/>
        <v>11464</v>
      </c>
      <c r="BD18" s="123" t="str">
        <f t="shared" si="2"/>
        <v>杉戸町</v>
      </c>
      <c r="BE18" s="40">
        <f>VLOOKUP($BC18&amp;"_"&amp;$AZ$7,データシート1!$A:$BS,MATCH("cb_"&amp;BE$12,データシート1!$A$1:$BS$1,0),0)</f>
        <v>4656.6000000000031</v>
      </c>
      <c r="BF18" s="40">
        <f>VLOOKUP($BC18&amp;"_"&amp;$AZ$7,データシート1!$A:$BS,MATCH("cb_"&amp;BF$12,データシート1!$A$1:$BS$1,0),0)</f>
        <v>7302.5</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11959.100000000002</v>
      </c>
      <c r="BL18" s="42"/>
      <c r="BM18" s="960" t="str">
        <f t="shared" si="4"/>
        <v>11464</v>
      </c>
      <c r="BN18" s="123" t="str">
        <f t="shared" si="5"/>
        <v>杉戸町</v>
      </c>
      <c r="BO18" s="40">
        <f>BE18*VLOOKUP(BO$12,別紙!$B$4:$E$10,MATCH("設備利用率",別紙!$B$4:$E$4,0),0)/100*8760/10^3</f>
        <v>5588.4787920000044</v>
      </c>
      <c r="BP18" s="40">
        <f>BF18*VLOOKUP(BP$12,別紙!$B$4:$E$10,MATCH("設備利用率",別紙!$B$4:$E$4,0),0)/100*8760/10^3</f>
        <v>9659.4549000000006</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15247.933692000006</v>
      </c>
      <c r="BV18" s="42"/>
      <c r="BW18" s="38" t="str">
        <f t="shared" si="7"/>
        <v>11464</v>
      </c>
      <c r="BX18" s="38" t="str">
        <f t="shared" si="8"/>
        <v>杉戸町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191328.86167847415</v>
      </c>
      <c r="BZ18" s="42"/>
      <c r="CA18" s="38" t="str">
        <f t="shared" si="9"/>
        <v>11464</v>
      </c>
      <c r="CB18" s="38" t="str">
        <f t="shared" si="10"/>
        <v>杉戸町</v>
      </c>
      <c r="CC18" s="260">
        <f t="shared" si="11"/>
        <v>2.9208759948571566E-2</v>
      </c>
      <c r="CD18" s="260">
        <f t="shared" si="1"/>
        <v>5.0486135835755917E-2</v>
      </c>
      <c r="CE18" s="260">
        <f t="shared" si="1"/>
        <v>0</v>
      </c>
      <c r="CF18" s="260">
        <f t="shared" si="1"/>
        <v>0</v>
      </c>
      <c r="CG18" s="260">
        <f t="shared" si="1"/>
        <v>0</v>
      </c>
      <c r="CH18" s="260">
        <f t="shared" si="1"/>
        <v>0</v>
      </c>
      <c r="CI18" s="260">
        <f t="shared" si="12"/>
        <v>7.969489578432748E-2</v>
      </c>
      <c r="CK18" s="20" t="str">
        <f t="shared" si="13"/>
        <v>11464</v>
      </c>
      <c r="CL18" s="20" t="str">
        <f t="shared" si="14"/>
        <v>杉戸町</v>
      </c>
      <c r="CM18" s="20">
        <f>VLOOKUP($CK18&amp;"_"&amp;$AZ$7,データシート1!$A:$BS,MATCH("ca_太陽光発電（10kW未満）",データシート1!$A$1:$BS$1,0),0)</f>
        <v>999</v>
      </c>
      <c r="CN18" s="20">
        <f>VLOOKUP($CK18&amp;"_"&amp;$AZ$5,データシート1!$A:$BS,MATCH("ab_家庭",データシート1!$A$1:$BS$1,0),0)</f>
        <v>19597</v>
      </c>
      <c r="CO18" s="260">
        <f t="shared" si="15"/>
        <v>5.0977190386283615E-2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16205</v>
      </c>
      <c r="AY19" s="20" t="str">
        <f>IF(IFERROR(比較地域マスタ!$Z12,"")=0,"",IFERROR(比較地域マスタ!$Z12,""))</f>
        <v>氷見市</v>
      </c>
      <c r="BC19" s="960" t="str">
        <f t="shared" si="0"/>
        <v>16205</v>
      </c>
      <c r="BD19" s="123" t="str">
        <f t="shared" si="2"/>
        <v>氷見市</v>
      </c>
      <c r="BE19" s="40">
        <f>VLOOKUP($BC19&amp;"_"&amp;$AZ$7,データシート1!$A:$BS,MATCH("cb_"&amp;BE$12,データシート1!$A$1:$BS$1,0),0)</f>
        <v>2363.3130000000006</v>
      </c>
      <c r="BF19" s="40">
        <f>VLOOKUP($BC19&amp;"_"&amp;$AZ$7,データシート1!$A:$BS,MATCH("cb_"&amp;BF$12,データシート1!$A$1:$BS$1,0),0)</f>
        <v>7947.5999999999995</v>
      </c>
      <c r="BG19" s="40">
        <f>VLOOKUP($BC19&amp;"_"&amp;$AZ$7,データシート1!$A:$BS,MATCH("cb_"&amp;BG$12,データシート1!$A$1:$BS$1,0),0)</f>
        <v>0</v>
      </c>
      <c r="BH19" s="40">
        <f>VLOOKUP($BC19&amp;"_"&amp;$AZ$7,データシート1!$A:$BS,MATCH("cb_"&amp;BH$12,データシート1!$A$1:$BS$1,0),0)</f>
        <v>19.899999999999999</v>
      </c>
      <c r="BI19" s="40">
        <f>VLOOKUP($BC19&amp;"_"&amp;$AZ$7,データシート1!$A:$BS,MATCH("cb_"&amp;BI$12,データシート1!$A$1:$BS$1,0),0)</f>
        <v>0</v>
      </c>
      <c r="BJ19" s="40">
        <f>VLOOKUP($BC19&amp;"_"&amp;$AZ$7,データシート1!$A:$BS,MATCH("cb_"&amp;BJ$12,データシート1!$A$1:$BS$1,0),0)</f>
        <v>2530</v>
      </c>
      <c r="BK19" s="40">
        <f t="shared" si="3"/>
        <v>12860.813</v>
      </c>
      <c r="BL19" s="42"/>
      <c r="BM19" s="960" t="str">
        <f t="shared" si="4"/>
        <v>16205</v>
      </c>
      <c r="BN19" s="123" t="str">
        <f t="shared" si="5"/>
        <v>氷見市</v>
      </c>
      <c r="BO19" s="40">
        <f>BE19*VLOOKUP(BO$12,別紙!$B$4:$E$10,MATCH("設備利用率",別紙!$B$4:$E$4,0),0)/100*8760/10^3</f>
        <v>2836.2591975600008</v>
      </c>
      <c r="BP19" s="40">
        <f>BF19*VLOOKUP(BP$12,別紙!$B$4:$E$10,MATCH("設備利用率",別紙!$B$4:$E$4,0),0)/100*8760/10^3</f>
        <v>10512.767375999998</v>
      </c>
      <c r="BQ19" s="40">
        <f>BG19*VLOOKUP(BQ$12,別紙!$B$4:$E$10,MATCH("設備利用率",別紙!$B$4:$E$4,0),0)/100*8760/10^3</f>
        <v>0</v>
      </c>
      <c r="BR19" s="40">
        <f>BH19*VLOOKUP(BR$12,別紙!$B$4:$E$10,MATCH("設備利用率",別紙!$B$4:$E$4,0),0)/100*8760/10^3</f>
        <v>104.59439999999999</v>
      </c>
      <c r="BS19" s="40">
        <f>BI19*VLOOKUP(BS$12,別紙!$B$4:$E$10,MATCH("設備利用率",別紙!$B$4:$E$4,0),0)/100*8760/10^3</f>
        <v>0</v>
      </c>
      <c r="BT19" s="40">
        <f>BJ19*VLOOKUP(BT$12,別紙!$B$4:$E$10,MATCH("設備利用率",別紙!$B$4:$E$4,0),0)/100*8760/10^3</f>
        <v>17730.240000000002</v>
      </c>
      <c r="BU19" s="40">
        <f t="shared" si="6"/>
        <v>31183.86097356</v>
      </c>
      <c r="BV19" s="42"/>
      <c r="BW19" s="38" t="str">
        <f t="shared" si="7"/>
        <v>16205</v>
      </c>
      <c r="BX19" s="38" t="str">
        <f t="shared" si="8"/>
        <v>氷見市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328482.07191624877</v>
      </c>
      <c r="BZ19" s="42"/>
      <c r="CA19" s="38" t="str">
        <f t="shared" si="9"/>
        <v>16205</v>
      </c>
      <c r="CB19" s="38" t="str">
        <f t="shared" si="10"/>
        <v>氷見市</v>
      </c>
      <c r="CC19" s="260">
        <f t="shared" si="11"/>
        <v>8.6344413897972063E-3</v>
      </c>
      <c r="CD19" s="260">
        <f t="shared" si="1"/>
        <v>3.2004082641929936E-2</v>
      </c>
      <c r="CE19" s="260">
        <f t="shared" si="1"/>
        <v>0</v>
      </c>
      <c r="CF19" s="260">
        <f t="shared" si="1"/>
        <v>3.1841737781862213E-4</v>
      </c>
      <c r="CG19" s="260">
        <f t="shared" si="1"/>
        <v>0</v>
      </c>
      <c r="CH19" s="260">
        <f t="shared" si="1"/>
        <v>5.3976279121012674E-2</v>
      </c>
      <c r="CI19" s="260">
        <f t="shared" si="12"/>
        <v>9.4933220530558443E-2</v>
      </c>
      <c r="CK19" s="20" t="str">
        <f t="shared" si="13"/>
        <v>16205</v>
      </c>
      <c r="CL19" s="20" t="str">
        <f t="shared" si="14"/>
        <v>氷見市</v>
      </c>
      <c r="CM19" s="20">
        <f>VLOOKUP($CK19&amp;"_"&amp;$AZ$7,データシート1!$A:$BS,MATCH("ca_太陽光発電（10kW未満）",データシート1!$A$1:$BS$1,0),0)</f>
        <v>534</v>
      </c>
      <c r="CN19" s="20">
        <f>VLOOKUP($CK19&amp;"_"&amp;$AZ$5,データシート1!$A:$BS,MATCH("ab_家庭",データシート1!$A$1:$BS$1,0),0)</f>
        <v>17445</v>
      </c>
      <c r="CO19" s="260">
        <f t="shared" si="15"/>
        <v>3.0610490111779881E-2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09214</v>
      </c>
      <c r="AY20" s="20" t="str">
        <f>IF(IFERROR(比較地域マスタ!$Z13,"")=0,"",IFERROR(比較地域マスタ!$Z13,""))</f>
        <v>さくら市</v>
      </c>
      <c r="BC20" s="960" t="str">
        <f t="shared" si="0"/>
        <v>09214</v>
      </c>
      <c r="BD20" s="123" t="str">
        <f t="shared" si="2"/>
        <v>さくら市</v>
      </c>
      <c r="BE20" s="40">
        <f>VLOOKUP($BC20&amp;"_"&amp;$AZ$7,データシート1!$A:$BS,MATCH("cb_"&amp;BE$12,データシート1!$A$1:$BS$1,0),0)</f>
        <v>10785.499999999982</v>
      </c>
      <c r="BF20" s="40">
        <f>VLOOKUP($BC20&amp;"_"&amp;$AZ$7,データシート1!$A:$BS,MATCH("cb_"&amp;BF$12,データシート1!$A$1:$BS$1,0),0)</f>
        <v>43360.000000000022</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54145.5</v>
      </c>
      <c r="BL20" s="42"/>
      <c r="BM20" s="960" t="str">
        <f t="shared" si="4"/>
        <v>09214</v>
      </c>
      <c r="BN20" s="123" t="str">
        <f t="shared" si="5"/>
        <v>さくら市</v>
      </c>
      <c r="BO20" s="40">
        <f>BE20*VLOOKUP(BO$12,別紙!$B$4:$E$10,MATCH("設備利用率",別紙!$B$4:$E$4,0),0)/100*8760/10^3</f>
        <v>12943.894259999977</v>
      </c>
      <c r="BP20" s="40">
        <f>BF20*VLOOKUP(BP$12,別紙!$B$4:$E$10,MATCH("設備利用率",別紙!$B$4:$E$4,0),0)/100*8760/10^3</f>
        <v>57354.873600000028</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70298.767860000007</v>
      </c>
      <c r="BV20" s="42"/>
      <c r="BW20" s="38" t="str">
        <f t="shared" si="7"/>
        <v>09214</v>
      </c>
      <c r="BX20" s="38" t="str">
        <f t="shared" si="8"/>
        <v>さくら市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385167.08359676518</v>
      </c>
      <c r="BZ20" s="42"/>
      <c r="CA20" s="38" t="str">
        <f t="shared" si="9"/>
        <v>09214</v>
      </c>
      <c r="CB20" s="38" t="str">
        <f t="shared" si="10"/>
        <v>さくら市</v>
      </c>
      <c r="CC20" s="260">
        <f t="shared" si="11"/>
        <v>3.3605920161004867E-2</v>
      </c>
      <c r="CD20" s="260">
        <f t="shared" si="1"/>
        <v>0.14890907360101766</v>
      </c>
      <c r="CE20" s="260">
        <f t="shared" si="1"/>
        <v>0</v>
      </c>
      <c r="CF20" s="260">
        <f t="shared" si="1"/>
        <v>0</v>
      </c>
      <c r="CG20" s="260">
        <f t="shared" si="1"/>
        <v>0</v>
      </c>
      <c r="CH20" s="260">
        <f t="shared" si="1"/>
        <v>0</v>
      </c>
      <c r="CI20" s="260">
        <f t="shared" si="12"/>
        <v>0.18251499376202254</v>
      </c>
      <c r="CK20" s="20" t="str">
        <f t="shared" si="13"/>
        <v>09214</v>
      </c>
      <c r="CL20" s="20" t="str">
        <f t="shared" si="14"/>
        <v>さくら市</v>
      </c>
      <c r="CM20" s="20">
        <f>VLOOKUP($CK20&amp;"_"&amp;$AZ$7,データシート1!$A:$BS,MATCH("ca_太陽光発電（10kW未満）",データシート1!$A$1:$BS$1,0),0)</f>
        <v>2315</v>
      </c>
      <c r="CN20" s="20">
        <f>VLOOKUP($CK20&amp;"_"&amp;$AZ$5,データシート1!$A:$BS,MATCH("ab_家庭",データシート1!$A$1:$BS$1,0),0)</f>
        <v>17919</v>
      </c>
      <c r="CO20" s="260">
        <f t="shared" si="15"/>
        <v>0.12919247725877561</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23235</v>
      </c>
      <c r="AY21" s="20" t="str">
        <f>IF(IFERROR(比較地域マスタ!$Z14,"")=0,"",IFERROR(比較地域マスタ!$Z14,""))</f>
        <v>弥富市</v>
      </c>
      <c r="BC21" s="960" t="str">
        <f t="shared" si="0"/>
        <v>23235</v>
      </c>
      <c r="BD21" s="123" t="str">
        <f t="shared" si="2"/>
        <v>弥富市</v>
      </c>
      <c r="BE21" s="40">
        <f>VLOOKUP($BC21&amp;"_"&amp;$AZ$7,データシート1!$A:$BS,MATCH("cb_"&amp;BE$12,データシート1!$A$1:$BS$1,0),0)</f>
        <v>7801.3999999999933</v>
      </c>
      <c r="BF21" s="40">
        <f>VLOOKUP($BC21&amp;"_"&amp;$AZ$7,データシート1!$A:$BS,MATCH("cb_"&amp;BF$12,データシート1!$A$1:$BS$1,0),0)</f>
        <v>23400.200000000012</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31201.600000000006</v>
      </c>
      <c r="BL21" s="42"/>
      <c r="BM21" s="960" t="str">
        <f t="shared" si="4"/>
        <v>23235</v>
      </c>
      <c r="BN21" s="123" t="str">
        <f t="shared" si="5"/>
        <v>弥富市</v>
      </c>
      <c r="BO21" s="40">
        <f>BE21*VLOOKUP(BO$12,別紙!$B$4:$E$10,MATCH("設備利用率",別紙!$B$4:$E$4,0),0)/100*8760/10^3</f>
        <v>9362.6161679999914</v>
      </c>
      <c r="BP21" s="40">
        <f>BF21*VLOOKUP(BP$12,別紙!$B$4:$E$10,MATCH("設備利用率",別紙!$B$4:$E$4,0),0)/100*8760/10^3</f>
        <v>30952.848552000021</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40315.464720000011</v>
      </c>
      <c r="BV21" s="42"/>
      <c r="BW21" s="38" t="str">
        <f t="shared" si="7"/>
        <v>23235</v>
      </c>
      <c r="BX21" s="38" t="str">
        <f t="shared" si="8"/>
        <v>弥富市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265328.81033045129</v>
      </c>
      <c r="BZ21" s="42"/>
      <c r="CA21" s="38" t="str">
        <f t="shared" si="9"/>
        <v>23235</v>
      </c>
      <c r="CB21" s="38" t="str">
        <f t="shared" si="10"/>
        <v>弥富市</v>
      </c>
      <c r="CC21" s="260">
        <f t="shared" si="11"/>
        <v>3.5286843356133878E-2</v>
      </c>
      <c r="CD21" s="260">
        <f t="shared" si="1"/>
        <v>0.11665845300949447</v>
      </c>
      <c r="CE21" s="260">
        <f t="shared" si="1"/>
        <v>0</v>
      </c>
      <c r="CF21" s="260">
        <f t="shared" si="1"/>
        <v>0</v>
      </c>
      <c r="CG21" s="260">
        <f t="shared" si="1"/>
        <v>0</v>
      </c>
      <c r="CH21" s="260">
        <f t="shared" si="1"/>
        <v>0</v>
      </c>
      <c r="CI21" s="260">
        <f t="shared" si="12"/>
        <v>0.15194529636562834</v>
      </c>
      <c r="CK21" s="20" t="str">
        <f t="shared" si="13"/>
        <v>23235</v>
      </c>
      <c r="CL21" s="20" t="str">
        <f t="shared" si="14"/>
        <v>弥富市</v>
      </c>
      <c r="CM21" s="20">
        <f>VLOOKUP($CK21&amp;"_"&amp;$AZ$7,データシート1!$A:$BS,MATCH("ca_太陽光発電（10kW未満）",データシート1!$A$1:$BS$1,0),0)</f>
        <v>1695</v>
      </c>
      <c r="CN21" s="20">
        <f>VLOOKUP($CK21&amp;"_"&amp;$AZ$5,データシート1!$A:$BS,MATCH("ab_家庭",データシート1!$A$1:$BS$1,0),0)</f>
        <v>18431</v>
      </c>
      <c r="CO21" s="260">
        <f t="shared" si="15"/>
        <v>9.1964624816884596E-2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23221</v>
      </c>
      <c r="AY22" s="20" t="str">
        <f>IF(IFERROR(比較地域マスタ!$Z15,"")=0,"",IFERROR(比較地域マスタ!$Z15,""))</f>
        <v>新城市</v>
      </c>
      <c r="BC22" s="960" t="str">
        <f t="shared" si="0"/>
        <v>23221</v>
      </c>
      <c r="BD22" s="123" t="str">
        <f t="shared" si="2"/>
        <v>新城市</v>
      </c>
      <c r="BE22" s="40">
        <f>VLOOKUP($BC22&amp;"_"&amp;$AZ$7,データシート1!$A:$BS,MATCH("cb_"&amp;BE$12,データシート1!$A$1:$BS$1,0),0)</f>
        <v>7260.8000000000011</v>
      </c>
      <c r="BF22" s="40">
        <f>VLOOKUP($BC22&amp;"_"&amp;$AZ$7,データシート1!$A:$BS,MATCH("cb_"&amp;BF$12,データシート1!$A$1:$BS$1,0),0)</f>
        <v>71730.499999999985</v>
      </c>
      <c r="BG22" s="40">
        <f>VLOOKUP($BC22&amp;"_"&amp;$AZ$7,データシート1!$A:$BS,MATCH("cb_"&amp;BG$12,データシート1!$A$1:$BS$1,0),0)</f>
        <v>0</v>
      </c>
      <c r="BH22" s="40">
        <f>VLOOKUP($BC22&amp;"_"&amp;$AZ$7,データシート1!$A:$BS,MATCH("cb_"&amp;BH$12,データシート1!$A$1:$BS$1,0),0)</f>
        <v>1000</v>
      </c>
      <c r="BI22" s="40">
        <f>VLOOKUP($BC22&amp;"_"&amp;$AZ$7,データシート1!$A:$BS,MATCH("cb_"&amp;BI$12,データシート1!$A$1:$BS$1,0),0)</f>
        <v>0</v>
      </c>
      <c r="BJ22" s="40">
        <f>VLOOKUP($BC22&amp;"_"&amp;$AZ$7,データシート1!$A:$BS,MATCH("cb_"&amp;BJ$12,データシート1!$A$1:$BS$1,0),0)</f>
        <v>0</v>
      </c>
      <c r="BK22" s="40">
        <f t="shared" si="3"/>
        <v>79991.299999999988</v>
      </c>
      <c r="BL22" s="42"/>
      <c r="BM22" s="960" t="str">
        <f t="shared" si="4"/>
        <v>23221</v>
      </c>
      <c r="BN22" s="123" t="str">
        <f t="shared" si="5"/>
        <v>新城市</v>
      </c>
      <c r="BO22" s="40">
        <f>BE22*VLOOKUP(BO$12,別紙!$B$4:$E$10,MATCH("設備利用率",別紙!$B$4:$E$4,0),0)/100*8760/10^3</f>
        <v>8713.8312960000021</v>
      </c>
      <c r="BP22" s="40">
        <f>BF22*VLOOKUP(BP$12,別紙!$B$4:$E$10,MATCH("設備利用率",別紙!$B$4:$E$4,0),0)/100*8760/10^3</f>
        <v>94882.236179999993</v>
      </c>
      <c r="BQ22" s="40">
        <f>BG22*VLOOKUP(BQ$12,別紙!$B$4:$E$10,MATCH("設備利用率",別紙!$B$4:$E$4,0),0)/100*8760/10^3</f>
        <v>0</v>
      </c>
      <c r="BR22" s="40">
        <f>BH22*VLOOKUP(BR$12,別紙!$B$4:$E$10,MATCH("設備利用率",別紙!$B$4:$E$4,0),0)/100*8760/10^3</f>
        <v>5256</v>
      </c>
      <c r="BS22" s="40">
        <f>BI22*VLOOKUP(BS$12,別紙!$B$4:$E$10,MATCH("設備利用率",別紙!$B$4:$E$4,0),0)/100*8760/10^3</f>
        <v>0</v>
      </c>
      <c r="BT22" s="40">
        <f>BJ22*VLOOKUP(BT$12,別紙!$B$4:$E$10,MATCH("設備利用率",別紙!$B$4:$E$4,0),0)/100*8760/10^3</f>
        <v>0</v>
      </c>
      <c r="BU22" s="40">
        <f t="shared" si="6"/>
        <v>108852.067476</v>
      </c>
      <c r="BV22" s="42"/>
      <c r="BW22" s="38" t="str">
        <f t="shared" si="7"/>
        <v>23221</v>
      </c>
      <c r="BX22" s="38" t="str">
        <f t="shared" si="8"/>
        <v>新城市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311517.97506377107</v>
      </c>
      <c r="BZ22" s="42"/>
      <c r="CA22" s="38" t="str">
        <f t="shared" si="9"/>
        <v>23221</v>
      </c>
      <c r="CB22" s="38" t="str">
        <f t="shared" si="10"/>
        <v>新城市</v>
      </c>
      <c r="CC22" s="260">
        <f t="shared" si="11"/>
        <v>2.7972162101452373E-2</v>
      </c>
      <c r="CD22" s="260">
        <f t="shared" si="1"/>
        <v>0.30458029319360008</v>
      </c>
      <c r="CE22" s="260">
        <f t="shared" si="1"/>
        <v>0</v>
      </c>
      <c r="CF22" s="260">
        <f t="shared" si="1"/>
        <v>1.6872220612386944E-2</v>
      </c>
      <c r="CG22" s="260">
        <f t="shared" si="1"/>
        <v>0</v>
      </c>
      <c r="CH22" s="260">
        <f t="shared" si="1"/>
        <v>0</v>
      </c>
      <c r="CI22" s="260">
        <f t="shared" si="12"/>
        <v>0.34942467590743942</v>
      </c>
      <c r="CK22" s="20" t="str">
        <f t="shared" si="13"/>
        <v>23221</v>
      </c>
      <c r="CL22" s="20" t="str">
        <f t="shared" si="14"/>
        <v>新城市</v>
      </c>
      <c r="CM22" s="20">
        <f>VLOOKUP($CK22&amp;"_"&amp;$AZ$7,データシート1!$A:$BS,MATCH("ca_太陽光発電（10kW未満）",データシート1!$A$1:$BS$1,0),0)</f>
        <v>1600</v>
      </c>
      <c r="CN22" s="20">
        <f>VLOOKUP($CK22&amp;"_"&amp;$AZ$5,データシート1!$A:$BS,MATCH("ab_家庭",データシート1!$A$1:$BS$1,0),0)</f>
        <v>17607</v>
      </c>
      <c r="CO22" s="260">
        <f t="shared" si="15"/>
        <v>9.0872948259215089E-2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23302</v>
      </c>
      <c r="AY23" s="20" t="str">
        <f>IF(IFERROR(比較地域マスタ!$Z16,"")=0,"",IFERROR(比較地域マスタ!$Z16,""))</f>
        <v>東郷町</v>
      </c>
      <c r="BC23" s="960" t="str">
        <f t="shared" si="0"/>
        <v>23302</v>
      </c>
      <c r="BD23" s="123" t="str">
        <f t="shared" si="2"/>
        <v>東郷町</v>
      </c>
      <c r="BE23" s="40">
        <f>VLOOKUP($BC23&amp;"_"&amp;$AZ$7,データシート1!$A:$BS,MATCH("cb_"&amp;BE$12,データシート1!$A$1:$BS$1,0),0)</f>
        <v>8219.1999999999825</v>
      </c>
      <c r="BF23" s="40">
        <f>VLOOKUP($BC23&amp;"_"&amp;$AZ$7,データシート1!$A:$BS,MATCH("cb_"&amp;BF$12,データシート1!$A$1:$BS$1,0),0)</f>
        <v>7297.5999999999949</v>
      </c>
      <c r="BG23" s="40">
        <f>VLOOKUP($BC23&amp;"_"&amp;$AZ$7,データシート1!$A:$BS,MATCH("cb_"&amp;BG$12,データシート1!$A$1:$BS$1,0),0)</f>
        <v>0</v>
      </c>
      <c r="BH23" s="40">
        <f>VLOOKUP($BC23&amp;"_"&amp;$AZ$7,データシート1!$A:$BS,MATCH("cb_"&amp;BH$12,データシート1!$A$1:$BS$1,0),0)</f>
        <v>1100</v>
      </c>
      <c r="BI23" s="40">
        <f>VLOOKUP($BC23&amp;"_"&amp;$AZ$7,データシート1!$A:$BS,MATCH("cb_"&amp;BI$12,データシート1!$A$1:$BS$1,0),0)</f>
        <v>0</v>
      </c>
      <c r="BJ23" s="40">
        <f>VLOOKUP($BC23&amp;"_"&amp;$AZ$7,データシート1!$A:$BS,MATCH("cb_"&amp;BJ$12,データシート1!$A$1:$BS$1,0),0)</f>
        <v>0</v>
      </c>
      <c r="BK23" s="40">
        <f t="shared" si="3"/>
        <v>16616.799999999977</v>
      </c>
      <c r="BL23" s="42"/>
      <c r="BM23" s="960" t="str">
        <f t="shared" si="4"/>
        <v>23302</v>
      </c>
      <c r="BN23" s="123" t="str">
        <f t="shared" si="5"/>
        <v>東郷町</v>
      </c>
      <c r="BO23" s="40">
        <f>BE23*VLOOKUP(BO$12,別紙!$B$4:$E$10,MATCH("設備利用率",別紙!$B$4:$E$4,0),0)/100*8760/10^3</f>
        <v>9864.0263039999791</v>
      </c>
      <c r="BP23" s="40">
        <f>BF23*VLOOKUP(BP$12,別紙!$B$4:$E$10,MATCH("設備利用率",別紙!$B$4:$E$4,0),0)/100*8760/10^3</f>
        <v>9652.9733759999945</v>
      </c>
      <c r="BQ23" s="40">
        <f>BG23*VLOOKUP(BQ$12,別紙!$B$4:$E$10,MATCH("設備利用率",別紙!$B$4:$E$4,0),0)/100*8760/10^3</f>
        <v>0</v>
      </c>
      <c r="BR23" s="40">
        <f>BH23*VLOOKUP(BR$12,別紙!$B$4:$E$10,MATCH("設備利用率",別紙!$B$4:$E$4,0),0)/100*8760/10^3</f>
        <v>5781.6</v>
      </c>
      <c r="BS23" s="40">
        <f>BI23*VLOOKUP(BS$12,別紙!$B$4:$E$10,MATCH("設備利用率",別紙!$B$4:$E$4,0),0)/100*8760/10^3</f>
        <v>0</v>
      </c>
      <c r="BT23" s="40">
        <f>BJ23*VLOOKUP(BT$12,別紙!$B$4:$E$10,MATCH("設備利用率",別紙!$B$4:$E$4,0),0)/100*8760/10^3</f>
        <v>0</v>
      </c>
      <c r="BU23" s="40">
        <f t="shared" si="6"/>
        <v>25298.59967999997</v>
      </c>
      <c r="BV23" s="42"/>
      <c r="BW23" s="38" t="str">
        <f t="shared" si="7"/>
        <v>23302</v>
      </c>
      <c r="BX23" s="38" t="str">
        <f t="shared" si="8"/>
        <v>東郷町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225760.80946230417</v>
      </c>
      <c r="BZ23" s="42"/>
      <c r="CA23" s="38" t="str">
        <f t="shared" si="9"/>
        <v>23302</v>
      </c>
      <c r="CB23" s="38" t="str">
        <f t="shared" si="10"/>
        <v>東郷町</v>
      </c>
      <c r="CC23" s="260">
        <f t="shared" si="11"/>
        <v>4.3692376579855412E-2</v>
      </c>
      <c r="CD23" s="260">
        <f t="shared" si="1"/>
        <v>4.2757524651823038E-2</v>
      </c>
      <c r="CE23" s="260">
        <f t="shared" si="1"/>
        <v>0</v>
      </c>
      <c r="CF23" s="260">
        <f t="shared" si="1"/>
        <v>2.5609404988270863E-2</v>
      </c>
      <c r="CG23" s="260">
        <f t="shared" si="1"/>
        <v>0</v>
      </c>
      <c r="CH23" s="260">
        <f t="shared" si="1"/>
        <v>0</v>
      </c>
      <c r="CI23" s="260">
        <f t="shared" si="12"/>
        <v>0.11205930621994931</v>
      </c>
      <c r="CK23" s="20" t="str">
        <f t="shared" si="13"/>
        <v>23302</v>
      </c>
      <c r="CL23" s="20" t="str">
        <f t="shared" si="14"/>
        <v>東郷町</v>
      </c>
      <c r="CM23" s="20">
        <f>VLOOKUP($CK23&amp;"_"&amp;$AZ$7,データシート1!$A:$BS,MATCH("ca_太陽光発電（10kW未満）",データシート1!$A$1:$BS$1,0),0)</f>
        <v>1830</v>
      </c>
      <c r="CN23" s="20">
        <f>VLOOKUP($CK23&amp;"_"&amp;$AZ$5,データシート1!$A:$BS,MATCH("ab_家庭",データシート1!$A$1:$BS$1,0),0)</f>
        <v>17928</v>
      </c>
      <c r="CO23" s="260">
        <f t="shared" si="15"/>
        <v>0.10207496653279786</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43404</v>
      </c>
      <c r="AY24" s="20" t="str">
        <f>IF(IFERROR(比較地域マスタ!$Z17,"")=0,"",IFERROR(比較地域マスタ!$Z17,""))</f>
        <v>菊陽町</v>
      </c>
      <c r="BC24" s="960" t="str">
        <f t="shared" si="0"/>
        <v>43404</v>
      </c>
      <c r="BD24" s="123" t="str">
        <f t="shared" si="2"/>
        <v>菊陽町</v>
      </c>
      <c r="BE24" s="40">
        <f>VLOOKUP($BC24&amp;"_"&amp;$AZ$7,データシート1!$A:$BS,MATCH("cb_"&amp;BE$12,データシート1!$A$1:$BS$1,0),0)</f>
        <v>12151.857999999958</v>
      </c>
      <c r="BF24" s="40">
        <f>VLOOKUP($BC24&amp;"_"&amp;$AZ$7,データシート1!$A:$BS,MATCH("cb_"&amp;BF$12,データシート1!$A$1:$BS$1,0),0)</f>
        <v>11416.199999999995</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23568.057999999954</v>
      </c>
      <c r="BL24" s="42"/>
      <c r="BM24" s="960" t="str">
        <f t="shared" si="4"/>
        <v>43404</v>
      </c>
      <c r="BN24" s="123" t="str">
        <f t="shared" si="5"/>
        <v>菊陽町</v>
      </c>
      <c r="BO24" s="40">
        <f>BE24*VLOOKUP(BO$12,別紙!$B$4:$E$10,MATCH("設備利用率",別紙!$B$4:$E$4,0),0)/100*8760/10^3</f>
        <v>14583.687822959948</v>
      </c>
      <c r="BP24" s="40">
        <f>BF24*VLOOKUP(BP$12,別紙!$B$4:$E$10,MATCH("設備利用率",別紙!$B$4:$E$4,0),0)/100*8760/10^3</f>
        <v>15100.892711999993</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29684.58053495994</v>
      </c>
      <c r="BV24" s="42"/>
      <c r="BW24" s="38" t="str">
        <f t="shared" si="7"/>
        <v>43404</v>
      </c>
      <c r="BX24" s="38" t="str">
        <f t="shared" si="8"/>
        <v>菊陽町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398994.69925655634</v>
      </c>
      <c r="BZ24" s="42"/>
      <c r="CA24" s="38" t="str">
        <f t="shared" si="9"/>
        <v>43404</v>
      </c>
      <c r="CB24" s="38" t="str">
        <f t="shared" si="10"/>
        <v>菊陽町</v>
      </c>
      <c r="CC24" s="260">
        <f t="shared" si="11"/>
        <v>3.6551081631243765E-2</v>
      </c>
      <c r="CD24" s="260">
        <f t="shared" si="1"/>
        <v>3.7847351707021089E-2</v>
      </c>
      <c r="CE24" s="260">
        <f t="shared" si="1"/>
        <v>0</v>
      </c>
      <c r="CF24" s="260">
        <f t="shared" si="1"/>
        <v>0</v>
      </c>
      <c r="CG24" s="260">
        <f t="shared" si="1"/>
        <v>0</v>
      </c>
      <c r="CH24" s="260">
        <f t="shared" si="1"/>
        <v>0</v>
      </c>
      <c r="CI24" s="260">
        <f t="shared" si="12"/>
        <v>7.4398433338264847E-2</v>
      </c>
      <c r="CK24" s="20" t="str">
        <f t="shared" si="13"/>
        <v>43404</v>
      </c>
      <c r="CL24" s="20" t="str">
        <f t="shared" si="14"/>
        <v>菊陽町</v>
      </c>
      <c r="CM24" s="20">
        <f>VLOOKUP($CK24&amp;"_"&amp;$AZ$7,データシート1!$A:$BS,MATCH("ca_太陽光発電（10kW未満）",データシート1!$A$1:$BS$1,0),0)</f>
        <v>2584</v>
      </c>
      <c r="CN24" s="20">
        <f>VLOOKUP($CK24&amp;"_"&amp;$AZ$5,データシート1!$A:$BS,MATCH("ab_家庭",データシート1!$A$1:$BS$1,0),0)</f>
        <v>18493</v>
      </c>
      <c r="CO24" s="260">
        <f t="shared" si="15"/>
        <v>0.13972854593630021</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35204</v>
      </c>
      <c r="AY25" s="20" t="str">
        <f>IF(IFERROR(比較地域マスタ!$Z18,"")=0,"",IFERROR(比較地域マスタ!$Z18,""))</f>
        <v>萩市</v>
      </c>
      <c r="BC25" s="960" t="str">
        <f t="shared" si="0"/>
        <v>35204</v>
      </c>
      <c r="BD25" s="123" t="str">
        <f t="shared" si="2"/>
        <v>萩市</v>
      </c>
      <c r="BE25" s="40">
        <f>VLOOKUP($BC25&amp;"_"&amp;$AZ$7,データシート1!$A:$BS,MATCH("cb_"&amp;BE$12,データシート1!$A$1:$BS$1,0),0)</f>
        <v>5163.5860000000066</v>
      </c>
      <c r="BF25" s="40">
        <f>VLOOKUP($BC25&amp;"_"&amp;$AZ$7,データシート1!$A:$BS,MATCH("cb_"&amp;BF$12,データシート1!$A$1:$BS$1,0),0)</f>
        <v>34240.827999999994</v>
      </c>
      <c r="BG25" s="40">
        <f>VLOOKUP($BC25&amp;"_"&amp;$AZ$7,データシート1!$A:$BS,MATCH("cb_"&amp;BG$12,データシート1!$A$1:$BS$1,0),0)</f>
        <v>0</v>
      </c>
      <c r="BH25" s="40">
        <f>VLOOKUP($BC25&amp;"_"&amp;$AZ$7,データシート1!$A:$BS,MATCH("cb_"&amp;BH$12,データシート1!$A$1:$BS$1,0),0)</f>
        <v>127</v>
      </c>
      <c r="BI25" s="40">
        <f>VLOOKUP($BC25&amp;"_"&amp;$AZ$7,データシート1!$A:$BS,MATCH("cb_"&amp;BI$12,データシート1!$A$1:$BS$1,0),0)</f>
        <v>0</v>
      </c>
      <c r="BJ25" s="40">
        <f>VLOOKUP($BC25&amp;"_"&amp;$AZ$7,データシート1!$A:$BS,MATCH("cb_"&amp;BJ$12,データシート1!$A$1:$BS$1,0),0)</f>
        <v>0</v>
      </c>
      <c r="BK25" s="40">
        <f t="shared" si="3"/>
        <v>39531.414000000004</v>
      </c>
      <c r="BL25" s="42"/>
      <c r="BM25" s="960" t="str">
        <f t="shared" si="4"/>
        <v>35204</v>
      </c>
      <c r="BN25" s="123" t="str">
        <f t="shared" si="5"/>
        <v>萩市</v>
      </c>
      <c r="BO25" s="40">
        <f>BE25*VLOOKUP(BO$12,別紙!$B$4:$E$10,MATCH("設備利用率",別紙!$B$4:$E$4,0),0)/100*8760/10^3</f>
        <v>6196.922830320008</v>
      </c>
      <c r="BP25" s="40">
        <f>BF25*VLOOKUP(BP$12,別紙!$B$4:$E$10,MATCH("設備利用率",別紙!$B$4:$E$4,0),0)/100*8760/10^3</f>
        <v>45292.397645279998</v>
      </c>
      <c r="BQ25" s="40">
        <f>BG25*VLOOKUP(BQ$12,別紙!$B$4:$E$10,MATCH("設備利用率",別紙!$B$4:$E$4,0),0)/100*8760/10^3</f>
        <v>0</v>
      </c>
      <c r="BR25" s="40">
        <f>BH25*VLOOKUP(BR$12,別紙!$B$4:$E$10,MATCH("設備利用率",別紙!$B$4:$E$4,0),0)/100*8760/10^3</f>
        <v>667.51199999999994</v>
      </c>
      <c r="BS25" s="40">
        <f>BI25*VLOOKUP(BS$12,別紙!$B$4:$E$10,MATCH("設備利用率",別紙!$B$4:$E$4,0),0)/100*8760/10^3</f>
        <v>0</v>
      </c>
      <c r="BT25" s="40">
        <f>BJ25*VLOOKUP(BT$12,別紙!$B$4:$E$10,MATCH("設備利用率",別紙!$B$4:$E$4,0),0)/100*8760/10^3</f>
        <v>0</v>
      </c>
      <c r="BU25" s="40">
        <f t="shared" si="6"/>
        <v>52156.832475600007</v>
      </c>
      <c r="BV25" s="42"/>
      <c r="BW25" s="38" t="str">
        <f t="shared" si="7"/>
        <v>35204</v>
      </c>
      <c r="BX25" s="38" t="str">
        <f t="shared" si="8"/>
        <v>萩市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246058.61448724184</v>
      </c>
      <c r="BZ25" s="42"/>
      <c r="CA25" s="38" t="str">
        <f t="shared" si="9"/>
        <v>35204</v>
      </c>
      <c r="CB25" s="38" t="str">
        <f t="shared" si="10"/>
        <v>萩市</v>
      </c>
      <c r="CC25" s="260">
        <f t="shared" si="11"/>
        <v>2.5184742437218424E-2</v>
      </c>
      <c r="CD25" s="260">
        <f t="shared" si="1"/>
        <v>0.18407157879704478</v>
      </c>
      <c r="CE25" s="260">
        <f t="shared" si="1"/>
        <v>0</v>
      </c>
      <c r="CF25" s="260">
        <f t="shared" si="1"/>
        <v>2.7128170309786512E-3</v>
      </c>
      <c r="CG25" s="260">
        <f t="shared" si="1"/>
        <v>0</v>
      </c>
      <c r="CH25" s="260">
        <f t="shared" si="1"/>
        <v>0</v>
      </c>
      <c r="CI25" s="260">
        <f t="shared" si="12"/>
        <v>0.21196913826524186</v>
      </c>
      <c r="CK25" s="20" t="str">
        <f t="shared" si="13"/>
        <v>35204</v>
      </c>
      <c r="CL25" s="20" t="str">
        <f t="shared" si="14"/>
        <v>萩市</v>
      </c>
      <c r="CM25" s="20">
        <f>VLOOKUP($CK25&amp;"_"&amp;$AZ$7,データシート1!$A:$BS,MATCH("ca_太陽光発電（10kW未満）",データシート1!$A$1:$BS$1,0),0)</f>
        <v>1121</v>
      </c>
      <c r="CN25" s="20">
        <f>VLOOKUP($CK25&amp;"_"&amp;$AZ$5,データシート1!$A:$BS,MATCH("ab_家庭",データシート1!$A$1:$BS$1,0),0)</f>
        <v>22967</v>
      </c>
      <c r="CO25" s="260">
        <f t="shared" si="15"/>
        <v>4.8809160970087515E-2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04211</v>
      </c>
      <c r="AY26" s="20" t="str">
        <f>IF(IFERROR(比較地域マスタ!$Z19,"")=0,"",IFERROR(比較地域マスタ!$Z19,""))</f>
        <v>岩沼市</v>
      </c>
      <c r="BC26" s="960" t="str">
        <f t="shared" si="0"/>
        <v>04211</v>
      </c>
      <c r="BD26" s="123" t="str">
        <f t="shared" si="2"/>
        <v>岩沼市</v>
      </c>
      <c r="BE26" s="40">
        <f>VLOOKUP($BC26&amp;"_"&amp;$AZ$7,データシート1!$A:$BS,MATCH("cb_"&amp;BE$12,データシート1!$A$1:$BS$1,0),0)</f>
        <v>8680.8999999999833</v>
      </c>
      <c r="BF26" s="40">
        <f>VLOOKUP($BC26&amp;"_"&amp;$AZ$7,データシート1!$A:$BS,MATCH("cb_"&amp;BF$12,データシート1!$A$1:$BS$1,0),0)</f>
        <v>40629.19999999999</v>
      </c>
      <c r="BG26" s="40">
        <f>VLOOKUP($BC26&amp;"_"&amp;$AZ$7,データシート1!$A:$BS,MATCH("cb_"&amp;BG$12,データシート1!$A$1:$BS$1,0),0)</f>
        <v>19.600000000000001</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2810.84</v>
      </c>
      <c r="BK26" s="40">
        <f t="shared" si="3"/>
        <v>52140.539999999979</v>
      </c>
      <c r="BL26" s="42"/>
      <c r="BM26" s="960" t="str">
        <f t="shared" si="4"/>
        <v>04211</v>
      </c>
      <c r="BN26" s="123" t="str">
        <f t="shared" si="5"/>
        <v>岩沼市</v>
      </c>
      <c r="BO26" s="40">
        <f>BE26*VLOOKUP(BO$12,別紙!$B$4:$E$10,MATCH("設備利用率",別紙!$B$4:$E$4,0),0)/100*8760/10^3</f>
        <v>10418.121707999981</v>
      </c>
      <c r="BP26" s="40">
        <f>BF26*VLOOKUP(BP$12,別紙!$B$4:$E$10,MATCH("設備利用率",別紙!$B$4:$E$4,0),0)/100*8760/10^3</f>
        <v>53742.680591999975</v>
      </c>
      <c r="BQ26" s="40">
        <f>BG26*VLOOKUP(BQ$12,別紙!$B$4:$E$10,MATCH("設備利用率",別紙!$B$4:$E$4,0),0)/100*8760/10^3</f>
        <v>42.580607999999998</v>
      </c>
      <c r="BR26" s="40">
        <f>BH26*VLOOKUP(BR$12,別紙!$B$4:$E$10,MATCH("設備利用率",別紙!$B$4:$E$4,0),0)/100*8760/10^3</f>
        <v>0</v>
      </c>
      <c r="BS26" s="40">
        <f>BI26*VLOOKUP(BS$12,別紙!$B$4:$E$10,MATCH("設備利用率",別紙!$B$4:$E$4,0),0)/100*8760/10^3</f>
        <v>0</v>
      </c>
      <c r="BT26" s="40">
        <f>BJ26*VLOOKUP(BT$12,別紙!$B$4:$E$10,MATCH("設備利用率",別紙!$B$4:$E$4,0),0)/100*8760/10^3</f>
        <v>19698.366719999998</v>
      </c>
      <c r="BU26" s="40">
        <f t="shared" si="6"/>
        <v>83901.749627999947</v>
      </c>
      <c r="BV26" s="42"/>
      <c r="BW26" s="38" t="str">
        <f t="shared" si="7"/>
        <v>04211</v>
      </c>
      <c r="BX26" s="38" t="str">
        <f t="shared" si="8"/>
        <v>岩沼市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262998.51521329366</v>
      </c>
      <c r="BZ26" s="42"/>
      <c r="CA26" s="38" t="str">
        <f t="shared" si="9"/>
        <v>04211</v>
      </c>
      <c r="CB26" s="38" t="str">
        <f t="shared" si="10"/>
        <v>岩沼市</v>
      </c>
      <c r="CC26" s="260">
        <f t="shared" si="11"/>
        <v>3.9612853705850049E-2</v>
      </c>
      <c r="CD26" s="260">
        <f t="shared" si="1"/>
        <v>0.20434594677621765</v>
      </c>
      <c r="CE26" s="260">
        <f t="shared" si="1"/>
        <v>1.6190436651502318E-4</v>
      </c>
      <c r="CF26" s="260">
        <f t="shared" si="1"/>
        <v>0</v>
      </c>
      <c r="CG26" s="260">
        <f t="shared" si="1"/>
        <v>0</v>
      </c>
      <c r="CH26" s="260">
        <f t="shared" si="1"/>
        <v>7.4899155624602989E-2</v>
      </c>
      <c r="CI26" s="260">
        <f t="shared" si="12"/>
        <v>0.3190198604731857</v>
      </c>
      <c r="CK26" s="20" t="str">
        <f t="shared" si="13"/>
        <v>04211</v>
      </c>
      <c r="CL26" s="20" t="str">
        <f t="shared" si="14"/>
        <v>岩沼市</v>
      </c>
      <c r="CM26" s="20">
        <f>VLOOKUP($CK26&amp;"_"&amp;$AZ$7,データシート1!$A:$BS,MATCH("ca_太陽光発電（10kW未満）",データシート1!$A$1:$BS$1,0),0)</f>
        <v>1951</v>
      </c>
      <c r="CN26" s="20">
        <f>VLOOKUP($CK26&amp;"_"&amp;$AZ$5,データシート1!$A:$BS,MATCH("ab_家庭",データシート1!$A$1:$BS$1,0),0)</f>
        <v>18459</v>
      </c>
      <c r="CO26" s="260">
        <f t="shared" si="15"/>
        <v>0.10569369955035485</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45205</v>
      </c>
      <c r="AY27" s="20" t="str">
        <f>IF(IFERROR(比較地域マスタ!$Z20,"")=0,"",IFERROR(比較地域マスタ!$Z20,""))</f>
        <v>小林市</v>
      </c>
      <c r="BC27" s="960" t="str">
        <f t="shared" si="0"/>
        <v>45205</v>
      </c>
      <c r="BD27" s="123" t="str">
        <f t="shared" si="2"/>
        <v>小林市</v>
      </c>
      <c r="BE27" s="40">
        <f>VLOOKUP($BC27&amp;"_"&amp;$AZ$7,データシート1!$A:$BS,MATCH("cb_"&amp;BE$12,データシート1!$A$1:$BS$1,0),0)</f>
        <v>10630.172999999988</v>
      </c>
      <c r="BF27" s="40">
        <f>VLOOKUP($BC27&amp;"_"&amp;$AZ$7,データシート1!$A:$BS,MATCH("cb_"&amp;BF$12,データシート1!$A$1:$BS$1,0),0)</f>
        <v>47294.200000000033</v>
      </c>
      <c r="BG27" s="40">
        <f>VLOOKUP($BC27&amp;"_"&amp;$AZ$7,データシート1!$A:$BS,MATCH("cb_"&amp;BG$12,データシート1!$A$1:$BS$1,0),0)</f>
        <v>0</v>
      </c>
      <c r="BH27" s="40">
        <f>VLOOKUP($BC27&amp;"_"&amp;$AZ$7,データシート1!$A:$BS,MATCH("cb_"&amp;BH$12,データシート1!$A$1:$BS$1,0),0)</f>
        <v>1790</v>
      </c>
      <c r="BI27" s="40">
        <f>VLOOKUP($BC27&amp;"_"&amp;$AZ$7,データシート1!$A:$BS,MATCH("cb_"&amp;BI$12,データシート1!$A$1:$BS$1,0),0)</f>
        <v>0</v>
      </c>
      <c r="BJ27" s="40">
        <f>VLOOKUP($BC27&amp;"_"&amp;$AZ$7,データシート1!$A:$BS,MATCH("cb_"&amp;BJ$12,データシート1!$A$1:$BS$1,0),0)</f>
        <v>0</v>
      </c>
      <c r="BK27" s="40">
        <f t="shared" si="3"/>
        <v>59714.373000000021</v>
      </c>
      <c r="BL27" s="42"/>
      <c r="BM27" s="960" t="str">
        <f t="shared" si="4"/>
        <v>45205</v>
      </c>
      <c r="BN27" s="123" t="str">
        <f t="shared" si="5"/>
        <v>小林市</v>
      </c>
      <c r="BO27" s="40">
        <f>BE27*VLOOKUP(BO$12,別紙!$B$4:$E$10,MATCH("設備利用率",別紙!$B$4:$E$4,0),0)/100*8760/10^3</f>
        <v>12757.483220759985</v>
      </c>
      <c r="BP27" s="40">
        <f>BF27*VLOOKUP(BP$12,別紙!$B$4:$E$10,MATCH("設備利用率",別紙!$B$4:$E$4,0),0)/100*8760/10^3</f>
        <v>62558.875992000045</v>
      </c>
      <c r="BQ27" s="40">
        <f>BG27*VLOOKUP(BQ$12,別紙!$B$4:$E$10,MATCH("設備利用率",別紙!$B$4:$E$4,0),0)/100*8760/10^3</f>
        <v>0</v>
      </c>
      <c r="BR27" s="40">
        <f>BH27*VLOOKUP(BR$12,別紙!$B$4:$E$10,MATCH("設備利用率",別紙!$B$4:$E$4,0),0)/100*8760/10^3</f>
        <v>9408.24</v>
      </c>
      <c r="BS27" s="40">
        <f>BI27*VLOOKUP(BS$12,別紙!$B$4:$E$10,MATCH("設備利用率",別紙!$B$4:$E$4,0),0)/100*8760/10^3</f>
        <v>0</v>
      </c>
      <c r="BT27" s="40">
        <f>BJ27*VLOOKUP(BT$12,別紙!$B$4:$E$10,MATCH("設備利用率",別紙!$B$4:$E$4,0),0)/100*8760/10^3</f>
        <v>0</v>
      </c>
      <c r="BU27" s="40">
        <f t="shared" si="6"/>
        <v>84724.599212760033</v>
      </c>
      <c r="BV27" s="42"/>
      <c r="BW27" s="38" t="str">
        <f t="shared" si="7"/>
        <v>45205</v>
      </c>
      <c r="BX27" s="38" t="str">
        <f t="shared" si="8"/>
        <v>小林市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246365.80169673022</v>
      </c>
      <c r="BZ27" s="42"/>
      <c r="CA27" s="38" t="str">
        <f t="shared" si="9"/>
        <v>45205</v>
      </c>
      <c r="CB27" s="38" t="str">
        <f t="shared" si="10"/>
        <v>小林市</v>
      </c>
      <c r="CC27" s="260">
        <f t="shared" si="11"/>
        <v>5.178268709739231E-2</v>
      </c>
      <c r="CD27" s="260">
        <f t="shared" si="1"/>
        <v>0.25392678513476624</v>
      </c>
      <c r="CE27" s="260">
        <f t="shared" si="1"/>
        <v>0</v>
      </c>
      <c r="CF27" s="260">
        <f t="shared" si="1"/>
        <v>3.8188092402456464E-2</v>
      </c>
      <c r="CG27" s="260">
        <f t="shared" si="1"/>
        <v>0</v>
      </c>
      <c r="CH27" s="260">
        <f t="shared" si="1"/>
        <v>0</v>
      </c>
      <c r="CI27" s="260">
        <f t="shared" si="12"/>
        <v>0.34389756463461502</v>
      </c>
      <c r="CK27" s="20" t="str">
        <f t="shared" si="13"/>
        <v>45205</v>
      </c>
      <c r="CL27" s="20" t="str">
        <f t="shared" si="14"/>
        <v>小林市</v>
      </c>
      <c r="CM27" s="20">
        <f>VLOOKUP($CK27&amp;"_"&amp;$AZ$7,データシート1!$A:$BS,MATCH("ca_太陽光発電（10kW未満）",データシート1!$A$1:$BS$1,0),0)</f>
        <v>1959</v>
      </c>
      <c r="CN27" s="20">
        <f>VLOOKUP($CK27&amp;"_"&amp;$AZ$5,データシート1!$A:$BS,MATCH("ab_家庭",データシート1!$A$1:$BS$1,0),0)</f>
        <v>22118</v>
      </c>
      <c r="CO27" s="260">
        <f t="shared" si="15"/>
        <v>8.8570395153268824E-2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22342</v>
      </c>
      <c r="AY28" s="20" t="str">
        <f>IF(IFERROR(比較地域マスタ!$Z21,"")=0,"",IFERROR(比較地域マスタ!$Z21,""))</f>
        <v>長泉町</v>
      </c>
      <c r="BC28" s="960" t="str">
        <f t="shared" si="0"/>
        <v>22342</v>
      </c>
      <c r="BD28" s="123" t="str">
        <f t="shared" si="2"/>
        <v>長泉町</v>
      </c>
      <c r="BE28" s="40">
        <f>VLOOKUP($BC28&amp;"_"&amp;$AZ$7,データシート1!$A:$BS,MATCH("cb_"&amp;BE$12,データシート1!$A$1:$BS$1,0),0)</f>
        <v>5294.4999999999945</v>
      </c>
      <c r="BF28" s="40">
        <f>VLOOKUP($BC28&amp;"_"&amp;$AZ$7,データシート1!$A:$BS,MATCH("cb_"&amp;BF$12,データシート1!$A$1:$BS$1,0),0)</f>
        <v>8160.8</v>
      </c>
      <c r="BG28" s="40">
        <f>VLOOKUP($BC28&amp;"_"&amp;$AZ$7,データシート1!$A:$BS,MATCH("cb_"&amp;BG$12,データシート1!$A$1:$BS$1,0),0)</f>
        <v>0</v>
      </c>
      <c r="BH28" s="40">
        <f>VLOOKUP($BC28&amp;"_"&amp;$AZ$7,データシート1!$A:$BS,MATCH("cb_"&amp;BH$12,データシート1!$A$1:$BS$1,0),0)</f>
        <v>27</v>
      </c>
      <c r="BI28" s="40">
        <f>VLOOKUP($BC28&amp;"_"&amp;$AZ$7,データシート1!$A:$BS,MATCH("cb_"&amp;BI$12,データシート1!$A$1:$BS$1,0),0)</f>
        <v>0</v>
      </c>
      <c r="BJ28" s="40">
        <f>VLOOKUP($BC28&amp;"_"&amp;$AZ$7,データシート1!$A:$BS,MATCH("cb_"&amp;BJ$12,データシート1!$A$1:$BS$1,0),0)</f>
        <v>0</v>
      </c>
      <c r="BK28" s="40">
        <f t="shared" si="3"/>
        <v>13482.299999999996</v>
      </c>
      <c r="BL28" s="42"/>
      <c r="BM28" s="960" t="str">
        <f t="shared" si="4"/>
        <v>22342</v>
      </c>
      <c r="BN28" s="123" t="str">
        <f t="shared" si="5"/>
        <v>長泉町</v>
      </c>
      <c r="BO28" s="40">
        <f>BE28*VLOOKUP(BO$12,別紙!$B$4:$E$10,MATCH("設備利用率",別紙!$B$4:$E$4,0),0)/100*8760/10^3</f>
        <v>6354.0353399999931</v>
      </c>
      <c r="BP28" s="40">
        <f>BF28*VLOOKUP(BP$12,別紙!$B$4:$E$10,MATCH("設備利用率",別紙!$B$4:$E$4,0),0)/100*8760/10^3</f>
        <v>10794.779807999999</v>
      </c>
      <c r="BQ28" s="40">
        <f>BG28*VLOOKUP(BQ$12,別紙!$B$4:$E$10,MATCH("設備利用率",別紙!$B$4:$E$4,0),0)/100*8760/10^3</f>
        <v>0</v>
      </c>
      <c r="BR28" s="40">
        <f>BH28*VLOOKUP(BR$12,別紙!$B$4:$E$10,MATCH("設備利用率",別紙!$B$4:$E$4,0),0)/100*8760/10^3</f>
        <v>141.91200000000001</v>
      </c>
      <c r="BS28" s="40">
        <f>BI28*VLOOKUP(BS$12,別紙!$B$4:$E$10,MATCH("設備利用率",別紙!$B$4:$E$4,0),0)/100*8760/10^3</f>
        <v>0</v>
      </c>
      <c r="BT28" s="40">
        <f>BJ28*VLOOKUP(BT$12,別紙!$B$4:$E$10,MATCH("設備利用率",別紙!$B$4:$E$4,0),0)/100*8760/10^3</f>
        <v>0</v>
      </c>
      <c r="BU28" s="40">
        <f t="shared" si="6"/>
        <v>17290.727147999994</v>
      </c>
      <c r="BV28" s="42"/>
      <c r="BW28" s="38" t="str">
        <f t="shared" si="7"/>
        <v>22342</v>
      </c>
      <c r="BX28" s="38" t="str">
        <f t="shared" si="8"/>
        <v>長泉町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479176.1755523805</v>
      </c>
      <c r="BZ28" s="42"/>
      <c r="CA28" s="38" t="str">
        <f t="shared" si="9"/>
        <v>22342</v>
      </c>
      <c r="CB28" s="38" t="str">
        <f t="shared" si="10"/>
        <v>長泉町</v>
      </c>
      <c r="CC28" s="260">
        <f t="shared" si="11"/>
        <v>1.326033234577083E-2</v>
      </c>
      <c r="CD28" s="260">
        <f t="shared" si="1"/>
        <v>2.2527789065380992E-2</v>
      </c>
      <c r="CE28" s="260">
        <f t="shared" si="1"/>
        <v>0</v>
      </c>
      <c r="CF28" s="260">
        <f t="shared" si="1"/>
        <v>2.9615829676091042E-4</v>
      </c>
      <c r="CG28" s="260">
        <f t="shared" si="1"/>
        <v>0</v>
      </c>
      <c r="CH28" s="260">
        <f t="shared" si="1"/>
        <v>0</v>
      </c>
      <c r="CI28" s="260">
        <f t="shared" si="12"/>
        <v>3.6084279707912732E-2</v>
      </c>
      <c r="CK28" s="20" t="str">
        <f t="shared" si="13"/>
        <v>22342</v>
      </c>
      <c r="CL28" s="20" t="str">
        <f t="shared" si="14"/>
        <v>長泉町</v>
      </c>
      <c r="CM28" s="20">
        <f>VLOOKUP($CK28&amp;"_"&amp;$AZ$7,データシート1!$A:$BS,MATCH("ca_太陽光発電（10kW未満）",データシート1!$A$1:$BS$1,0),0)</f>
        <v>1118</v>
      </c>
      <c r="CN28" s="20">
        <f>VLOOKUP($CK28&amp;"_"&amp;$AZ$5,データシート1!$A:$BS,MATCH("ab_家庭",データシート1!$A$1:$BS$1,0),0)</f>
        <v>18515</v>
      </c>
      <c r="CO28" s="260">
        <f t="shared" si="15"/>
        <v>6.0383472859843371E-2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22226</v>
      </c>
      <c r="AY29" s="20" t="str">
        <f>IF(IFERROR(比較地域マスタ!$Z22,"")=0,"",IFERROR(比較地域マスタ!$Z22,""))</f>
        <v>牧之原市</v>
      </c>
      <c r="BC29" s="960" t="str">
        <f t="shared" si="0"/>
        <v>22226</v>
      </c>
      <c r="BD29" s="123" t="str">
        <f t="shared" si="2"/>
        <v>牧之原市</v>
      </c>
      <c r="BE29" s="40">
        <f>VLOOKUP($BC29&amp;"_"&amp;$AZ$7,データシート1!$A:$BS,MATCH("cb_"&amp;BE$12,データシート1!$A$1:$BS$1,0),0)</f>
        <v>8770.4999999999873</v>
      </c>
      <c r="BF29" s="40">
        <f>VLOOKUP($BC29&amp;"_"&amp;$AZ$7,データシート1!$A:$BS,MATCH("cb_"&amp;BF$12,データシート1!$A$1:$BS$1,0),0)</f>
        <v>106879.09999999992</v>
      </c>
      <c r="BG29" s="40">
        <f>VLOOKUP($BC29&amp;"_"&amp;$AZ$7,データシート1!$A:$BS,MATCH("cb_"&amp;BG$12,データシート1!$A$1:$BS$1,0),0)</f>
        <v>9500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650</v>
      </c>
      <c r="BK29" s="40">
        <f t="shared" si="3"/>
        <v>125799.5999999999</v>
      </c>
      <c r="BL29" s="42"/>
      <c r="BM29" s="960" t="str">
        <f t="shared" si="4"/>
        <v>22226</v>
      </c>
      <c r="BN29" s="123" t="str">
        <f t="shared" si="5"/>
        <v>牧之原市</v>
      </c>
      <c r="BO29" s="40">
        <f>BE29*VLOOKUP(BO$12,別紙!$B$4:$E$10,MATCH("設備利用率",別紙!$B$4:$E$4,0),0)/100*8760/10^3</f>
        <v>10525.652459999985</v>
      </c>
      <c r="BP29" s="40">
        <f>BF29*VLOOKUP(BP$12,別紙!$B$4:$E$10,MATCH("設備利用率",別紙!$B$4:$E$4,0),0)/100*8760/10^3</f>
        <v>141375.39831599989</v>
      </c>
      <c r="BQ29" s="40">
        <f>BG29*VLOOKUP(BQ$12,別紙!$B$4:$E$10,MATCH("設備利用率",別紙!$B$4:$E$4,0),0)/100*8760/10^3</f>
        <v>20638.560000000001</v>
      </c>
      <c r="BR29" s="40">
        <f>BH29*VLOOKUP(BR$12,別紙!$B$4:$E$10,MATCH("設備利用率",別紙!$B$4:$E$4,0),0)/100*8760/10^3</f>
        <v>0</v>
      </c>
      <c r="BS29" s="40">
        <f>BI29*VLOOKUP(BS$12,別紙!$B$4:$E$10,MATCH("設備利用率",別紙!$B$4:$E$4,0),0)/100*8760/10^3</f>
        <v>0</v>
      </c>
      <c r="BT29" s="40">
        <f>BJ29*VLOOKUP(BT$12,別紙!$B$4:$E$10,MATCH("設備利用率",別紙!$B$4:$E$4,0),0)/100*8760/10^3</f>
        <v>4555.2</v>
      </c>
      <c r="BU29" s="40">
        <f t="shared" si="6"/>
        <v>177094.81077599988</v>
      </c>
      <c r="BV29" s="42"/>
      <c r="BW29" s="38" t="str">
        <f t="shared" si="7"/>
        <v>22226</v>
      </c>
      <c r="BX29" s="38" t="str">
        <f t="shared" si="8"/>
        <v>牧之原市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729319.70213191479</v>
      </c>
      <c r="BZ29" s="42"/>
      <c r="CA29" s="38" t="str">
        <f t="shared" si="9"/>
        <v>22226</v>
      </c>
      <c r="CB29" s="38" t="str">
        <f t="shared" si="10"/>
        <v>牧之原市</v>
      </c>
      <c r="CC29" s="260">
        <f t="shared" si="11"/>
        <v>1.443215153688001E-2</v>
      </c>
      <c r="CD29" s="260">
        <f t="shared" ref="CD29:CD60" si="16">BP29/$BY29</f>
        <v>0.19384557677893197</v>
      </c>
      <c r="CE29" s="260">
        <f t="shared" ref="CE29:CE60" si="17">BQ29/$BY29</f>
        <v>2.8298371673863031E-2</v>
      </c>
      <c r="CF29" s="260">
        <f t="shared" ref="CF29:CF60" si="18">BR29/$BY29</f>
        <v>0</v>
      </c>
      <c r="CG29" s="260">
        <f t="shared" ref="CG29:CG60" si="19">BS29/$BY29</f>
        <v>0</v>
      </c>
      <c r="CH29" s="260">
        <f t="shared" ref="CH29:CH60" si="20">BT29/$BY29</f>
        <v>6.2458205731785975E-3</v>
      </c>
      <c r="CI29" s="260">
        <f t="shared" si="12"/>
        <v>0.24282192056285362</v>
      </c>
      <c r="CK29" s="20" t="str">
        <f t="shared" si="13"/>
        <v>22226</v>
      </c>
      <c r="CL29" s="20" t="str">
        <f t="shared" si="14"/>
        <v>牧之原市</v>
      </c>
      <c r="CM29" s="20">
        <f>VLOOKUP($CK29&amp;"_"&amp;$AZ$7,データシート1!$A:$BS,MATCH("ca_太陽光発電（10kW未満）",データシート1!$A$1:$BS$1,0),0)</f>
        <v>1848</v>
      </c>
      <c r="CN29" s="20">
        <f>VLOOKUP($CK29&amp;"_"&amp;$AZ$5,データシート1!$A:$BS,MATCH("ab_家庭",データシート1!$A$1:$BS$1,0),0)</f>
        <v>16986</v>
      </c>
      <c r="CO29" s="260">
        <f t="shared" si="15"/>
        <v>0.10879547862945955</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33213</v>
      </c>
      <c r="AY30" s="20" t="str">
        <f>IF(IFERROR(比較地域マスタ!$Z23,"")=0,"",IFERROR(比較地域マスタ!$Z23,""))</f>
        <v>赤磐市</v>
      </c>
      <c r="BC30" s="960" t="str">
        <f t="shared" si="0"/>
        <v>33213</v>
      </c>
      <c r="BD30" s="123" t="str">
        <f t="shared" si="2"/>
        <v>赤磐市</v>
      </c>
      <c r="BE30" s="40">
        <f>VLOOKUP($BC30&amp;"_"&amp;$AZ$7,データシート1!$A:$BS,MATCH("cb_"&amp;BE$12,データシート1!$A$1:$BS$1,0),0)</f>
        <v>10715.896999999994</v>
      </c>
      <c r="BF30" s="40">
        <f>VLOOKUP($BC30&amp;"_"&amp;$AZ$7,データシート1!$A:$BS,MATCH("cb_"&amp;BF$12,データシート1!$A$1:$BS$1,0),0)</f>
        <v>88427.036000000022</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99142.933000000019</v>
      </c>
      <c r="BL30" s="42"/>
      <c r="BM30" s="960" t="str">
        <f t="shared" si="4"/>
        <v>33213</v>
      </c>
      <c r="BN30" s="123" t="str">
        <f t="shared" si="5"/>
        <v>赤磐市</v>
      </c>
      <c r="BO30" s="40">
        <f>BE30*VLOOKUP(BO$12,別紙!$B$4:$E$10,MATCH("設備利用率",別紙!$B$4:$E$4,0),0)/100*8760/10^3</f>
        <v>12860.362307639993</v>
      </c>
      <c r="BP30" s="40">
        <f>BF30*VLOOKUP(BP$12,別紙!$B$4:$E$10,MATCH("設備利用率",別紙!$B$4:$E$4,0),0)/100*8760/10^3</f>
        <v>116967.74613936004</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129828.10844700004</v>
      </c>
      <c r="BV30" s="42"/>
      <c r="BW30" s="38" t="str">
        <f t="shared" si="7"/>
        <v>33213</v>
      </c>
      <c r="BX30" s="38" t="str">
        <f t="shared" si="8"/>
        <v>赤磐市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283195.65985201678</v>
      </c>
      <c r="BZ30" s="42"/>
      <c r="CA30" s="38" t="str">
        <f t="shared" si="9"/>
        <v>33213</v>
      </c>
      <c r="CB30" s="38" t="str">
        <f t="shared" si="10"/>
        <v>赤磐市</v>
      </c>
      <c r="CC30" s="260">
        <f t="shared" si="11"/>
        <v>4.5411579804436782E-2</v>
      </c>
      <c r="CD30" s="260">
        <f t="shared" si="16"/>
        <v>0.41302803228157259</v>
      </c>
      <c r="CE30" s="260">
        <f t="shared" si="17"/>
        <v>0</v>
      </c>
      <c r="CF30" s="260">
        <f t="shared" si="18"/>
        <v>0</v>
      </c>
      <c r="CG30" s="260">
        <f t="shared" si="19"/>
        <v>0</v>
      </c>
      <c r="CH30" s="260">
        <f t="shared" si="20"/>
        <v>0</v>
      </c>
      <c r="CI30" s="260">
        <f t="shared" si="12"/>
        <v>0.45843961208600942</v>
      </c>
      <c r="CK30" s="20" t="str">
        <f t="shared" si="13"/>
        <v>33213</v>
      </c>
      <c r="CL30" s="20" t="str">
        <f t="shared" si="14"/>
        <v>赤磐市</v>
      </c>
      <c r="CM30" s="20">
        <f>VLOOKUP($CK30&amp;"_"&amp;$AZ$7,データシート1!$A:$BS,MATCH("ca_太陽光発電（10kW未満）",データシート1!$A$1:$BS$1,0),0)</f>
        <v>2368</v>
      </c>
      <c r="CN30" s="20">
        <f>VLOOKUP($CK30&amp;"_"&amp;$AZ$5,データシート1!$A:$BS,MATCH("ab_家庭",データシート1!$A$1:$BS$1,0),0)</f>
        <v>18650</v>
      </c>
      <c r="CO30" s="260">
        <f t="shared" si="15"/>
        <v>0.12697050938337801</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23447</v>
      </c>
      <c r="AY31" s="20" t="str">
        <f>IF(IFERROR(比較地域マスタ!$Z24,"")=0,"",IFERROR(比較地域マスタ!$Z24,""))</f>
        <v>武豊町</v>
      </c>
      <c r="BC31" s="960" t="str">
        <f t="shared" si="0"/>
        <v>23447</v>
      </c>
      <c r="BD31" s="123" t="str">
        <f t="shared" si="2"/>
        <v>武豊町</v>
      </c>
      <c r="BE31" s="40">
        <f>VLOOKUP($BC31&amp;"_"&amp;$AZ$7,データシート1!$A:$BS,MATCH("cb_"&amp;BE$12,データシート1!$A$1:$BS$1,0),0)</f>
        <v>8338.4000000000015</v>
      </c>
      <c r="BF31" s="40">
        <f>VLOOKUP($BC31&amp;"_"&amp;$AZ$7,データシート1!$A:$BS,MATCH("cb_"&amp;BF$12,データシート1!$A$1:$BS$1,0),0)</f>
        <v>37371.500000000022</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258261.00099999999</v>
      </c>
      <c r="BK31" s="40">
        <f t="shared" si="3"/>
        <v>303970.90100000001</v>
      </c>
      <c r="BL31" s="42"/>
      <c r="BM31" s="960" t="str">
        <f t="shared" si="4"/>
        <v>23447</v>
      </c>
      <c r="BN31" s="123" t="str">
        <f t="shared" si="5"/>
        <v>武豊町</v>
      </c>
      <c r="BO31" s="40">
        <f>BE31*VLOOKUP(BO$12,別紙!$B$4:$E$10,MATCH("設備利用率",別紙!$B$4:$E$4,0),0)/100*8760/10^3</f>
        <v>10007.080608</v>
      </c>
      <c r="BP31" s="40">
        <f>BF31*VLOOKUP(BP$12,別紙!$B$4:$E$10,MATCH("設備利用率",別紙!$B$4:$E$4,0),0)/100*8760/10^3</f>
        <v>49433.525340000029</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1809893.0950079996</v>
      </c>
      <c r="BU31" s="40">
        <f t="shared" si="6"/>
        <v>1869333.7009559995</v>
      </c>
      <c r="BV31" s="42"/>
      <c r="BW31" s="38" t="str">
        <f t="shared" si="7"/>
        <v>23447</v>
      </c>
      <c r="BX31" s="38" t="str">
        <f t="shared" si="8"/>
        <v>武豊町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246565.78547310043</v>
      </c>
      <c r="BZ31" s="42"/>
      <c r="CA31" s="38" t="str">
        <f t="shared" si="9"/>
        <v>23447</v>
      </c>
      <c r="CB31" s="38" t="str">
        <f t="shared" si="10"/>
        <v>武豊町</v>
      </c>
      <c r="CC31" s="260">
        <f t="shared" si="11"/>
        <v>4.0585844417946389E-2</v>
      </c>
      <c r="CD31" s="260">
        <f t="shared" si="16"/>
        <v>0.20048817902755237</v>
      </c>
      <c r="CE31" s="260">
        <f t="shared" si="17"/>
        <v>0</v>
      </c>
      <c r="CF31" s="260">
        <f t="shared" si="18"/>
        <v>0</v>
      </c>
      <c r="CG31" s="260">
        <f t="shared" si="19"/>
        <v>0</v>
      </c>
      <c r="CH31" s="260">
        <f t="shared" si="20"/>
        <v>7.3404065026104499</v>
      </c>
      <c r="CI31" s="260">
        <f t="shared" si="12"/>
        <v>7.5814805260559481</v>
      </c>
      <c r="CK31" s="20" t="str">
        <f t="shared" si="13"/>
        <v>23447</v>
      </c>
      <c r="CL31" s="20" t="str">
        <f t="shared" si="14"/>
        <v>武豊町</v>
      </c>
      <c r="CM31" s="20">
        <f>VLOOKUP($CK31&amp;"_"&amp;$AZ$7,データシート1!$A:$BS,MATCH("ca_太陽光発電（10kW未満）",データシート1!$A$1:$BS$1,0),0)</f>
        <v>1791</v>
      </c>
      <c r="CN31" s="20">
        <f>VLOOKUP($CK31&amp;"_"&amp;$AZ$5,データシート1!$A:$BS,MATCH("ab_家庭",データシート1!$A$1:$BS$1,0),0)</f>
        <v>18532</v>
      </c>
      <c r="CO31" s="260">
        <f t="shared" si="15"/>
        <v>9.6643643427584719E-2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01631</v>
      </c>
      <c r="AY32" s="20" t="str">
        <f>IF(IFERROR(比較地域マスタ!$Z25,"")=0,"",IFERROR(比較地域マスタ!$Z25,""))</f>
        <v>音更町</v>
      </c>
      <c r="AZ32" s="24"/>
      <c r="BA32" s="24"/>
      <c r="BB32" s="24"/>
      <c r="BC32" s="960" t="str">
        <f t="shared" si="0"/>
        <v>01631</v>
      </c>
      <c r="BD32" s="123" t="str">
        <f t="shared" si="2"/>
        <v>音更町</v>
      </c>
      <c r="BE32" s="40">
        <f>VLOOKUP($BC32&amp;"_"&amp;$AZ$7,データシート1!$A:$BS,MATCH("cb_"&amp;BE$12,データシート1!$A$1:$BS$1,0),0)</f>
        <v>6302.7249999999995</v>
      </c>
      <c r="BF32" s="40">
        <f>VLOOKUP($BC32&amp;"_"&amp;$AZ$7,データシート1!$A:$BS,MATCH("cb_"&amp;BF$12,データシート1!$A$1:$BS$1,0),0)</f>
        <v>17222.000000000004</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300</v>
      </c>
      <c r="BK32" s="40">
        <f t="shared" si="3"/>
        <v>23824.725000000002</v>
      </c>
      <c r="BL32" s="42"/>
      <c r="BM32" s="960" t="str">
        <f t="shared" si="4"/>
        <v>01631</v>
      </c>
      <c r="BN32" s="123" t="str">
        <f t="shared" si="5"/>
        <v>音更町</v>
      </c>
      <c r="BO32" s="40">
        <f>BE32*VLOOKUP(BO$12,別紙!$B$4:$E$10,MATCH("設備利用率",別紙!$B$4:$E$4,0),0)/100*8760/10^3</f>
        <v>7564.0263269999996</v>
      </c>
      <c r="BP32" s="40">
        <f>BF32*VLOOKUP(BP$12,別紙!$B$4:$E$10,MATCH("設備利用率",別紙!$B$4:$E$4,0),0)/100*8760/10^3</f>
        <v>22780.572720000004</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2102.4</v>
      </c>
      <c r="BU32" s="40">
        <f t="shared" si="6"/>
        <v>32446.999047000005</v>
      </c>
      <c r="BV32" s="42"/>
      <c r="BW32" s="38" t="str">
        <f t="shared" si="7"/>
        <v>01631</v>
      </c>
      <c r="BX32" s="38" t="str">
        <f t="shared" si="8"/>
        <v>音更町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224912.69025433733</v>
      </c>
      <c r="BZ32" s="42"/>
      <c r="CA32" s="38" t="str">
        <f t="shared" si="9"/>
        <v>01631</v>
      </c>
      <c r="CB32" s="38" t="str">
        <f t="shared" si="10"/>
        <v>音更町</v>
      </c>
      <c r="CC32" s="260">
        <f t="shared" si="11"/>
        <v>3.3630945050038726E-2</v>
      </c>
      <c r="CD32" s="260">
        <f t="shared" si="16"/>
        <v>0.10128629333560112</v>
      </c>
      <c r="CE32" s="260">
        <f t="shared" si="17"/>
        <v>0</v>
      </c>
      <c r="CF32" s="260">
        <f t="shared" si="18"/>
        <v>0</v>
      </c>
      <c r="CG32" s="260">
        <f t="shared" si="19"/>
        <v>0</v>
      </c>
      <c r="CH32" s="260">
        <f t="shared" si="20"/>
        <v>9.347627284269952E-3</v>
      </c>
      <c r="CI32" s="260">
        <f t="shared" si="12"/>
        <v>0.14426486566990979</v>
      </c>
      <c r="CJ32" s="24"/>
      <c r="CK32" s="20" t="str">
        <f t="shared" si="13"/>
        <v>01631</v>
      </c>
      <c r="CL32" s="20" t="str">
        <f t="shared" si="14"/>
        <v>音更町</v>
      </c>
      <c r="CM32" s="20">
        <f>VLOOKUP($CK32&amp;"_"&amp;$AZ$7,データシート1!$A:$BS,MATCH("ca_太陽光発電（10kW未満）",データシート1!$A$1:$BS$1,0),0)</f>
        <v>1250</v>
      </c>
      <c r="CN32" s="20">
        <f>VLOOKUP($CK32&amp;"_"&amp;$AZ$5,データシート1!$A:$BS,MATCH("ab_家庭",データシート1!$A$1:$BS$1,0),0)</f>
        <v>20538</v>
      </c>
      <c r="CO32" s="260">
        <f t="shared" si="15"/>
        <v>6.0862790924140618E-2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42203</v>
      </c>
      <c r="AY33" s="20" t="str">
        <f>IF(IFERROR(比較地域マスタ!$Z26,"")=0,"",IFERROR(比較地域マスタ!$Z26,""))</f>
        <v>島原市</v>
      </c>
      <c r="BC33" s="960" t="str">
        <f t="shared" si="0"/>
        <v>42203</v>
      </c>
      <c r="BD33" s="123" t="str">
        <f t="shared" si="2"/>
        <v>島原市</v>
      </c>
      <c r="BE33" s="40">
        <f>VLOOKUP($BC33&amp;"_"&amp;$AZ$7,データシート1!$A:$BS,MATCH("cb_"&amp;BE$12,データシート1!$A$1:$BS$1,0),0)</f>
        <v>10193.999999999993</v>
      </c>
      <c r="BF33" s="40">
        <f>VLOOKUP($BC33&amp;"_"&amp;$AZ$7,データシート1!$A:$BS,MATCH("cb_"&amp;BF$12,データシート1!$A$1:$BS$1,0),0)</f>
        <v>29738.739999999976</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39932.739999999969</v>
      </c>
      <c r="BL33" s="42"/>
      <c r="BM33" s="960" t="str">
        <f t="shared" si="4"/>
        <v>42203</v>
      </c>
      <c r="BN33" s="123" t="str">
        <f t="shared" si="5"/>
        <v>島原市</v>
      </c>
      <c r="BO33" s="40">
        <f>BE33*VLOOKUP(BO$12,別紙!$B$4:$E$10,MATCH("設備利用率",別紙!$B$4:$E$4,0),0)/100*8760/10^3</f>
        <v>12234.023279999992</v>
      </c>
      <c r="BP33" s="40">
        <f>BF33*VLOOKUP(BP$12,別紙!$B$4:$E$10,MATCH("設備利用率",別紙!$B$4:$E$4,0),0)/100*8760/10^3</f>
        <v>39337.215722399975</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51571.239002399969</v>
      </c>
      <c r="BV33" s="42"/>
      <c r="BW33" s="38" t="str">
        <f t="shared" si="7"/>
        <v>42203</v>
      </c>
      <c r="BX33" s="38" t="str">
        <f t="shared" si="8"/>
        <v>島原市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225965.1081980461</v>
      </c>
      <c r="BZ33" s="42"/>
      <c r="CA33" s="38" t="str">
        <f t="shared" si="9"/>
        <v>42203</v>
      </c>
      <c r="CB33" s="38" t="str">
        <f t="shared" si="10"/>
        <v>島原市</v>
      </c>
      <c r="CC33" s="260">
        <f t="shared" si="11"/>
        <v>5.4141205151361407E-2</v>
      </c>
      <c r="CD33" s="260">
        <f t="shared" si="16"/>
        <v>0.17408535342510956</v>
      </c>
      <c r="CE33" s="260">
        <f t="shared" si="17"/>
        <v>0</v>
      </c>
      <c r="CF33" s="260">
        <f t="shared" si="18"/>
        <v>0</v>
      </c>
      <c r="CG33" s="260">
        <f t="shared" si="19"/>
        <v>0</v>
      </c>
      <c r="CH33" s="260">
        <f t="shared" si="20"/>
        <v>0</v>
      </c>
      <c r="CI33" s="260">
        <f t="shared" si="12"/>
        <v>0.22822655857647098</v>
      </c>
      <c r="CK33" s="20" t="str">
        <f t="shared" si="13"/>
        <v>42203</v>
      </c>
      <c r="CL33" s="20" t="str">
        <f t="shared" si="14"/>
        <v>島原市</v>
      </c>
      <c r="CM33" s="20">
        <f>VLOOKUP($CK33&amp;"_"&amp;$AZ$7,データシート1!$A:$BS,MATCH("ca_太陽光発電（10kW未満）",データシート1!$A$1:$BS$1,0),0)</f>
        <v>1868</v>
      </c>
      <c r="CN33" s="20">
        <f>VLOOKUP($CK33&amp;"_"&amp;$AZ$5,データシート1!$A:$BS,MATCH("ab_家庭",データシート1!$A$1:$BS$1,0),0)</f>
        <v>19706</v>
      </c>
      <c r="CO33" s="260">
        <f t="shared" si="15"/>
        <v>9.479346391961839E-2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20211</v>
      </c>
      <c r="AY34" s="20" t="str">
        <f>IF(IFERROR(比較地域マスタ!$Z27,"")=0,"",IFERROR(比較地域マスタ!$Z27,""))</f>
        <v>中野市</v>
      </c>
      <c r="BC34" s="960" t="str">
        <f t="shared" si="0"/>
        <v>20211</v>
      </c>
      <c r="BD34" s="123" t="str">
        <f t="shared" si="2"/>
        <v>中野市</v>
      </c>
      <c r="BE34" s="40">
        <f>VLOOKUP($BC34&amp;"_"&amp;$AZ$7,データシート1!$A:$BS,MATCH("cb_"&amp;BE$12,データシート1!$A$1:$BS$1,0),0)</f>
        <v>6268.5000000000018</v>
      </c>
      <c r="BF34" s="40">
        <f>VLOOKUP($BC34&amp;"_"&amp;$AZ$7,データシート1!$A:$BS,MATCH("cb_"&amp;BF$12,データシート1!$A$1:$BS$1,0),0)</f>
        <v>9913.4</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370</v>
      </c>
      <c r="BK34" s="40">
        <f t="shared" si="3"/>
        <v>16551.900000000001</v>
      </c>
      <c r="BL34" s="42"/>
      <c r="BM34" s="960" t="str">
        <f t="shared" si="4"/>
        <v>20211</v>
      </c>
      <c r="BN34" s="123" t="str">
        <f t="shared" si="5"/>
        <v>中野市</v>
      </c>
      <c r="BO34" s="40">
        <f>BE34*VLOOKUP(BO$12,別紙!$B$4:$E$10,MATCH("設備利用率",別紙!$B$4:$E$4,0),0)/100*8760/10^3</f>
        <v>7522.9522200000019</v>
      </c>
      <c r="BP34" s="40">
        <f>BF34*VLOOKUP(BP$12,別紙!$B$4:$E$10,MATCH("設備利用率",別紙!$B$4:$E$4,0),0)/100*8760/10^3</f>
        <v>13113.048983999999</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2592.96</v>
      </c>
      <c r="BU34" s="40">
        <f t="shared" si="6"/>
        <v>23228.961203999999</v>
      </c>
      <c r="BV34" s="42"/>
      <c r="BW34" s="38" t="str">
        <f t="shared" si="7"/>
        <v>20211</v>
      </c>
      <c r="BX34" s="38" t="str">
        <f t="shared" si="8"/>
        <v>中野市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268537.48330786475</v>
      </c>
      <c r="BZ34" s="42"/>
      <c r="CA34" s="38" t="str">
        <f t="shared" si="9"/>
        <v>20211</v>
      </c>
      <c r="CB34" s="38" t="str">
        <f t="shared" si="10"/>
        <v>中野市</v>
      </c>
      <c r="CC34" s="260">
        <f t="shared" si="11"/>
        <v>2.8014533119666257E-2</v>
      </c>
      <c r="CD34" s="260">
        <f t="shared" si="16"/>
        <v>4.8831354276775381E-2</v>
      </c>
      <c r="CE34" s="260">
        <f t="shared" si="17"/>
        <v>0</v>
      </c>
      <c r="CF34" s="260">
        <f t="shared" si="18"/>
        <v>0</v>
      </c>
      <c r="CG34" s="260">
        <f t="shared" si="19"/>
        <v>0</v>
      </c>
      <c r="CH34" s="260">
        <f t="shared" si="20"/>
        <v>9.6558587205768272E-3</v>
      </c>
      <c r="CI34" s="260">
        <f t="shared" si="12"/>
        <v>8.6501746117018455E-2</v>
      </c>
      <c r="CK34" s="20" t="str">
        <f t="shared" si="13"/>
        <v>20211</v>
      </c>
      <c r="CL34" s="20" t="str">
        <f t="shared" si="14"/>
        <v>中野市</v>
      </c>
      <c r="CM34" s="20">
        <f>VLOOKUP($CK34&amp;"_"&amp;$AZ$7,データシート1!$A:$BS,MATCH("ca_太陽光発電（10kW未満）",データシート1!$A$1:$BS$1,0),0)</f>
        <v>1307</v>
      </c>
      <c r="CN34" s="20">
        <f>VLOOKUP($CK34&amp;"_"&amp;$AZ$5,データシート1!$A:$BS,MATCH("ab_家庭",データシート1!$A$1:$BS$1,0),0)</f>
        <v>17485</v>
      </c>
      <c r="CO34" s="260">
        <f t="shared" si="15"/>
        <v>7.4749785530454679E-2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27361</v>
      </c>
      <c r="AY35" s="20" t="str">
        <f>IF(IFERROR(比較地域マスタ!$Z28,"")=0,"",IFERROR(比較地域マスタ!$Z28,""))</f>
        <v>熊取町</v>
      </c>
      <c r="BC35" s="960" t="str">
        <f t="shared" si="0"/>
        <v>27361</v>
      </c>
      <c r="BD35" s="123" t="str">
        <f t="shared" si="2"/>
        <v>熊取町</v>
      </c>
      <c r="BE35" s="40">
        <f>VLOOKUP($BC35&amp;"_"&amp;$AZ$7,データシート1!$A:$BS,MATCH("cb_"&amp;BE$12,データシート1!$A$1:$BS$1,0),0)</f>
        <v>7046.300000000002</v>
      </c>
      <c r="BF35" s="40">
        <f>VLOOKUP($BC35&amp;"_"&amp;$AZ$7,データシート1!$A:$BS,MATCH("cb_"&amp;BF$12,データシート1!$A$1:$BS$1,0),0)</f>
        <v>8370.4999999999945</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15416.799999999996</v>
      </c>
      <c r="BL35" s="42"/>
      <c r="BM35" s="960" t="str">
        <f t="shared" si="4"/>
        <v>27361</v>
      </c>
      <c r="BN35" s="123" t="str">
        <f t="shared" si="5"/>
        <v>熊取町</v>
      </c>
      <c r="BO35" s="40">
        <f>BE35*VLOOKUP(BO$12,別紙!$B$4:$E$10,MATCH("設備利用率",別紙!$B$4:$E$4,0),0)/100*8760/10^3</f>
        <v>8456.4055560000015</v>
      </c>
      <c r="BP35" s="40">
        <f>BF35*VLOOKUP(BP$12,別紙!$B$4:$E$10,MATCH("設備利用率",別紙!$B$4:$E$4,0),0)/100*8760/10^3</f>
        <v>11072.162579999993</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19528.568135999994</v>
      </c>
      <c r="BV35" s="42"/>
      <c r="BW35" s="38" t="str">
        <f t="shared" si="7"/>
        <v>27361</v>
      </c>
      <c r="BX35" s="38" t="str">
        <f t="shared" si="8"/>
        <v>熊取町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156849.72504013136</v>
      </c>
      <c r="BZ35" s="42"/>
      <c r="CA35" s="38" t="str">
        <f t="shared" si="9"/>
        <v>27361</v>
      </c>
      <c r="CB35" s="38" t="str">
        <f t="shared" si="10"/>
        <v>熊取町</v>
      </c>
      <c r="CC35" s="260">
        <f t="shared" si="11"/>
        <v>5.3914060441204829E-2</v>
      </c>
      <c r="CD35" s="260">
        <f t="shared" si="16"/>
        <v>7.0590895694379346E-2</v>
      </c>
      <c r="CE35" s="260">
        <f t="shared" si="17"/>
        <v>0</v>
      </c>
      <c r="CF35" s="260">
        <f t="shared" si="18"/>
        <v>0</v>
      </c>
      <c r="CG35" s="260">
        <f t="shared" si="19"/>
        <v>0</v>
      </c>
      <c r="CH35" s="260">
        <f t="shared" si="20"/>
        <v>0</v>
      </c>
      <c r="CI35" s="260">
        <f t="shared" si="12"/>
        <v>0.12450495613558417</v>
      </c>
      <c r="CK35" s="20" t="str">
        <f t="shared" si="13"/>
        <v>27361</v>
      </c>
      <c r="CL35" s="20" t="str">
        <f t="shared" si="14"/>
        <v>熊取町</v>
      </c>
      <c r="CM35" s="20">
        <f>VLOOKUP($CK35&amp;"_"&amp;$AZ$7,データシート1!$A:$BS,MATCH("ca_太陽光発電（10kW未満）",データシート1!$A$1:$BS$1,0),0)</f>
        <v>1680</v>
      </c>
      <c r="CN35" s="20">
        <f>VLOOKUP($CK35&amp;"_"&amp;$AZ$5,データシート1!$A:$BS,MATCH("ab_家庭",データシート1!$A$1:$BS$1,0),0)</f>
        <v>18377</v>
      </c>
      <c r="CO35" s="260">
        <f t="shared" si="15"/>
        <v>9.1418621102465042E-2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33214</v>
      </c>
      <c r="AY36" s="20" t="str">
        <f>IF(IFERROR(比較地域マスタ!$Z29,"")=0,"",IFERROR(比較地域マスタ!$Z29,""))</f>
        <v>真庭市</v>
      </c>
      <c r="BC36" s="960" t="str">
        <f t="shared" si="0"/>
        <v>33214</v>
      </c>
      <c r="BD36" s="123" t="str">
        <f t="shared" si="2"/>
        <v>真庭市</v>
      </c>
      <c r="BE36" s="40">
        <f>VLOOKUP($BC36&amp;"_"&amp;$AZ$7,データシート1!$A:$BS,MATCH("cb_"&amp;BE$12,データシート1!$A$1:$BS$1,0),0)</f>
        <v>7591.1110000000053</v>
      </c>
      <c r="BF36" s="40">
        <f>VLOOKUP($BC36&amp;"_"&amp;$AZ$7,データシート1!$A:$BS,MATCH("cb_"&amp;BF$12,データシート1!$A$1:$BS$1,0),0)</f>
        <v>49577.279999999962</v>
      </c>
      <c r="BG36" s="40">
        <f>VLOOKUP($BC36&amp;"_"&amp;$AZ$7,データシート1!$A:$BS,MATCH("cb_"&amp;BG$12,データシート1!$A$1:$BS$1,0),0)</f>
        <v>0</v>
      </c>
      <c r="BH36" s="40">
        <f>VLOOKUP($BC36&amp;"_"&amp;$AZ$7,データシート1!$A:$BS,MATCH("cb_"&amp;BH$12,データシート1!$A$1:$BS$1,0),0)</f>
        <v>1566.5</v>
      </c>
      <c r="BI36" s="40">
        <f>VLOOKUP($BC36&amp;"_"&amp;$AZ$7,データシート1!$A:$BS,MATCH("cb_"&amp;BI$12,データシート1!$A$1:$BS$1,0),0)</f>
        <v>0</v>
      </c>
      <c r="BJ36" s="40">
        <f>VLOOKUP($BC36&amp;"_"&amp;$AZ$7,データシート1!$A:$BS,MATCH("cb_"&amp;BJ$12,データシート1!$A$1:$BS$1,0),0)</f>
        <v>17260.5</v>
      </c>
      <c r="BK36" s="40">
        <f t="shared" si="3"/>
        <v>75995.390999999974</v>
      </c>
      <c r="BL36" s="42"/>
      <c r="BM36" s="960" t="str">
        <f t="shared" si="4"/>
        <v>33214</v>
      </c>
      <c r="BN36" s="123" t="str">
        <f t="shared" si="5"/>
        <v>真庭市</v>
      </c>
      <c r="BO36" s="40">
        <f>BE36*VLOOKUP(BO$12,別紙!$B$4:$E$10,MATCH("設備利用率",別紙!$B$4:$E$4,0),0)/100*8760/10^3</f>
        <v>9110.2441333200059</v>
      </c>
      <c r="BP36" s="40">
        <f>BF36*VLOOKUP(BP$12,別紙!$B$4:$E$10,MATCH("設備利用率",別紙!$B$4:$E$4,0),0)/100*8760/10^3</f>
        <v>65578.842892799948</v>
      </c>
      <c r="BQ36" s="40">
        <f>BG36*VLOOKUP(BQ$12,別紙!$B$4:$E$10,MATCH("設備利用率",別紙!$B$4:$E$4,0),0)/100*8760/10^3</f>
        <v>0</v>
      </c>
      <c r="BR36" s="40">
        <f>BH36*VLOOKUP(BR$12,別紙!$B$4:$E$10,MATCH("設備利用率",別紙!$B$4:$E$4,0),0)/100*8760/10^3</f>
        <v>8233.5239999999994</v>
      </c>
      <c r="BS36" s="40">
        <f>BI36*VLOOKUP(BS$12,別紙!$B$4:$E$10,MATCH("設備利用率",別紙!$B$4:$E$4,0),0)/100*8760/10^3</f>
        <v>0</v>
      </c>
      <c r="BT36" s="40">
        <f>BJ36*VLOOKUP(BT$12,別紙!$B$4:$E$10,MATCH("設備利用率",別紙!$B$4:$E$4,0),0)/100*8760/10^3</f>
        <v>120961.584</v>
      </c>
      <c r="BU36" s="40">
        <f t="shared" si="6"/>
        <v>203884.19502611997</v>
      </c>
      <c r="BV36" s="42"/>
      <c r="BW36" s="38" t="str">
        <f t="shared" si="7"/>
        <v>33214</v>
      </c>
      <c r="BX36" s="38" t="str">
        <f t="shared" si="8"/>
        <v>真庭市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333054.22646017821</v>
      </c>
      <c r="BZ36" s="42"/>
      <c r="CA36" s="38" t="str">
        <f t="shared" si="9"/>
        <v>33214</v>
      </c>
      <c r="CB36" s="38" t="str">
        <f t="shared" si="10"/>
        <v>真庭市</v>
      </c>
      <c r="CC36" s="260">
        <f t="shared" si="11"/>
        <v>2.7353636163537101E-2</v>
      </c>
      <c r="CD36" s="260">
        <f t="shared" si="16"/>
        <v>0.19690139827918057</v>
      </c>
      <c r="CE36" s="260">
        <f t="shared" si="17"/>
        <v>0</v>
      </c>
      <c r="CF36" s="260">
        <f t="shared" si="18"/>
        <v>2.4721271630475598E-2</v>
      </c>
      <c r="CG36" s="260">
        <f t="shared" si="19"/>
        <v>0</v>
      </c>
      <c r="CH36" s="260">
        <f t="shared" si="20"/>
        <v>0.36318885751916086</v>
      </c>
      <c r="CI36" s="260">
        <f t="shared" si="12"/>
        <v>0.61216516359235418</v>
      </c>
      <c r="CK36" s="20" t="str">
        <f t="shared" si="13"/>
        <v>33214</v>
      </c>
      <c r="CL36" s="20" t="str">
        <f t="shared" si="14"/>
        <v>真庭市</v>
      </c>
      <c r="CM36" s="20">
        <f>VLOOKUP($CK36&amp;"_"&amp;$AZ$7,データシート1!$A:$BS,MATCH("ca_太陽光発電（10kW未満）",データシート1!$A$1:$BS$1,0),0)</f>
        <v>1547</v>
      </c>
      <c r="CN36" s="20">
        <f>VLOOKUP($CK36&amp;"_"&amp;$AZ$5,データシート1!$A:$BS,MATCH("ab_家庭",データシート1!$A$1:$BS$1,0),0)</f>
        <v>17640</v>
      </c>
      <c r="CO36" s="260">
        <f t="shared" si="15"/>
        <v>8.7698412698412692E-2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42214</v>
      </c>
      <c r="AY37" s="20" t="str">
        <f>IF(IFERROR(比較地域マスタ!$Z30,"")=0,"",IFERROR(比較地域マスタ!$Z30,""))</f>
        <v>南島原市</v>
      </c>
      <c r="BC37" s="960" t="str">
        <f t="shared" si="0"/>
        <v>42214</v>
      </c>
      <c r="BD37" s="123" t="str">
        <f t="shared" si="2"/>
        <v>南島原市</v>
      </c>
      <c r="BE37" s="40">
        <f>VLOOKUP($BC37&amp;"_"&amp;$AZ$7,データシート1!$A:$BS,MATCH("cb_"&amp;BE$12,データシート1!$A$1:$BS$1,0),0)</f>
        <v>9743.9959999999937</v>
      </c>
      <c r="BF37" s="40">
        <f>VLOOKUP($BC37&amp;"_"&amp;$AZ$7,データシート1!$A:$BS,MATCH("cb_"&amp;BF$12,データシート1!$A$1:$BS$1,0),0)</f>
        <v>63707.60000000002</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73451.59600000002</v>
      </c>
      <c r="BL37" s="42"/>
      <c r="BM37" s="960" t="str">
        <f t="shared" si="4"/>
        <v>42214</v>
      </c>
      <c r="BN37" s="123" t="str">
        <f t="shared" si="5"/>
        <v>南島原市</v>
      </c>
      <c r="BO37" s="40">
        <f>BE37*VLOOKUP(BO$12,別紙!$B$4:$E$10,MATCH("設備利用率",別紙!$B$4:$E$4,0),0)/100*8760/10^3</f>
        <v>11693.964479519993</v>
      </c>
      <c r="BP37" s="40">
        <f>BF37*VLOOKUP(BP$12,別紙!$B$4:$E$10,MATCH("設備利用率",別紙!$B$4:$E$4,0),0)/100*8760/10^3</f>
        <v>84269.864976000026</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95963.829455520026</v>
      </c>
      <c r="BV37" s="42"/>
      <c r="BW37" s="38" t="str">
        <f t="shared" si="7"/>
        <v>42214</v>
      </c>
      <c r="BX37" s="38" t="str">
        <f t="shared" si="8"/>
        <v>南島原市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171836.36437279862</v>
      </c>
      <c r="BZ37" s="42"/>
      <c r="CA37" s="38" t="str">
        <f t="shared" si="9"/>
        <v>42214</v>
      </c>
      <c r="CB37" s="38" t="str">
        <f t="shared" si="10"/>
        <v>南島原市</v>
      </c>
      <c r="CC37" s="260">
        <f t="shared" si="11"/>
        <v>6.8052909069642342E-2</v>
      </c>
      <c r="CD37" s="260">
        <f t="shared" si="16"/>
        <v>0.49040763451661917</v>
      </c>
      <c r="CE37" s="260">
        <f t="shared" si="17"/>
        <v>0</v>
      </c>
      <c r="CF37" s="260">
        <f t="shared" si="18"/>
        <v>0</v>
      </c>
      <c r="CG37" s="260">
        <f t="shared" si="19"/>
        <v>0</v>
      </c>
      <c r="CH37" s="260">
        <f t="shared" si="20"/>
        <v>0</v>
      </c>
      <c r="CI37" s="260">
        <f t="shared" si="12"/>
        <v>0.55846054358626152</v>
      </c>
      <c r="CK37" s="20" t="str">
        <f t="shared" si="13"/>
        <v>42214</v>
      </c>
      <c r="CL37" s="20" t="str">
        <f t="shared" si="14"/>
        <v>南島原市</v>
      </c>
      <c r="CM37" s="20">
        <f>VLOOKUP($CK37&amp;"_"&amp;$AZ$7,データシート1!$A:$BS,MATCH("ca_太陽光発電（10kW未満）",データシート1!$A$1:$BS$1,0),0)</f>
        <v>1730</v>
      </c>
      <c r="CN37" s="20">
        <f>VLOOKUP($CK37&amp;"_"&amp;$AZ$5,データシート1!$A:$BS,MATCH("ab_家庭",データシート1!$A$1:$BS$1,0),0)</f>
        <v>18596</v>
      </c>
      <c r="CO37" s="260">
        <f t="shared" si="15"/>
        <v>9.303075930307593E-2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28226</v>
      </c>
      <c r="AY38" s="20" t="str">
        <f>IF(IFERROR(比較地域マスタ!$Z31,"")=0,"",IFERROR(比較地域マスタ!$Z31,""))</f>
        <v>淡路市</v>
      </c>
      <c r="BC38" s="960" t="str">
        <f t="shared" si="0"/>
        <v>28226</v>
      </c>
      <c r="BD38" s="123" t="str">
        <f t="shared" si="2"/>
        <v>淡路市</v>
      </c>
      <c r="BE38" s="40">
        <f>VLOOKUP($BC38&amp;"_"&amp;$AZ$7,データシート1!$A:$BS,MATCH("cb_"&amp;BE$12,データシート1!$A$1:$BS$1,0),0)</f>
        <v>8579.3000000000029</v>
      </c>
      <c r="BF38" s="40">
        <f>VLOOKUP($BC38&amp;"_"&amp;$AZ$7,データシート1!$A:$BS,MATCH("cb_"&amp;BF$12,データシート1!$A$1:$BS$1,0),0)</f>
        <v>189838.70000000033</v>
      </c>
      <c r="BG38" s="40">
        <f>VLOOKUP($BC38&amp;"_"&amp;$AZ$7,データシート1!$A:$BS,MATCH("cb_"&amp;BG$12,データシート1!$A$1:$BS$1,0),0)</f>
        <v>12600</v>
      </c>
      <c r="BH38" s="40">
        <f>VLOOKUP($BC38&amp;"_"&amp;$AZ$7,データシート1!$A:$BS,MATCH("cb_"&amp;BH$12,データシート1!$A$1:$BS$1,0),0)</f>
        <v>27</v>
      </c>
      <c r="BI38" s="40">
        <f>VLOOKUP($BC38&amp;"_"&amp;$AZ$7,データシート1!$A:$BS,MATCH("cb_"&amp;BI$12,データシート1!$A$1:$BS$1,0),0)</f>
        <v>0</v>
      </c>
      <c r="BJ38" s="40">
        <f>VLOOKUP($BC38&amp;"_"&amp;$AZ$7,データシート1!$A:$BS,MATCH("cb_"&amp;BJ$12,データシート1!$A$1:$BS$1,0),0)</f>
        <v>0</v>
      </c>
      <c r="BK38" s="40">
        <f t="shared" si="3"/>
        <v>211045.00000000035</v>
      </c>
      <c r="BL38" s="42"/>
      <c r="BM38" s="960" t="str">
        <f t="shared" si="4"/>
        <v>28226</v>
      </c>
      <c r="BN38" s="123" t="str">
        <f t="shared" si="5"/>
        <v>淡路市</v>
      </c>
      <c r="BO38" s="40">
        <f>BE38*VLOOKUP(BO$12,別紙!$B$4:$E$10,MATCH("設備利用率",別紙!$B$4:$E$4,0),0)/100*8760/10^3</f>
        <v>10296.189516000002</v>
      </c>
      <c r="BP38" s="40">
        <f>BF38*VLOOKUP(BP$12,別紙!$B$4:$E$10,MATCH("設備利用率",別紙!$B$4:$E$4,0),0)/100*8760/10^3</f>
        <v>251111.03881200042</v>
      </c>
      <c r="BQ38" s="40">
        <f>BG38*VLOOKUP(BQ$12,別紙!$B$4:$E$10,MATCH("設備利用率",別紙!$B$4:$E$4,0),0)/100*8760/10^3</f>
        <v>27373.248</v>
      </c>
      <c r="BR38" s="40">
        <f>BH38*VLOOKUP(BR$12,別紙!$B$4:$E$10,MATCH("設備利用率",別紙!$B$4:$E$4,0),0)/100*8760/10^3</f>
        <v>141.91200000000001</v>
      </c>
      <c r="BS38" s="40">
        <f>BI38*VLOOKUP(BS$12,別紙!$B$4:$E$10,MATCH("設備利用率",別紙!$B$4:$E$4,0),0)/100*8760/10^3</f>
        <v>0</v>
      </c>
      <c r="BT38" s="40">
        <f>BJ38*VLOOKUP(BT$12,別紙!$B$4:$E$10,MATCH("設備利用率",別紙!$B$4:$E$4,0),0)/100*8760/10^3</f>
        <v>0</v>
      </c>
      <c r="BU38" s="40">
        <f t="shared" si="6"/>
        <v>288922.38832800044</v>
      </c>
      <c r="BV38" s="42"/>
      <c r="BW38" s="38" t="str">
        <f t="shared" si="7"/>
        <v>28226</v>
      </c>
      <c r="BX38" s="38" t="str">
        <f t="shared" si="8"/>
        <v>淡路市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212233.32613028487</v>
      </c>
      <c r="BZ38" s="42"/>
      <c r="CA38" s="38" t="str">
        <f t="shared" si="9"/>
        <v>28226</v>
      </c>
      <c r="CB38" s="38" t="str">
        <f t="shared" si="10"/>
        <v>淡路市</v>
      </c>
      <c r="CC38" s="260">
        <f t="shared" si="11"/>
        <v>4.8513537924196798E-2</v>
      </c>
      <c r="CD38" s="260">
        <f t="shared" si="16"/>
        <v>1.18318382598334</v>
      </c>
      <c r="CE38" s="260">
        <f t="shared" si="17"/>
        <v>0.12897714274711139</v>
      </c>
      <c r="CF38" s="260">
        <f t="shared" si="18"/>
        <v>6.6866030226037023E-4</v>
      </c>
      <c r="CG38" s="260">
        <f t="shared" si="19"/>
        <v>0</v>
      </c>
      <c r="CH38" s="260">
        <f t="shared" si="20"/>
        <v>0</v>
      </c>
      <c r="CI38" s="260">
        <f t="shared" si="12"/>
        <v>1.3613431669569087</v>
      </c>
      <c r="CK38" s="20" t="str">
        <f t="shared" si="13"/>
        <v>28226</v>
      </c>
      <c r="CL38" s="20" t="str">
        <f t="shared" si="14"/>
        <v>淡路市</v>
      </c>
      <c r="CM38" s="20">
        <f>VLOOKUP($CK38&amp;"_"&amp;$AZ$7,データシート1!$A:$BS,MATCH("ca_太陽光発電（10kW未満）",データシート1!$A$1:$BS$1,0),0)</f>
        <v>1769</v>
      </c>
      <c r="CN38" s="20">
        <f>VLOOKUP($CK38&amp;"_"&amp;$AZ$5,データシート1!$A:$BS,MATCH("ab_家庭",データシート1!$A$1:$BS$1,0),0)</f>
        <v>20177</v>
      </c>
      <c r="CO38" s="260">
        <f t="shared" si="15"/>
        <v>8.7674084353471779E-2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08210</v>
      </c>
      <c r="AY39" s="20" t="str">
        <f>IF(IFERROR(比較地域マスタ!$Z32,"")=0,"",IFERROR(比較地域マスタ!$Z32,""))</f>
        <v>下妻市</v>
      </c>
      <c r="BC39" s="960" t="str">
        <f t="shared" si="0"/>
        <v>08210</v>
      </c>
      <c r="BD39" s="123" t="str">
        <f t="shared" si="2"/>
        <v>下妻市</v>
      </c>
      <c r="BE39" s="40">
        <f>VLOOKUP($BC39&amp;"_"&amp;$AZ$7,データシート1!$A:$BS,MATCH("cb_"&amp;BE$12,データシート1!$A$1:$BS$1,0),0)</f>
        <v>6908.5000000000018</v>
      </c>
      <c r="BF39" s="40">
        <f>VLOOKUP($BC39&amp;"_"&amp;$AZ$7,データシート1!$A:$BS,MATCH("cb_"&amp;BF$12,データシート1!$A$1:$BS$1,0),0)</f>
        <v>39684.000000000007</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46592.500000000007</v>
      </c>
      <c r="BL39" s="42"/>
      <c r="BM39" s="960" t="str">
        <f t="shared" si="4"/>
        <v>08210</v>
      </c>
      <c r="BN39" s="123" t="str">
        <f t="shared" si="5"/>
        <v>下妻市</v>
      </c>
      <c r="BO39" s="40">
        <f>BE39*VLOOKUP(BO$12,別紙!$B$4:$E$10,MATCH("設備利用率",別紙!$B$4:$E$4,0),0)/100*8760/10^3</f>
        <v>8291.0290200000018</v>
      </c>
      <c r="BP39" s="40">
        <f>BF39*VLOOKUP(BP$12,別紙!$B$4:$E$10,MATCH("設備利用率",別紙!$B$4:$E$4,0),0)/100*8760/10^3</f>
        <v>52492.407840000014</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60783.436860000016</v>
      </c>
      <c r="BV39" s="42"/>
      <c r="BW39" s="38" t="str">
        <f t="shared" si="7"/>
        <v>08210</v>
      </c>
      <c r="BX39" s="38" t="str">
        <f t="shared" si="8"/>
        <v>下妻市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372765.81415422447</v>
      </c>
      <c r="BZ39" s="42"/>
      <c r="CA39" s="38" t="str">
        <f t="shared" si="9"/>
        <v>08210</v>
      </c>
      <c r="CB39" s="38" t="str">
        <f t="shared" si="10"/>
        <v>下妻市</v>
      </c>
      <c r="CC39" s="260">
        <f t="shared" si="11"/>
        <v>2.2241924299876255E-2</v>
      </c>
      <c r="CD39" s="260">
        <f t="shared" si="16"/>
        <v>0.14081872813122912</v>
      </c>
      <c r="CE39" s="260">
        <f t="shared" si="17"/>
        <v>0</v>
      </c>
      <c r="CF39" s="260">
        <f t="shared" si="18"/>
        <v>0</v>
      </c>
      <c r="CG39" s="260">
        <f t="shared" si="19"/>
        <v>0</v>
      </c>
      <c r="CH39" s="260">
        <f t="shared" si="20"/>
        <v>0</v>
      </c>
      <c r="CI39" s="260">
        <f t="shared" si="12"/>
        <v>0.16306065243110537</v>
      </c>
      <c r="CK39" s="20" t="str">
        <f t="shared" si="13"/>
        <v>08210</v>
      </c>
      <c r="CL39" s="20" t="str">
        <f t="shared" si="14"/>
        <v>下妻市</v>
      </c>
      <c r="CM39" s="20">
        <f>VLOOKUP($CK39&amp;"_"&amp;$AZ$7,データシート1!$A:$BS,MATCH("ca_太陽光発電（10kW未満）",データシート1!$A$1:$BS$1,0),0)</f>
        <v>1417</v>
      </c>
      <c r="CN39" s="20">
        <f>VLOOKUP($CK39&amp;"_"&amp;$AZ$5,データシート1!$A:$BS,MATCH("ab_家庭",データシート1!$A$1:$BS$1,0),0)</f>
        <v>17434</v>
      </c>
      <c r="CO39" s="260">
        <f t="shared" si="15"/>
        <v>8.1277962601812553E-2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23501</v>
      </c>
      <c r="AY40" s="20" t="str">
        <f>IF(IFERROR(比較地域マスタ!$Z33,"")=0,"",IFERROR(比較地域マスタ!$Z33,""))</f>
        <v>幸田町</v>
      </c>
      <c r="BC40" s="960" t="str">
        <f t="shared" si="0"/>
        <v>23501</v>
      </c>
      <c r="BD40" s="123" t="str">
        <f t="shared" si="2"/>
        <v>幸田町</v>
      </c>
      <c r="BE40" s="40">
        <f>VLOOKUP($BC40&amp;"_"&amp;$AZ$7,データシート1!$A:$BS,MATCH("cb_"&amp;BE$12,データシート1!$A$1:$BS$1,0),0)</f>
        <v>11487.999999999969</v>
      </c>
      <c r="BF40" s="40">
        <f>VLOOKUP($BC40&amp;"_"&amp;$AZ$7,データシート1!$A:$BS,MATCH("cb_"&amp;BF$12,データシート1!$A$1:$BS$1,0),0)</f>
        <v>8684.6999999999971</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20172.699999999968</v>
      </c>
      <c r="BL40" s="42"/>
      <c r="BM40" s="960" t="str">
        <f t="shared" si="4"/>
        <v>23501</v>
      </c>
      <c r="BN40" s="123" t="str">
        <f t="shared" si="5"/>
        <v>幸田町</v>
      </c>
      <c r="BO40" s="40">
        <f>BE40*VLOOKUP(BO$12,別紙!$B$4:$E$10,MATCH("設備利用率",別紙!$B$4:$E$4,0),0)/100*8760/10^3</f>
        <v>13786.978559999961</v>
      </c>
      <c r="BP40" s="40">
        <f>BF40*VLOOKUP(BP$12,別紙!$B$4:$E$10,MATCH("設備利用率",別紙!$B$4:$E$4,0),0)/100*8760/10^3</f>
        <v>11487.773771999997</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25274.75233199996</v>
      </c>
      <c r="BV40" s="42"/>
      <c r="BW40" s="38" t="str">
        <f t="shared" si="7"/>
        <v>23501</v>
      </c>
      <c r="BX40" s="38" t="str">
        <f t="shared" si="8"/>
        <v>幸田町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557148.51415453292</v>
      </c>
      <c r="BZ40" s="42"/>
      <c r="CA40" s="38" t="str">
        <f t="shared" si="9"/>
        <v>23501</v>
      </c>
      <c r="CB40" s="38" t="str">
        <f t="shared" si="10"/>
        <v>幸田町</v>
      </c>
      <c r="CC40" s="260">
        <f t="shared" si="11"/>
        <v>2.4745607696578995E-2</v>
      </c>
      <c r="CD40" s="260">
        <f t="shared" si="16"/>
        <v>2.0618871773233703E-2</v>
      </c>
      <c r="CE40" s="260">
        <f t="shared" si="17"/>
        <v>0</v>
      </c>
      <c r="CF40" s="260">
        <f t="shared" si="18"/>
        <v>0</v>
      </c>
      <c r="CG40" s="260">
        <f t="shared" si="19"/>
        <v>0</v>
      </c>
      <c r="CH40" s="260">
        <f t="shared" si="20"/>
        <v>0</v>
      </c>
      <c r="CI40" s="260">
        <f t="shared" si="12"/>
        <v>4.5364479469812702E-2</v>
      </c>
      <c r="CK40" s="20" t="str">
        <f t="shared" si="13"/>
        <v>23501</v>
      </c>
      <c r="CL40" s="20" t="str">
        <f t="shared" si="14"/>
        <v>幸田町</v>
      </c>
      <c r="CM40" s="20">
        <f>VLOOKUP($CK40&amp;"_"&amp;$AZ$7,データシート1!$A:$BS,MATCH("ca_太陽光発電（10kW未満）",データシート1!$A$1:$BS$1,0),0)</f>
        <v>2409</v>
      </c>
      <c r="CN40" s="20">
        <f>VLOOKUP($CK40&amp;"_"&amp;$AZ$5,データシート1!$A:$BS,MATCH("ab_家庭",データシート1!$A$1:$BS$1,0),0)</f>
        <v>16537</v>
      </c>
      <c r="CO40" s="260">
        <f t="shared" si="15"/>
        <v>0.14567333857410655</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28220</v>
      </c>
      <c r="AY41" s="20" t="str">
        <f>IF(IFERROR(比較地域マスタ!$Z34,"")=0,"",IFERROR(比較地域マスタ!$Z34,""))</f>
        <v>加西市</v>
      </c>
      <c r="BC41" s="960" t="str">
        <f t="shared" si="0"/>
        <v>28220</v>
      </c>
      <c r="BD41" s="123" t="str">
        <f t="shared" si="2"/>
        <v>加西市</v>
      </c>
      <c r="BE41" s="40">
        <f>VLOOKUP($BC41&amp;"_"&amp;$AZ$7,データシート1!$A:$BS,MATCH("cb_"&amp;BE$12,データシート1!$A$1:$BS$1,0),0)</f>
        <v>7556.2999999999956</v>
      </c>
      <c r="BF41" s="40">
        <f>VLOOKUP($BC41&amp;"_"&amp;$AZ$7,データシート1!$A:$BS,MATCH("cb_"&amp;BF$12,データシート1!$A$1:$BS$1,0),0)</f>
        <v>121302.89999999981</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128859.19999999981</v>
      </c>
      <c r="BL41" s="42"/>
      <c r="BM41" s="960" t="str">
        <f t="shared" si="4"/>
        <v>28220</v>
      </c>
      <c r="BN41" s="123" t="str">
        <f t="shared" si="5"/>
        <v>加西市</v>
      </c>
      <c r="BO41" s="40">
        <f>BE41*VLOOKUP(BO$12,別紙!$B$4:$E$10,MATCH("設備利用率",別紙!$B$4:$E$4,0),0)/100*8760/10^3</f>
        <v>9068.4667559999962</v>
      </c>
      <c r="BP41" s="40">
        <f>BF41*VLOOKUP(BP$12,別紙!$B$4:$E$10,MATCH("設備利用率",別紙!$B$4:$E$4,0),0)/100*8760/10^3</f>
        <v>160454.62400399975</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169523.09075999976</v>
      </c>
      <c r="BV41" s="42"/>
      <c r="BW41" s="38" t="str">
        <f t="shared" si="7"/>
        <v>28220</v>
      </c>
      <c r="BX41" s="38" t="str">
        <f t="shared" si="8"/>
        <v>加西市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392411.95008274267</v>
      </c>
      <c r="BZ41" s="42"/>
      <c r="CA41" s="38" t="str">
        <f t="shared" si="9"/>
        <v>28220</v>
      </c>
      <c r="CB41" s="38" t="str">
        <f t="shared" si="10"/>
        <v>加西市</v>
      </c>
      <c r="CC41" s="260">
        <f t="shared" si="11"/>
        <v>2.3109558090898735E-2</v>
      </c>
      <c r="CD41" s="260">
        <f t="shared" si="16"/>
        <v>0.40889331726561035</v>
      </c>
      <c r="CE41" s="260">
        <f t="shared" si="17"/>
        <v>0</v>
      </c>
      <c r="CF41" s="260">
        <f t="shared" si="18"/>
        <v>0</v>
      </c>
      <c r="CG41" s="260">
        <f t="shared" si="19"/>
        <v>0</v>
      </c>
      <c r="CH41" s="260">
        <f t="shared" si="20"/>
        <v>0</v>
      </c>
      <c r="CI41" s="260">
        <f t="shared" si="12"/>
        <v>0.43200287535650911</v>
      </c>
      <c r="CK41" s="20" t="str">
        <f t="shared" si="13"/>
        <v>28220</v>
      </c>
      <c r="CL41" s="20" t="str">
        <f t="shared" si="14"/>
        <v>加西市</v>
      </c>
      <c r="CM41" s="20">
        <f>VLOOKUP($CK41&amp;"_"&amp;$AZ$7,データシート1!$A:$BS,MATCH("ca_太陽光発電（10kW未満）",データシート1!$A$1:$BS$1,0),0)</f>
        <v>1560</v>
      </c>
      <c r="CN41" s="20">
        <f>VLOOKUP($CK41&amp;"_"&amp;$AZ$5,データシート1!$A:$BS,MATCH("ab_家庭",データシート1!$A$1:$BS$1,0),0)</f>
        <v>18191</v>
      </c>
      <c r="CO41" s="260">
        <f t="shared" si="15"/>
        <v>8.5756692870100598E-2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04202</v>
      </c>
      <c r="AY72" s="20" t="str">
        <f>IF(IFERROR(比較地域マスタ!$AE7,"")=0,"",IFERROR(比較地域マスタ!$AE7,""))</f>
        <v>石巻市</v>
      </c>
      <c r="AZ72" s="18"/>
      <c r="BA72" s="24">
        <v>1</v>
      </c>
      <c r="BB72" s="24">
        <v>1</v>
      </c>
      <c r="BC72" s="20" t="str">
        <f>AX72</f>
        <v>04202</v>
      </c>
      <c r="BD72" s="20" t="str">
        <f>AY72</f>
        <v>石巻市</v>
      </c>
      <c r="BE72" s="953">
        <f>VLOOKUP(BC72&amp;"_令和4年度",データシート3!A:AB,MATCH("ea_"&amp;"太陽光（建物系）"&amp;"_年間発電",データシート3!$A$1:$AB$1,0),0)/10^3+VLOOKUP(BC72&amp;"_令和4年度",データシート3!A:AB,MATCH("ea_"&amp;"太陽光（土地系）"&amp;"_年間発電",データシート3!$A$1:$AB$1,0),0)/10^3</f>
        <v>1680956.4350000001</v>
      </c>
      <c r="BF72" s="953">
        <f>VLOOKUP(BC72&amp;"_令和4年度",データシート3!A:AB,MATCH("ea_"&amp;"風力（陸上）"&amp;"_年間発電",データシート3!$A$1:$AB$1,0),0)/10^3</f>
        <v>1854366.987</v>
      </c>
      <c r="BG72" s="953">
        <f>VLOOKUP(BC72&amp;"_令和4年度",データシート3!A:AB,MATCH("ea_"&amp;"中小水（河川）"&amp;"_年間発電",データシート3!$A$1:$AB$1,0),0)/10^3+VLOOKUP(BC72&amp;"_令和4年度",データシート3!A:AB,MATCH("ea_"&amp;"中小水（農業用水路）"&amp;"_年間発電",データシート3!$A$1:$AB$1,0),0)/10^3</f>
        <v>1212.2899999999997</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3536535.7120000003</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745355.04909586126</v>
      </c>
      <c r="BK72" s="953">
        <f t="shared" ref="BK72:BK103" si="21">BI72-BJ72</f>
        <v>2791180.6629041391</v>
      </c>
      <c r="BL72" s="953">
        <f t="shared" ref="BL72:BL103" si="22">IF(BK72&gt;0,0,BK72)</f>
        <v>0</v>
      </c>
      <c r="BM72" s="953">
        <f t="shared" ref="BM72:BM103" si="23">IF(BK72&gt;0,BK72,0)</f>
        <v>2791180.6629041391</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04211</v>
      </c>
      <c r="AY73" s="20" t="str">
        <f>IF(IFERROR(比較地域マスタ!$AE8,"")=0,"",IFERROR(比較地域マスタ!$AE8,""))</f>
        <v>岩沼市</v>
      </c>
      <c r="AZ73" s="18"/>
      <c r="BA73" s="24">
        <v>2</v>
      </c>
      <c r="BB73" s="24">
        <v>1</v>
      </c>
      <c r="BC73" s="20" t="str">
        <f t="shared" ref="BC73:BC136" si="24">AX73</f>
        <v>04211</v>
      </c>
      <c r="BD73" s="20" t="str">
        <f t="shared" ref="BD73:BD136" si="25">AY73</f>
        <v>岩沼市</v>
      </c>
      <c r="BE73" s="953">
        <f>VLOOKUP(BC73&amp;"_令和4年度",データシート3!A:AB,MATCH("ea_"&amp;"太陽光（建物系）"&amp;"_年間発電",データシート3!$A$1:$AB$1,0),0)/10^3+VLOOKUP(BC73&amp;"_令和4年度",データシート3!A:AB,MATCH("ea_"&amp;"太陽光（土地系）"&amp;"_年間発電",データシート3!$A$1:$AB$1,0),0)/10^3</f>
        <v>357421.73100000003</v>
      </c>
      <c r="BF73" s="953">
        <f>VLOOKUP(BC73&amp;"_令和4年度",データシート3!A:AB,MATCH("ea_"&amp;"風力（陸上）"&amp;"_年間発電",データシート3!$A$1:$AB$1,0),0)/10^3</f>
        <v>12540.376</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369962.10700000002</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262998.51521329366</v>
      </c>
      <c r="BK73" s="953">
        <f t="shared" si="21"/>
        <v>106963.59178670635</v>
      </c>
      <c r="BL73" s="953">
        <f t="shared" si="22"/>
        <v>0</v>
      </c>
      <c r="BM73" s="953">
        <f t="shared" si="23"/>
        <v>106963.59178670635</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04321</v>
      </c>
      <c r="AY74" s="20" t="str">
        <f>IF(IFERROR(比較地域マスタ!$AE9,"")=0,"",IFERROR(比較地域マスタ!$AE9,""))</f>
        <v>大河原町</v>
      </c>
      <c r="AZ74" s="18"/>
      <c r="BA74" s="24">
        <v>3</v>
      </c>
      <c r="BB74" s="24">
        <v>1</v>
      </c>
      <c r="BC74" s="20" t="str">
        <f t="shared" si="24"/>
        <v>04321</v>
      </c>
      <c r="BD74" s="20" t="str">
        <f t="shared" si="25"/>
        <v>大河原町</v>
      </c>
      <c r="BE74" s="953">
        <f>VLOOKUP(BC74&amp;"_令和4年度",データシート3!A:AB,MATCH("ea_"&amp;"太陽光（建物系）"&amp;"_年間発電",データシート3!$A$1:$AB$1,0),0)/10^3+VLOOKUP(BC74&amp;"_令和4年度",データシート3!A:AB,MATCH("ea_"&amp;"太陽光（土地系）"&amp;"_年間発電",データシート3!$A$1:$AB$1,0),0)/10^3</f>
        <v>249944.47399999999</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249944.47399999999</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109207.22672238822</v>
      </c>
      <c r="BK74" s="953">
        <f t="shared" si="21"/>
        <v>140737.24727761175</v>
      </c>
      <c r="BL74" s="953">
        <f t="shared" si="22"/>
        <v>0</v>
      </c>
      <c r="BM74" s="953">
        <f t="shared" si="23"/>
        <v>140737.24727761175</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04215</v>
      </c>
      <c r="AY75" s="20" t="str">
        <f>IF(IFERROR(比較地域マスタ!$AE10,"")=0,"",IFERROR(比較地域マスタ!$AE10,""))</f>
        <v>大崎市</v>
      </c>
      <c r="AZ75" s="18"/>
      <c r="BA75" s="24">
        <v>4</v>
      </c>
      <c r="BB75" s="24">
        <v>1</v>
      </c>
      <c r="BC75" s="20" t="str">
        <f t="shared" si="24"/>
        <v>04215</v>
      </c>
      <c r="BD75" s="20" t="str">
        <f t="shared" si="25"/>
        <v>大崎市</v>
      </c>
      <c r="BE75" s="953">
        <f>VLOOKUP(BC75&amp;"_令和4年度",データシート3!A:AB,MATCH("ea_"&amp;"太陽光（建物系）"&amp;"_年間発電",データシート3!$A$1:$AB$1,0),0)/10^3+VLOOKUP(BC75&amp;"_令和4年度",データシート3!A:AB,MATCH("ea_"&amp;"太陽光（土地系）"&amp;"_年間発電",データシート3!$A$1:$AB$1,0),0)/10^3</f>
        <v>4193795.4130000002</v>
      </c>
      <c r="BF75" s="953">
        <f>VLOOKUP(BC75&amp;"_令和4年度",データシート3!A:AB,MATCH("ea_"&amp;"風力（陸上）"&amp;"_年間発電",データシート3!$A$1:$AB$1,0),0)/10^3</f>
        <v>2310989.5729999999</v>
      </c>
      <c r="BG75" s="953">
        <f>VLOOKUP(BC75&amp;"_令和4年度",データシート3!A:AB,MATCH("ea_"&amp;"中小水（河川）"&amp;"_年間発電",データシート3!$A$1:$AB$1,0),0)/10^3+VLOOKUP(BC75&amp;"_令和4年度",データシート3!A:AB,MATCH("ea_"&amp;"中小水（農業用水路）"&amp;"_年間発電",データシート3!$A$1:$AB$1,0),0)/10^3</f>
        <v>69104.876183970002</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709400.68299999996</v>
      </c>
      <c r="BI75" s="953">
        <f t="shared" si="26"/>
        <v>7283290.5451839697</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781251.97200655506</v>
      </c>
      <c r="BK75" s="953">
        <f t="shared" si="21"/>
        <v>6502038.5731774149</v>
      </c>
      <c r="BL75" s="953">
        <f t="shared" si="22"/>
        <v>0</v>
      </c>
      <c r="BM75" s="953">
        <f t="shared" si="23"/>
        <v>6502038.5731774149</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04422</v>
      </c>
      <c r="AY76" s="20" t="str">
        <f>IF(IFERROR(比較地域マスタ!$AE11,"")=0,"",IFERROR(比較地域マスタ!$AE11,""))</f>
        <v>大郷町</v>
      </c>
      <c r="AZ76" s="18"/>
      <c r="BA76" s="24">
        <v>5</v>
      </c>
      <c r="BB76" s="24">
        <v>1</v>
      </c>
      <c r="BC76" s="20" t="str">
        <f t="shared" si="24"/>
        <v>04422</v>
      </c>
      <c r="BD76" s="20" t="str">
        <f t="shared" si="25"/>
        <v>大郷町</v>
      </c>
      <c r="BE76" s="953">
        <f>VLOOKUP(BC76&amp;"_令和4年度",データシート3!A:AB,MATCH("ea_"&amp;"太陽光（建物系）"&amp;"_年間発電",データシート3!$A$1:$AB$1,0),0)/10^3+VLOOKUP(BC76&amp;"_令和4年度",データシート3!A:AB,MATCH("ea_"&amp;"太陽光（土地系）"&amp;"_年間発電",データシート3!$A$1:$AB$1,0),0)/10^3</f>
        <v>368100.1590000001</v>
      </c>
      <c r="BF76" s="953">
        <f>VLOOKUP(BC76&amp;"_令和4年度",データシート3!A:AB,MATCH("ea_"&amp;"風力（陸上）"&amp;"_年間発電",データシート3!$A$1:$AB$1,0),0)/10^3</f>
        <v>48462.052000000003</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416562.21100000013</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43628.289103236799</v>
      </c>
      <c r="BK76" s="953">
        <f t="shared" si="21"/>
        <v>372933.92189676332</v>
      </c>
      <c r="BL76" s="953">
        <f t="shared" si="22"/>
        <v>0</v>
      </c>
      <c r="BM76" s="953">
        <f t="shared" si="23"/>
        <v>372933.92189676332</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04424</v>
      </c>
      <c r="AY77" s="20" t="str">
        <f>IF(IFERROR(比較地域マスタ!$AE12,"")=0,"",IFERROR(比較地域マスタ!$AE12,""))</f>
        <v>大衡村</v>
      </c>
      <c r="AZ77" s="18"/>
      <c r="BA77" s="24">
        <v>6</v>
      </c>
      <c r="BB77" s="24">
        <v>1</v>
      </c>
      <c r="BC77" s="20" t="str">
        <f t="shared" si="24"/>
        <v>04424</v>
      </c>
      <c r="BD77" s="20" t="str">
        <f t="shared" si="25"/>
        <v>大衡村</v>
      </c>
      <c r="BE77" s="953">
        <f>VLOOKUP(BC77&amp;"_令和4年度",データシート3!A:AB,MATCH("ea_"&amp;"太陽光（建物系）"&amp;"_年間発電",データシート3!$A$1:$AB$1,0),0)/10^3+VLOOKUP(BC77&amp;"_令和4年度",データシート3!A:AB,MATCH("ea_"&amp;"太陽光（土地系）"&amp;"_年間発電",データシート3!$A$1:$AB$1,0),0)/10^3</f>
        <v>398307.03300000005</v>
      </c>
      <c r="BF77" s="953">
        <f>VLOOKUP(BC77&amp;"_令和4年度",データシート3!A:AB,MATCH("ea_"&amp;"風力（陸上）"&amp;"_年間発電",データシート3!$A$1:$AB$1,0),0)/10^3</f>
        <v>203725.75899999996</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602032.79200000002</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239416.11506421622</v>
      </c>
      <c r="BK77" s="953">
        <f t="shared" si="21"/>
        <v>362616.67693578382</v>
      </c>
      <c r="BL77" s="953">
        <f t="shared" si="22"/>
        <v>0</v>
      </c>
      <c r="BM77" s="953">
        <f t="shared" si="23"/>
        <v>362616.67693578382</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04581</v>
      </c>
      <c r="AY78" s="20" t="str">
        <f>IF(IFERROR(比較地域マスタ!$AE13,"")=0,"",IFERROR(比較地域マスタ!$AE13,""))</f>
        <v>女川町</v>
      </c>
      <c r="AZ78" s="18"/>
      <c r="BA78" s="24">
        <v>7</v>
      </c>
      <c r="BB78" s="24">
        <v>1</v>
      </c>
      <c r="BC78" s="20" t="str">
        <f t="shared" si="24"/>
        <v>04581</v>
      </c>
      <c r="BD78" s="20" t="str">
        <f t="shared" si="25"/>
        <v>女川町</v>
      </c>
      <c r="BE78" s="953">
        <f>VLOOKUP(BC78&amp;"_令和4年度",データシート3!A:AB,MATCH("ea_"&amp;"太陽光（建物系）"&amp;"_年間発電",データシート3!$A$1:$AB$1,0),0)/10^3+VLOOKUP(BC78&amp;"_令和4年度",データシート3!A:AB,MATCH("ea_"&amp;"太陽光（土地系）"&amp;"_年間発電",データシート3!$A$1:$AB$1,0),0)/10^3</f>
        <v>41572.703999999998</v>
      </c>
      <c r="BF78" s="953">
        <f>VLOOKUP(BC78&amp;"_令和4年度",データシート3!A:AB,MATCH("ea_"&amp;"風力（陸上）"&amp;"_年間発電",データシート3!$A$1:$AB$1,0),0)/10^3</f>
        <v>343817.76899999997</v>
      </c>
      <c r="BG78" s="953">
        <f>VLOOKUP(BC78&amp;"_令和4年度",データシート3!A:AB,MATCH("ea_"&amp;"中小水（河川）"&amp;"_年間発電",データシート3!$A$1:$AB$1,0),0)/10^3+VLOOKUP(BC78&amp;"_令和4年度",データシート3!A:AB,MATCH("ea_"&amp;"中小水（農業用水路）"&amp;"_年間発電",データシート3!$A$1:$AB$1,0),0)/10^3</f>
        <v>562.73199999999997</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385953.20500000002</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38349.978289805753</v>
      </c>
      <c r="BK78" s="953">
        <f t="shared" si="21"/>
        <v>347603.22671019426</v>
      </c>
      <c r="BL78" s="953">
        <f t="shared" si="22"/>
        <v>0</v>
      </c>
      <c r="BM78" s="953">
        <f t="shared" si="23"/>
        <v>347603.22671019426</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04208</v>
      </c>
      <c r="AY79" s="20" t="str">
        <f>IF(IFERROR(比較地域マスタ!$AE14,"")=0,"",IFERROR(比較地域マスタ!$AE14,""))</f>
        <v>角田市</v>
      </c>
      <c r="AZ79" s="18"/>
      <c r="BA79" s="24">
        <v>8</v>
      </c>
      <c r="BB79" s="24">
        <v>1</v>
      </c>
      <c r="BC79" s="20" t="str">
        <f t="shared" si="24"/>
        <v>04208</v>
      </c>
      <c r="BD79" s="20" t="str">
        <f t="shared" si="25"/>
        <v>角田市</v>
      </c>
      <c r="BE79" s="953">
        <f>VLOOKUP(BC79&amp;"_令和4年度",データシート3!A:AB,MATCH("ea_"&amp;"太陽光（建物系）"&amp;"_年間発電",データシート3!$A$1:$AB$1,0),0)/10^3+VLOOKUP(BC79&amp;"_令和4年度",データシート3!A:AB,MATCH("ea_"&amp;"太陽光（土地系）"&amp;"_年間発電",データシート3!$A$1:$AB$1,0),0)/10^3</f>
        <v>639686.82999999996</v>
      </c>
      <c r="BF79" s="953">
        <f>VLOOKUP(BC79&amp;"_令和4年度",データシート3!A:AB,MATCH("ea_"&amp;"風力（陸上）"&amp;"_年間発電",データシート3!$A$1:$AB$1,0),0)/10^3</f>
        <v>47094.063999999991</v>
      </c>
      <c r="BG79" s="953">
        <f>VLOOKUP(BC79&amp;"_令和4年度",データシート3!A:AB,MATCH("ea_"&amp;"中小水（河川）"&amp;"_年間発電",データシート3!$A$1:$AB$1,0),0)/10^3+VLOOKUP(BC79&amp;"_令和4年度",データシート3!A:AB,MATCH("ea_"&amp;"中小水（農業用水路）"&amp;"_年間発電",データシート3!$A$1:$AB$1,0),0)/10^3</f>
        <v>1597.885</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688378.77899999998</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277282.37436560506</v>
      </c>
      <c r="BK79" s="953">
        <f t="shared" si="21"/>
        <v>411096.40463439492</v>
      </c>
      <c r="BL79" s="953">
        <f>IF(BK79&gt;0,0,BK79)</f>
        <v>0</v>
      </c>
      <c r="BM79" s="953">
        <f>IF(BK79&gt;0,BK79,0)</f>
        <v>411096.40463439492</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04445</v>
      </c>
      <c r="AY80" s="20" t="str">
        <f>IF(IFERROR(比較地域マスタ!$AE15,"")=0,"",IFERROR(比較地域マスタ!$AE15,""))</f>
        <v>加美町</v>
      </c>
      <c r="AZ80" s="18"/>
      <c r="BA80" s="24">
        <v>9</v>
      </c>
      <c r="BB80" s="24">
        <v>1</v>
      </c>
      <c r="BC80" s="20" t="str">
        <f t="shared" si="24"/>
        <v>04445</v>
      </c>
      <c r="BD80" s="20" t="str">
        <f t="shared" si="25"/>
        <v>加美町</v>
      </c>
      <c r="BE80" s="953">
        <f>VLOOKUP(BC80&amp;"_令和4年度",データシート3!A:AB,MATCH("ea_"&amp;"太陽光（建物系）"&amp;"_年間発電",データシート3!$A$1:$AB$1,0),0)/10^3+VLOOKUP(BC80&amp;"_令和4年度",データシート3!A:AB,MATCH("ea_"&amp;"太陽光（土地系）"&amp;"_年間発電",データシート3!$A$1:$AB$1,0),0)/10^3</f>
        <v>2128683.3050000002</v>
      </c>
      <c r="BF80" s="953">
        <f>VLOOKUP(BC80&amp;"_令和4年度",データシート3!A:AB,MATCH("ea_"&amp;"風力（陸上）"&amp;"_年間発電",データシート3!$A$1:$AB$1,0),0)/10^3</f>
        <v>6234751.8679999989</v>
      </c>
      <c r="BG80" s="953">
        <f>VLOOKUP(BC80&amp;"_令和4年度",データシート3!A:AB,MATCH("ea_"&amp;"中小水（河川）"&amp;"_年間発電",データシート3!$A$1:$AB$1,0),0)/10^3+VLOOKUP(BC80&amp;"_令和4年度",データシート3!A:AB,MATCH("ea_"&amp;"中小水（農業用水路）"&amp;"_年間発電",データシート3!$A$1:$AB$1,0),0)/10^3</f>
        <v>80485.822570570002</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144.96</v>
      </c>
      <c r="BI80" s="953">
        <f t="shared" si="26"/>
        <v>8444065.9555705693</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107683.28237707415</v>
      </c>
      <c r="BK80" s="953">
        <f t="shared" si="21"/>
        <v>8336382.6731934948</v>
      </c>
      <c r="BL80" s="953">
        <f t="shared" si="22"/>
        <v>0</v>
      </c>
      <c r="BM80" s="953">
        <f t="shared" si="23"/>
        <v>8336382.6731934948</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04324</v>
      </c>
      <c r="AY81" s="20" t="str">
        <f>IF(IFERROR(比較地域マスタ!$AE16,"")=0,"",IFERROR(比較地域マスタ!$AE16,""))</f>
        <v>川崎町</v>
      </c>
      <c r="AZ81" s="18"/>
      <c r="BA81" s="24">
        <v>10</v>
      </c>
      <c r="BB81" s="24">
        <v>1</v>
      </c>
      <c r="BC81" s="20" t="str">
        <f t="shared" si="24"/>
        <v>04324</v>
      </c>
      <c r="BD81" s="20" t="str">
        <f t="shared" si="25"/>
        <v>川崎町</v>
      </c>
      <c r="BE81" s="953">
        <f>VLOOKUP(BC81&amp;"_令和4年度",データシート3!A:AB,MATCH("ea_"&amp;"太陽光（建物系）"&amp;"_年間発電",データシート3!$A$1:$AB$1,0),0)/10^3+VLOOKUP(BC81&amp;"_令和4年度",データシート3!A:AB,MATCH("ea_"&amp;"太陽光（土地系）"&amp;"_年間発電",データシート3!$A$1:$AB$1,0),0)/10^3</f>
        <v>559274.91500000004</v>
      </c>
      <c r="BF81" s="953">
        <f>VLOOKUP(BC81&amp;"_令和4年度",データシート3!A:AB,MATCH("ea_"&amp;"風力（陸上）"&amp;"_年間発電",データシート3!$A$1:$AB$1,0),0)/10^3</f>
        <v>757883.66500000015</v>
      </c>
      <c r="BG81" s="953">
        <f>VLOOKUP(BC81&amp;"_令和4年度",データシート3!A:AB,MATCH("ea_"&amp;"中小水（河川）"&amp;"_年間発電",データシート3!$A$1:$AB$1,0),0)/10^3+VLOOKUP(BC81&amp;"_令和4年度",データシート3!A:AB,MATCH("ea_"&amp;"中小水（農業用水路）"&amp;"_年間発電",データシート3!$A$1:$AB$1,0),0)/10^3</f>
        <v>54095.546000000002</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1371254.1260000002</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36271.576140890123</v>
      </c>
      <c r="BK81" s="953">
        <f t="shared" si="21"/>
        <v>1334982.54985911</v>
      </c>
      <c r="BL81" s="953">
        <f t="shared" si="22"/>
        <v>0</v>
      </c>
      <c r="BM81" s="953">
        <f t="shared" si="23"/>
        <v>1334982.54985911</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04213</v>
      </c>
      <c r="AY82" s="20" t="str">
        <f>IF(IFERROR(比較地域マスタ!$AE17,"")=0,"",IFERROR(比較地域マスタ!$AE17,""))</f>
        <v>栗原市</v>
      </c>
      <c r="AZ82" s="18"/>
      <c r="BA82" s="24">
        <v>11</v>
      </c>
      <c r="BB82" s="24">
        <v>1</v>
      </c>
      <c r="BC82" s="20" t="str">
        <f t="shared" si="24"/>
        <v>04213</v>
      </c>
      <c r="BD82" s="20" t="str">
        <f t="shared" si="25"/>
        <v>栗原市</v>
      </c>
      <c r="BE82" s="953">
        <f>VLOOKUP(BC82&amp;"_令和4年度",データシート3!A:AB,MATCH("ea_"&amp;"太陽光（建物系）"&amp;"_年間発電",データシート3!$A$1:$AB$1,0),0)/10^3+VLOOKUP(BC82&amp;"_令和4年度",データシート3!A:AB,MATCH("ea_"&amp;"太陽光（土地系）"&amp;"_年間発電",データシート3!$A$1:$AB$1,0),0)/10^3</f>
        <v>4388110.3609999996</v>
      </c>
      <c r="BF82" s="953">
        <f>VLOOKUP(BC82&amp;"_令和4年度",データシート3!A:AB,MATCH("ea_"&amp;"風力（陸上）"&amp;"_年間発電",データシート3!$A$1:$AB$1,0),0)/10^3</f>
        <v>1842356.0970000001</v>
      </c>
      <c r="BG82" s="953">
        <f>VLOOKUP(BC82&amp;"_令和4年度",データシート3!A:AB,MATCH("ea_"&amp;"中小水（河川）"&amp;"_年間発電",データシート3!$A$1:$AB$1,0),0)/10^3+VLOOKUP(BC82&amp;"_令和4年度",データシート3!A:AB,MATCH("ea_"&amp;"中小水（農業用水路）"&amp;"_年間発電",データシート3!$A$1:$AB$1,0),0)/10^3</f>
        <v>87842.751023750025</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1294.5880000000002</v>
      </c>
      <c r="BI82" s="953">
        <f t="shared" si="26"/>
        <v>6319603.7970237499</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296898.9357332933</v>
      </c>
      <c r="BK82" s="953">
        <f t="shared" si="21"/>
        <v>6022704.8612904567</v>
      </c>
      <c r="BL82" s="953">
        <f t="shared" si="22"/>
        <v>0</v>
      </c>
      <c r="BM82" s="953">
        <f t="shared" si="23"/>
        <v>6022704.8612904567</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04205</v>
      </c>
      <c r="AY83" s="20" t="str">
        <f>IF(IFERROR(比較地域マスタ!$AE18,"")=0,"",IFERROR(比較地域マスタ!$AE18,""))</f>
        <v>気仙沼市</v>
      </c>
      <c r="AZ83" s="18"/>
      <c r="BA83" s="24">
        <v>12</v>
      </c>
      <c r="BB83" s="24">
        <v>1</v>
      </c>
      <c r="BC83" s="20" t="str">
        <f t="shared" si="24"/>
        <v>04205</v>
      </c>
      <c r="BD83" s="20" t="str">
        <f t="shared" si="25"/>
        <v>気仙沼市</v>
      </c>
      <c r="BE83" s="953">
        <f>VLOOKUP(BC83&amp;"_令和4年度",データシート3!A:AB,MATCH("ea_"&amp;"太陽光（建物系）"&amp;"_年間発電",データシート3!$A$1:$AB$1,0),0)/10^3+VLOOKUP(BC83&amp;"_令和4年度",データシート3!A:AB,MATCH("ea_"&amp;"太陽光（土地系）"&amp;"_年間発電",データシート3!$A$1:$AB$1,0),0)/10^3</f>
        <v>755939.16099999996</v>
      </c>
      <c r="BF83" s="953">
        <f>VLOOKUP(BC83&amp;"_令和4年度",データシート3!A:AB,MATCH("ea_"&amp;"風力（陸上）"&amp;"_年間発電",データシート3!$A$1:$AB$1,0),0)/10^3</f>
        <v>1316409.068</v>
      </c>
      <c r="BG83" s="953">
        <f>VLOOKUP(BC83&amp;"_令和4年度",データシート3!A:AB,MATCH("ea_"&amp;"中小水（河川）"&amp;"_年間発電",データシート3!$A$1:$AB$1,0),0)/10^3+VLOOKUP(BC83&amp;"_令和4年度",データシート3!A:AB,MATCH("ea_"&amp;"中小水（農業用水路）"&amp;"_年間発電",データシート3!$A$1:$AB$1,0),0)/10^3</f>
        <v>28367.876</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2100716.105</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279837.57611897506</v>
      </c>
      <c r="BK83" s="953">
        <f t="shared" si="21"/>
        <v>1820878.528881025</v>
      </c>
      <c r="BL83" s="953">
        <f t="shared" si="22"/>
        <v>0</v>
      </c>
      <c r="BM83" s="953">
        <f t="shared" si="23"/>
        <v>1820878.528881025</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04301</v>
      </c>
      <c r="AY84" s="20" t="str">
        <f>IF(IFERROR(比較地域マスタ!$AE19,"")=0,"",IFERROR(比較地域マスタ!$AE19,""))</f>
        <v>蔵王町</v>
      </c>
      <c r="AZ84" s="18"/>
      <c r="BA84" s="24">
        <v>13</v>
      </c>
      <c r="BB84" s="24">
        <v>1</v>
      </c>
      <c r="BC84" s="20" t="str">
        <f t="shared" si="24"/>
        <v>04301</v>
      </c>
      <c r="BD84" s="20" t="str">
        <f t="shared" si="25"/>
        <v>蔵王町</v>
      </c>
      <c r="BE84" s="953">
        <f>VLOOKUP(BC84&amp;"_令和4年度",データシート3!A:AB,MATCH("ea_"&amp;"太陽光（建物系）"&amp;"_年間発電",データシート3!$A$1:$AB$1,0),0)/10^3+VLOOKUP(BC84&amp;"_令和4年度",データシート3!A:AB,MATCH("ea_"&amp;"太陽光（土地系）"&amp;"_年間発電",データシート3!$A$1:$AB$1,0),0)/10^3</f>
        <v>733155.50699999998</v>
      </c>
      <c r="BF84" s="953">
        <f>VLOOKUP(BC84&amp;"_令和4年度",データシート3!A:AB,MATCH("ea_"&amp;"風力（陸上）"&amp;"_年間発電",データシート3!$A$1:$AB$1,0),0)/10^3</f>
        <v>262155.72100000002</v>
      </c>
      <c r="BG84" s="953">
        <f>VLOOKUP(BC84&amp;"_令和4年度",データシート3!A:AB,MATCH("ea_"&amp;"中小水（河川）"&amp;"_年間発電",データシート3!$A$1:$AB$1,0),0)/10^3+VLOOKUP(BC84&amp;"_令和4年度",データシート3!A:AB,MATCH("ea_"&amp;"中小水（農業用水路）"&amp;"_年間発電",データシート3!$A$1:$AB$1,0),0)/10^3</f>
        <v>44312.146000000001</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4859.7330000000002</v>
      </c>
      <c r="BI84" s="953">
        <f t="shared" si="26"/>
        <v>1044483.107</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77514.363775125807</v>
      </c>
      <c r="BK84" s="953">
        <f t="shared" si="21"/>
        <v>966968.74322487414</v>
      </c>
      <c r="BL84" s="953">
        <f t="shared" si="22"/>
        <v>0</v>
      </c>
      <c r="BM84" s="953">
        <f t="shared" si="23"/>
        <v>966968.74322487414</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04203</v>
      </c>
      <c r="AY85" s="20" t="str">
        <f>IF(IFERROR(比較地域マスタ!$AE20,"")=0,"",IFERROR(比較地域マスタ!$AE20,""))</f>
        <v>塩竈市</v>
      </c>
      <c r="AZ85" s="18"/>
      <c r="BA85" s="24">
        <v>14</v>
      </c>
      <c r="BB85" s="24">
        <v>1</v>
      </c>
      <c r="BC85" s="20" t="str">
        <f t="shared" si="24"/>
        <v>04203</v>
      </c>
      <c r="BD85" s="20" t="str">
        <f t="shared" si="25"/>
        <v>塩竈市</v>
      </c>
      <c r="BE85" s="953">
        <f>VLOOKUP(BC85&amp;"_令和4年度",データシート3!A:AB,MATCH("ea_"&amp;"太陽光（建物系）"&amp;"_年間発電",データシート3!$A$1:$AB$1,0),0)/10^3+VLOOKUP(BC85&amp;"_令和4年度",データシート3!A:AB,MATCH("ea_"&amp;"太陽光（土地系）"&amp;"_年間発電",データシート3!$A$1:$AB$1,0),0)/10^3</f>
        <v>216779.88099999999</v>
      </c>
      <c r="BF85" s="953">
        <f>VLOOKUP(BC85&amp;"_令和4年度",データシート3!A:AB,MATCH("ea_"&amp;"風力（陸上）"&amp;"_年間発電",データシート3!$A$1:$AB$1,0),0)/10^3</f>
        <v>2743.4290000000001</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219523.31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245352.91205281264</v>
      </c>
      <c r="BK85" s="953">
        <f t="shared" si="21"/>
        <v>-25829.602052812639</v>
      </c>
      <c r="BL85" s="953">
        <f t="shared" si="22"/>
        <v>-25829.602052812639</v>
      </c>
      <c r="BM85" s="953">
        <f t="shared" si="23"/>
        <v>0</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04444</v>
      </c>
      <c r="AY86" s="20" t="str">
        <f>IF(IFERROR(比較地域マスタ!$AE21,"")=0,"",IFERROR(比較地域マスタ!$AE21,""))</f>
        <v>色麻町</v>
      </c>
      <c r="AZ86" s="18"/>
      <c r="BA86" s="24">
        <v>15</v>
      </c>
      <c r="BB86" s="24">
        <v>1</v>
      </c>
      <c r="BC86" s="20" t="str">
        <f t="shared" si="24"/>
        <v>04444</v>
      </c>
      <c r="BD86" s="20" t="str">
        <f t="shared" si="25"/>
        <v>色麻町</v>
      </c>
      <c r="BE86" s="953">
        <f>VLOOKUP(BC86&amp;"_令和4年度",データシート3!A:AB,MATCH("ea_"&amp;"太陽光（建物系）"&amp;"_年間発電",データシート3!$A$1:$AB$1,0),0)/10^3+VLOOKUP(BC86&amp;"_令和4年度",データシート3!A:AB,MATCH("ea_"&amp;"太陽光（土地系）"&amp;"_年間発電",データシート3!$A$1:$AB$1,0),0)/10^3</f>
        <v>981243.57799999998</v>
      </c>
      <c r="BF86" s="953">
        <f>VLOOKUP(BC86&amp;"_令和4年度",データシート3!A:AB,MATCH("ea_"&amp;"風力（陸上）"&amp;"_年間発電",データシート3!$A$1:$AB$1,0),0)/10^3</f>
        <v>1473700.4920000003</v>
      </c>
      <c r="BG86" s="953">
        <f>VLOOKUP(BC86&amp;"_令和4年度",データシート3!A:AB,MATCH("ea_"&amp;"中小水（河川）"&amp;"_年間発電",データシート3!$A$1:$AB$1,0),0)/10^3+VLOOKUP(BC86&amp;"_令和4年度",データシート3!A:AB,MATCH("ea_"&amp;"中小水（農業用水路）"&amp;"_年間発電",データシート3!$A$1:$AB$1,0),0)/10^3</f>
        <v>44257.785000000011</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26.981000000000002</v>
      </c>
      <c r="BI86" s="953">
        <f t="shared" si="26"/>
        <v>2499228.8360000006</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33523.707117578517</v>
      </c>
      <c r="BK86" s="953">
        <f t="shared" si="21"/>
        <v>2465705.1288824221</v>
      </c>
      <c r="BL86" s="953">
        <f t="shared" si="22"/>
        <v>0</v>
      </c>
      <c r="BM86" s="953">
        <f t="shared" si="23"/>
        <v>2465705.1288824221</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04302</v>
      </c>
      <c r="AY87" s="20" t="str">
        <f>IF(IFERROR(比較地域マスタ!$AE22,"")=0,"",IFERROR(比較地域マスタ!$AE22,""))</f>
        <v>七ヶ宿町</v>
      </c>
      <c r="AZ87" s="18"/>
      <c r="BA87" s="24">
        <v>16</v>
      </c>
      <c r="BB87" s="24">
        <v>1</v>
      </c>
      <c r="BC87" s="20" t="str">
        <f t="shared" si="24"/>
        <v>04302</v>
      </c>
      <c r="BD87" s="20" t="str">
        <f t="shared" si="25"/>
        <v>七ヶ宿町</v>
      </c>
      <c r="BE87" s="953">
        <f>VLOOKUP(BC87&amp;"_令和4年度",データシート3!A:AB,MATCH("ea_"&amp;"太陽光（建物系）"&amp;"_年間発電",データシート3!$A$1:$AB$1,0),0)/10^3+VLOOKUP(BC87&amp;"_令和4年度",データシート3!A:AB,MATCH("ea_"&amp;"太陽光（土地系）"&amp;"_年間発電",データシート3!$A$1:$AB$1,0),0)/10^3</f>
        <v>138323.47300000003</v>
      </c>
      <c r="BF87" s="953">
        <f>VLOOKUP(BC87&amp;"_令和4年度",データシート3!A:AB,MATCH("ea_"&amp;"風力（陸上）"&amp;"_年間発電",データシート3!$A$1:$AB$1,0),0)/10^3</f>
        <v>1514736.0530000001</v>
      </c>
      <c r="BG87" s="953">
        <f>VLOOKUP(BC87&amp;"_令和4年度",データシート3!A:AB,MATCH("ea_"&amp;"中小水（河川）"&amp;"_年間発電",データシート3!$A$1:$AB$1,0),0)/10^3+VLOOKUP(BC87&amp;"_令和4年度",データシート3!A:AB,MATCH("ea_"&amp;"中小水（農業用水路）"&amp;"_年間発電",データシート3!$A$1:$AB$1,0),0)/10^3</f>
        <v>47361.213000000011</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150.84700000000001</v>
      </c>
      <c r="BI87" s="953">
        <f t="shared" si="26"/>
        <v>1700571.5860000001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6357.1207205644687</v>
      </c>
      <c r="BK87" s="953">
        <f t="shared" si="21"/>
        <v>1694214.4652794357</v>
      </c>
      <c r="BL87" s="953">
        <f t="shared" si="22"/>
        <v>0</v>
      </c>
      <c r="BM87" s="953">
        <f t="shared" si="23"/>
        <v>1694214.4652794357</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04404</v>
      </c>
      <c r="AY88" s="20" t="str">
        <f>IF(IFERROR(比較地域マスタ!$AE23,"")=0,"",IFERROR(比較地域マスタ!$AE23,""))</f>
        <v>七ヶ浜町</v>
      </c>
      <c r="AZ88" s="18"/>
      <c r="BA88" s="24">
        <v>17</v>
      </c>
      <c r="BB88" s="24">
        <v>1</v>
      </c>
      <c r="BC88" s="20" t="str">
        <f t="shared" si="24"/>
        <v>04404</v>
      </c>
      <c r="BD88" s="20" t="str">
        <f t="shared" si="25"/>
        <v>七ヶ浜町</v>
      </c>
      <c r="BE88" s="953">
        <f>VLOOKUP(BC88&amp;"_令和4年度",データシート3!A:AB,MATCH("ea_"&amp;"太陽光（建物系）"&amp;"_年間発電",データシート3!$A$1:$AB$1,0),0)/10^3+VLOOKUP(BC88&amp;"_令和4年度",データシート3!A:AB,MATCH("ea_"&amp;"太陽光（土地系）"&amp;"_年間発電",データシート3!$A$1:$AB$1,0),0)/10^3</f>
        <v>112954.405</v>
      </c>
      <c r="BF88" s="953">
        <f>VLOOKUP(BC88&amp;"_令和4年度",データシート3!A:AB,MATCH("ea_"&amp;"風力（陸上）"&amp;"_年間発電",データシート3!$A$1:$AB$1,0),0)/10^3</f>
        <v>0</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112954.405</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42475.075493416778</v>
      </c>
      <c r="BK88" s="953">
        <f t="shared" si="21"/>
        <v>70479.329506583221</v>
      </c>
      <c r="BL88" s="953">
        <f t="shared" si="22"/>
        <v>0</v>
      </c>
      <c r="BM88" s="953">
        <f t="shared" si="23"/>
        <v>70479.329506583221</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04323</v>
      </c>
      <c r="AY89" s="20" t="str">
        <f>IF(IFERROR(比較地域マスタ!$AE24,"")=0,"",IFERROR(比較地域マスタ!$AE24,""))</f>
        <v>柴田町</v>
      </c>
      <c r="AZ89" s="18"/>
      <c r="BA89" s="24">
        <v>18</v>
      </c>
      <c r="BB89" s="24">
        <v>1</v>
      </c>
      <c r="BC89" s="20" t="str">
        <f t="shared" si="24"/>
        <v>04323</v>
      </c>
      <c r="BD89" s="20" t="str">
        <f t="shared" si="25"/>
        <v>柴田町</v>
      </c>
      <c r="BE89" s="953">
        <f>VLOOKUP(BC89&amp;"_令和4年度",データシート3!A:AB,MATCH("ea_"&amp;"太陽光（建物系）"&amp;"_年間発電",データシート3!$A$1:$AB$1,0),0)/10^3+VLOOKUP(BC89&amp;"_令和4年度",データシート3!A:AB,MATCH("ea_"&amp;"太陽光（土地系）"&amp;"_年間発電",データシート3!$A$1:$AB$1,0),0)/10^3</f>
        <v>284314.83199999994</v>
      </c>
      <c r="BF89" s="953">
        <f>VLOOKUP(BC89&amp;"_令和4年度",データシート3!A:AB,MATCH("ea_"&amp;"風力（陸上）"&amp;"_年間発電",データシート3!$A$1:$AB$1,0),0)/10^3</f>
        <v>3616.9670000000006</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287931.79899999994</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208053.12238052898</v>
      </c>
      <c r="BK89" s="953">
        <f t="shared" si="21"/>
        <v>79878.676619470963</v>
      </c>
      <c r="BL89" s="953">
        <f t="shared" si="22"/>
        <v>0</v>
      </c>
      <c r="BM89" s="953">
        <f t="shared" si="23"/>
        <v>79878.676619470963</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04206</v>
      </c>
      <c r="AY90" s="20" t="str">
        <f>IF(IFERROR(比較地域マスタ!$AE25,"")=0,"",IFERROR(比較地域マスタ!$AE25,""))</f>
        <v>白石市</v>
      </c>
      <c r="AZ90" s="18"/>
      <c r="BA90" s="24">
        <v>19</v>
      </c>
      <c r="BB90" s="24">
        <v>1</v>
      </c>
      <c r="BC90" s="20" t="str">
        <f t="shared" si="24"/>
        <v>04206</v>
      </c>
      <c r="BD90" s="20" t="str">
        <f t="shared" si="25"/>
        <v>白石市</v>
      </c>
      <c r="BE90" s="953">
        <f>VLOOKUP(BC90&amp;"_令和4年度",データシート3!A:AB,MATCH("ea_"&amp;"太陽光（建物系）"&amp;"_年間発電",データシート3!$A$1:$AB$1,0),0)/10^3+VLOOKUP(BC90&amp;"_令和4年度",データシート3!A:AB,MATCH("ea_"&amp;"太陽光（土地系）"&amp;"_年間発電",データシート3!$A$1:$AB$1,0),0)/10^3</f>
        <v>1079359.439</v>
      </c>
      <c r="BF90" s="953">
        <f>VLOOKUP(BC90&amp;"_令和4年度",データシート3!A:AB,MATCH("ea_"&amp;"風力（陸上）"&amp;"_年間発電",データシート3!$A$1:$AB$1,0),0)/10^3</f>
        <v>1071915.7309999999</v>
      </c>
      <c r="BG90" s="953">
        <f>VLOOKUP(BC90&amp;"_令和4年度",データシート3!A:AB,MATCH("ea_"&amp;"中小水（河川）"&amp;"_年間発電",データシート3!$A$1:$AB$1,0),0)/10^3+VLOOKUP(BC90&amp;"_令和4年度",データシート3!A:AB,MATCH("ea_"&amp;"中小水（農業用水路）"&amp;"_年間発電",データシート3!$A$1:$AB$1,0),0)/10^3</f>
        <v>40884.331353490001</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135.88499999999996</v>
      </c>
      <c r="BI90" s="953">
        <f t="shared" si="26"/>
        <v>2192295.3863534895</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208950.43008320004</v>
      </c>
      <c r="BK90" s="953">
        <f t="shared" si="21"/>
        <v>1983344.9562702894</v>
      </c>
      <c r="BL90" s="953">
        <f t="shared" si="22"/>
        <v>0</v>
      </c>
      <c r="BM90" s="953">
        <f t="shared" si="23"/>
        <v>1983344.9562702894</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04100</v>
      </c>
      <c r="AY91" s="20" t="str">
        <f>IF(IFERROR(比較地域マスタ!$AE26,"")=0,"",IFERROR(比較地域マスタ!$AE26,""))</f>
        <v>仙台市</v>
      </c>
      <c r="BA91" s="24">
        <v>20</v>
      </c>
      <c r="BB91" s="24">
        <v>1</v>
      </c>
      <c r="BC91" s="20" t="str">
        <f t="shared" si="24"/>
        <v>04100</v>
      </c>
      <c r="BD91" s="20" t="str">
        <f t="shared" si="25"/>
        <v>仙台市</v>
      </c>
      <c r="BE91" s="953">
        <f>VLOOKUP(BC91&amp;"_令和4年度",データシート3!A:AB,MATCH("ea_"&amp;"太陽光（建物系）"&amp;"_年間発電",データシート3!$A$1:$AB$1,0),0)/10^3+VLOOKUP(BC91&amp;"_令和4年度",データシート3!A:AB,MATCH("ea_"&amp;"太陽光（土地系）"&amp;"_年間発電",データシート3!$A$1:$AB$1,0),0)/10^3</f>
        <v>4430637.0470000003</v>
      </c>
      <c r="BF91" s="953">
        <f>VLOOKUP(BC91&amp;"_令和4年度",データシート3!A:AB,MATCH("ea_"&amp;"風力（陸上）"&amp;"_年間発電",データシート3!$A$1:$AB$1,0),0)/10^3</f>
        <v>1930182.9739999997</v>
      </c>
      <c r="BG91" s="953">
        <f>VLOOKUP(BC91&amp;"_令和4年度",データシート3!A:AB,MATCH("ea_"&amp;"中小水（河川）"&amp;"_年間発電",データシート3!$A$1:$AB$1,0),0)/10^3+VLOOKUP(BC91&amp;"_令和4年度",データシート3!A:AB,MATCH("ea_"&amp;"中小水（農業用水路）"&amp;"_年間発電",データシート3!$A$1:$AB$1,0),0)/10^3</f>
        <v>106978.44919369</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649.50099999999998</v>
      </c>
      <c r="BI91" s="953">
        <f t="shared" si="26"/>
        <v>6468447.9711936899</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5871795.7002751175</v>
      </c>
      <c r="BK91" s="953">
        <f t="shared" si="21"/>
        <v>596652.27091857232</v>
      </c>
      <c r="BL91" s="953">
        <f t="shared" si="22"/>
        <v>0</v>
      </c>
      <c r="BM91" s="953">
        <f t="shared" si="23"/>
        <v>596652.27091857232</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04421</v>
      </c>
      <c r="AY92" s="20" t="str">
        <f>IF(IFERROR(比較地域マスタ!$AE27,"")=0,"",IFERROR(比較地域マスタ!$AE27,""))</f>
        <v>大和町</v>
      </c>
      <c r="AZ92" s="18"/>
      <c r="BA92" s="24">
        <v>21</v>
      </c>
      <c r="BB92" s="24">
        <v>1</v>
      </c>
      <c r="BC92" s="20" t="str">
        <f t="shared" si="24"/>
        <v>04421</v>
      </c>
      <c r="BD92" s="20" t="str">
        <f t="shared" si="25"/>
        <v>大和町</v>
      </c>
      <c r="BE92" s="953">
        <f>VLOOKUP(BC92&amp;"_令和4年度",データシート3!A:AB,MATCH("ea_"&amp;"太陽光（建物系）"&amp;"_年間発電",データシート3!$A$1:$AB$1,0),0)/10^3+VLOOKUP(BC92&amp;"_令和4年度",データシート3!A:AB,MATCH("ea_"&amp;"太陽光（土地系）"&amp;"_年間発電",データシート3!$A$1:$AB$1,0),0)/10^3</f>
        <v>616511.147</v>
      </c>
      <c r="BF92" s="953">
        <f>VLOOKUP(BC92&amp;"_令和4年度",データシート3!A:AB,MATCH("ea_"&amp;"風力（陸上）"&amp;"_年間発電",データシート3!$A$1:$AB$1,0),0)/10^3</f>
        <v>2326085.5649999999</v>
      </c>
      <c r="BG92" s="953">
        <f>VLOOKUP(BC92&amp;"_令和4年度",データシート3!A:AB,MATCH("ea_"&amp;"中小水（河川）"&amp;"_年間発電",データシート3!$A$1:$AB$1,0),0)/10^3+VLOOKUP(BC92&amp;"_令和4年度",データシート3!A:AB,MATCH("ea_"&amp;"中小水（農業用水路）"&amp;"_年間発電",データシート3!$A$1:$AB$1,0),0)/10^3</f>
        <v>24151.556</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12.263999999999998</v>
      </c>
      <c r="BI92" s="953">
        <f t="shared" si="26"/>
        <v>2966760.5319999997</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618682.16603310721</v>
      </c>
      <c r="BK92" s="953">
        <f>BI92-BJ92</f>
        <v>2348078.3659668923</v>
      </c>
      <c r="BL92" s="953">
        <f t="shared" si="22"/>
        <v>0</v>
      </c>
      <c r="BM92" s="953">
        <f t="shared" si="23"/>
        <v>2348078.3659668923</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04209</v>
      </c>
      <c r="AY93" s="20" t="str">
        <f>IF(IFERROR(比較地域マスタ!$AE28,"")=0,"",IFERROR(比較地域マスタ!$AE28,""))</f>
        <v>多賀城市</v>
      </c>
      <c r="AZ93" s="18"/>
      <c r="BA93" s="24">
        <v>22</v>
      </c>
      <c r="BB93" s="24">
        <v>1</v>
      </c>
      <c r="BC93" s="20" t="str">
        <f t="shared" si="24"/>
        <v>04209</v>
      </c>
      <c r="BD93" s="20" t="str">
        <f t="shared" si="25"/>
        <v>多賀城市</v>
      </c>
      <c r="BE93" s="953">
        <f>VLOOKUP(BC93&amp;"_令和4年度",データシート3!A:AB,MATCH("ea_"&amp;"太陽光（建物系）"&amp;"_年間発電",データシート3!$A$1:$AB$1,0),0)/10^3+VLOOKUP(BC93&amp;"_令和4年度",データシート3!A:AB,MATCH("ea_"&amp;"太陽光（土地系）"&amp;"_年間発電",データシート3!$A$1:$AB$1,0),0)/10^3</f>
        <v>282628.87400000007</v>
      </c>
      <c r="BF93" s="953">
        <f>VLOOKUP(BC93&amp;"_令和4年度",データシート3!A:AB,MATCH("ea_"&amp;"風力（陸上）"&amp;"_年間発電",データシート3!$A$1:$AB$1,0),0)/10^3</f>
        <v>0</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282628.87400000007</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255784.48848446115</v>
      </c>
      <c r="BK93" s="953">
        <f t="shared" si="21"/>
        <v>26844.385515538917</v>
      </c>
      <c r="BL93" s="953">
        <f t="shared" si="22"/>
        <v>0</v>
      </c>
      <c r="BM93" s="953">
        <f t="shared" si="23"/>
        <v>26844.385515538917</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04216</v>
      </c>
      <c r="AY94" s="20" t="str">
        <f>IF(IFERROR(比較地域マスタ!$AE29,"")=0,"",IFERROR(比較地域マスタ!$AE29,""))</f>
        <v>富谷市</v>
      </c>
      <c r="AZ94" s="18"/>
      <c r="BA94" s="24">
        <v>23</v>
      </c>
      <c r="BB94" s="24">
        <v>1</v>
      </c>
      <c r="BC94" s="20" t="str">
        <f t="shared" si="24"/>
        <v>04216</v>
      </c>
      <c r="BD94" s="20" t="str">
        <f t="shared" si="25"/>
        <v>富谷市</v>
      </c>
      <c r="BE94" s="953">
        <f>VLOOKUP(BC94&amp;"_令和4年度",データシート3!A:AB,MATCH("ea_"&amp;"太陽光（建物系）"&amp;"_年間発電",データシート3!$A$1:$AB$1,0),0)/10^3+VLOOKUP(BC94&amp;"_令和4年度",データシート3!A:AB,MATCH("ea_"&amp;"太陽光（土地系）"&amp;"_年間発電",データシート3!$A$1:$AB$1,0),0)/10^3</f>
        <v>348845.29300000001</v>
      </c>
      <c r="BF94" s="953">
        <f>VLOOKUP(BC94&amp;"_令和4年度",データシート3!A:AB,MATCH("ea_"&amp;"風力（陸上）"&amp;"_年間発電",データシート3!$A$1:$AB$1,0),0)/10^3</f>
        <v>161.79599999999999</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349007.08899999998</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166260.40591180854</v>
      </c>
      <c r="BK94" s="953">
        <f t="shared" si="21"/>
        <v>182746.68308819144</v>
      </c>
      <c r="BL94" s="953">
        <f t="shared" si="22"/>
        <v>0</v>
      </c>
      <c r="BM94" s="953">
        <f t="shared" si="23"/>
        <v>182746.68308819144</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04212</v>
      </c>
      <c r="AY95" s="20" t="str">
        <f>IF(IFERROR(比較地域マスタ!$AE30,"")=0,"",IFERROR(比較地域マスタ!$AE30,""))</f>
        <v>登米市</v>
      </c>
      <c r="AZ95" s="18"/>
      <c r="BA95" s="24">
        <v>24</v>
      </c>
      <c r="BB95" s="24">
        <v>1</v>
      </c>
      <c r="BC95" s="20" t="str">
        <f t="shared" si="24"/>
        <v>04212</v>
      </c>
      <c r="BD95" s="20" t="str">
        <f t="shared" si="25"/>
        <v>登米市</v>
      </c>
      <c r="BE95" s="953">
        <f>VLOOKUP(BC95&amp;"_令和4年度",データシート3!A:AB,MATCH("ea_"&amp;"太陽光（建物系）"&amp;"_年間発電",データシート3!$A$1:$AB$1,0),0)/10^3+VLOOKUP(BC95&amp;"_令和4年度",データシート3!A:AB,MATCH("ea_"&amp;"太陽光（土地系）"&amp;"_年間発電",データシート3!$A$1:$AB$1,0),0)/10^3</f>
        <v>3402500.5860000001</v>
      </c>
      <c r="BF95" s="953">
        <f>VLOOKUP(BC95&amp;"_令和4年度",データシート3!A:AB,MATCH("ea_"&amp;"風力（陸上）"&amp;"_年間発電",データシート3!$A$1:$AB$1,0),0)/10^3</f>
        <v>988496.47199999983</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4390997.0580000002</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320678.97278339422</v>
      </c>
      <c r="BK95" s="953">
        <f t="shared" si="21"/>
        <v>4070318.085216606</v>
      </c>
      <c r="BL95" s="953">
        <f t="shared" si="22"/>
        <v>0</v>
      </c>
      <c r="BM95" s="953">
        <f t="shared" si="23"/>
        <v>4070318.085216606</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04207</v>
      </c>
      <c r="AY96" s="20" t="str">
        <f>IF(IFERROR(比較地域マスタ!$AE31,"")=0,"",IFERROR(比較地域マスタ!$AE31,""))</f>
        <v>名取市</v>
      </c>
      <c r="AZ96" s="18"/>
      <c r="BA96" s="24">
        <v>25</v>
      </c>
      <c r="BB96" s="24">
        <v>1</v>
      </c>
      <c r="BC96" s="20" t="str">
        <f t="shared" si="24"/>
        <v>04207</v>
      </c>
      <c r="BD96" s="20" t="str">
        <f t="shared" si="25"/>
        <v>名取市</v>
      </c>
      <c r="BE96" s="953">
        <f>VLOOKUP(BC96&amp;"_令和4年度",データシート3!A:AB,MATCH("ea_"&amp;"太陽光（建物系）"&amp;"_年間発電",データシート3!$A$1:$AB$1,0),0)/10^3+VLOOKUP(BC96&amp;"_令和4年度",データシート3!A:AB,MATCH("ea_"&amp;"太陽光（土地系）"&amp;"_年間発電",データシート3!$A$1:$AB$1,0),0)/10^3</f>
        <v>846773.71699999995</v>
      </c>
      <c r="BF96" s="953">
        <f>VLOOKUP(BC96&amp;"_令和4年度",データシート3!A:AB,MATCH("ea_"&amp;"風力（陸上）"&amp;"_年間発電",データシート3!$A$1:$AB$1,0),0)/10^3</f>
        <v>17526.939999999999</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10.792</v>
      </c>
      <c r="BI96" s="953">
        <f t="shared" si="26"/>
        <v>864311.44899999991</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350797.14325589227</v>
      </c>
      <c r="BK96" s="953">
        <f t="shared" si="21"/>
        <v>513514.30574410764</v>
      </c>
      <c r="BL96" s="953">
        <f t="shared" si="22"/>
        <v>0</v>
      </c>
      <c r="BM96" s="953">
        <f t="shared" si="23"/>
        <v>513514.30574410764</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04214</v>
      </c>
      <c r="AY97" s="20" t="str">
        <f>IF(IFERROR(比較地域マスタ!$AE32,"")=0,"",IFERROR(比較地域マスタ!$AE32,""))</f>
        <v>東松島市</v>
      </c>
      <c r="AZ97" s="18"/>
      <c r="BA97" s="24">
        <v>26</v>
      </c>
      <c r="BB97" s="24">
        <v>1</v>
      </c>
      <c r="BC97" s="20" t="str">
        <f t="shared" si="24"/>
        <v>04214</v>
      </c>
      <c r="BD97" s="20" t="str">
        <f t="shared" si="25"/>
        <v>東松島市</v>
      </c>
      <c r="BE97" s="953">
        <f>VLOOKUP(BC97&amp;"_令和4年度",データシート3!A:AB,MATCH("ea_"&amp;"太陽光（建物系）"&amp;"_年間発電",データシート3!$A$1:$AB$1,0),0)/10^3+VLOOKUP(BC97&amp;"_令和4年度",データシート3!A:AB,MATCH("ea_"&amp;"太陽光（土地系）"&amp;"_年間発電",データシート3!$A$1:$AB$1,0),0)/10^3</f>
        <v>638987.90299999993</v>
      </c>
      <c r="BF97" s="953">
        <f>VLOOKUP(BC97&amp;"_令和4年度",データシート3!A:AB,MATCH("ea_"&amp;"風力（陸上）"&amp;"_年間発電",データシート3!$A$1:$AB$1,0),0)/10^3</f>
        <v>26467.645</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329.90199999999999</v>
      </c>
      <c r="BI97" s="953">
        <f t="shared" si="26"/>
        <v>665785.44999999995</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135260.74278962341</v>
      </c>
      <c r="BK97" s="953">
        <f t="shared" si="21"/>
        <v>530524.70721037651</v>
      </c>
      <c r="BL97" s="953">
        <f t="shared" si="22"/>
        <v>0</v>
      </c>
      <c r="BM97" s="953">
        <f t="shared" si="23"/>
        <v>530524.70721037651</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04401</v>
      </c>
      <c r="AY98" s="20" t="str">
        <f>IF(IFERROR(比較地域マスタ!$AE33,"")=0,"",IFERROR(比較地域マスタ!$AE33,""))</f>
        <v>松島町</v>
      </c>
      <c r="AZ98" s="18"/>
      <c r="BA98" s="24">
        <v>27</v>
      </c>
      <c r="BB98" s="24">
        <v>1</v>
      </c>
      <c r="BC98" s="20" t="str">
        <f t="shared" si="24"/>
        <v>04401</v>
      </c>
      <c r="BD98" s="20" t="str">
        <f t="shared" si="25"/>
        <v>松島町</v>
      </c>
      <c r="BE98" s="953">
        <f>VLOOKUP(BC98&amp;"_令和4年度",データシート3!A:AB,MATCH("ea_"&amp;"太陽光（建物系）"&amp;"_年間発電",データシート3!$A$1:$AB$1,0),0)/10^3+VLOOKUP(BC98&amp;"_令和4年度",データシート3!A:AB,MATCH("ea_"&amp;"太陽光（土地系）"&amp;"_年間発電",データシート3!$A$1:$AB$1,0),0)/10^3</f>
        <v>214476.32500000001</v>
      </c>
      <c r="BF98" s="953">
        <f>VLOOKUP(BC98&amp;"_令和4年度",データシート3!A:AB,MATCH("ea_"&amp;"風力（陸上）"&amp;"_年間発電",データシート3!$A$1:$AB$1,0),0)/10^3</f>
        <v>5441.6570000000002</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7.3579999999999997</v>
      </c>
      <c r="BI98" s="953">
        <f t="shared" si="26"/>
        <v>219925.34000000003</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48653.863223777684</v>
      </c>
      <c r="BK98" s="953">
        <f t="shared" si="21"/>
        <v>171271.47677622235</v>
      </c>
      <c r="BL98" s="953">
        <f t="shared" si="22"/>
        <v>0</v>
      </c>
      <c r="BM98" s="953">
        <f t="shared" si="23"/>
        <v>171271.47677622235</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04341</v>
      </c>
      <c r="AY99" s="20" t="str">
        <f>IF(IFERROR(比較地域マスタ!$AE34,"")=0,"",IFERROR(比較地域マスタ!$AE34,""))</f>
        <v>丸森町</v>
      </c>
      <c r="AZ99" s="18"/>
      <c r="BA99" s="24">
        <v>28</v>
      </c>
      <c r="BB99" s="24">
        <v>1</v>
      </c>
      <c r="BC99" s="20" t="str">
        <f t="shared" si="24"/>
        <v>04341</v>
      </c>
      <c r="BD99" s="20" t="str">
        <f t="shared" si="25"/>
        <v>丸森町</v>
      </c>
      <c r="BE99" s="953">
        <f>VLOOKUP(BC99&amp;"_令和4年度",データシート3!A:AB,MATCH("ea_"&amp;"太陽光（建物系）"&amp;"_年間発電",データシート3!$A$1:$AB$1,0),0)/10^3+VLOOKUP(BC99&amp;"_令和4年度",データシート3!A:AB,MATCH("ea_"&amp;"太陽光（土地系）"&amp;"_年間発電",データシート3!$A$1:$AB$1,0),0)/10^3</f>
        <v>634241.75199999998</v>
      </c>
      <c r="BF99" s="953">
        <f>VLOOKUP(BC99&amp;"_令和4年度",データシート3!A:AB,MATCH("ea_"&amp;"風力（陸上）"&amp;"_年間発電",データシート3!$A$1:$AB$1,0),0)/10^3</f>
        <v>1101986.2439999999</v>
      </c>
      <c r="BG99" s="953">
        <f>VLOOKUP(BC99&amp;"_令和4年度",データシート3!A:AB,MATCH("ea_"&amp;"中小水（河川）"&amp;"_年間発電",データシート3!$A$1:$AB$1,0),0)/10^3+VLOOKUP(BC99&amp;"_令和4年度",データシート3!A:AB,MATCH("ea_"&amp;"中小水（農業用水路）"&amp;"_年間発電",データシート3!$A$1:$AB$1,0),0)/10^3</f>
        <v>33948.535000000011</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1770176.5309999997</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56371.130753930651</v>
      </c>
      <c r="BK99" s="953">
        <f t="shared" si="21"/>
        <v>1713805.4002460691</v>
      </c>
      <c r="BL99" s="953">
        <f t="shared" si="22"/>
        <v>0</v>
      </c>
      <c r="BM99" s="953">
        <f t="shared" si="23"/>
        <v>1713805.4002460691</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04505</v>
      </c>
      <c r="AY100" s="20" t="str">
        <f>IF(IFERROR(比較地域マスタ!$AE35,"")=0,"",IFERROR(比較地域マスタ!$AE35,""))</f>
        <v>美里町</v>
      </c>
      <c r="AZ100" s="18"/>
      <c r="BA100" s="24">
        <v>29</v>
      </c>
      <c r="BB100" s="24">
        <v>1</v>
      </c>
      <c r="BC100" s="20" t="str">
        <f t="shared" si="24"/>
        <v>04505</v>
      </c>
      <c r="BD100" s="20" t="str">
        <f t="shared" si="25"/>
        <v>美里町</v>
      </c>
      <c r="BE100" s="953">
        <f>VLOOKUP(BC100&amp;"_令和4年度",データシート3!A:AB,MATCH("ea_"&amp;"太陽光（建物系）"&amp;"_年間発電",データシート3!$A$1:$AB$1,0),0)/10^3+VLOOKUP(BC100&amp;"_令和4年度",データシート3!A:AB,MATCH("ea_"&amp;"太陽光（土地系）"&amp;"_年間発電",データシート3!$A$1:$AB$1,0),0)/10^3</f>
        <v>464195.91200000001</v>
      </c>
      <c r="BF100" s="953">
        <f>VLOOKUP(BC100&amp;"_令和4年度",データシート3!A:AB,MATCH("ea_"&amp;"風力（陸上）"&amp;"_年間発電",データシート3!$A$1:$AB$1,0),0)/10^3</f>
        <v>0</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464195.91200000001</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107930.57030713171</v>
      </c>
      <c r="BK100" s="953">
        <f t="shared" si="21"/>
        <v>356265.34169286827</v>
      </c>
      <c r="BL100" s="953">
        <f t="shared" si="22"/>
        <v>0</v>
      </c>
      <c r="BM100" s="953">
        <f t="shared" si="23"/>
        <v>356265.34169286827</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04606</v>
      </c>
      <c r="AY101" s="20" t="str">
        <f>IF(IFERROR(比較地域マスタ!$AE36,"")=0,"",IFERROR(比較地域マスタ!$AE36,""))</f>
        <v>南三陸町</v>
      </c>
      <c r="AZ101" s="18"/>
      <c r="BA101" s="24">
        <v>30</v>
      </c>
      <c r="BB101" s="24">
        <v>1</v>
      </c>
      <c r="BC101" s="20" t="str">
        <f t="shared" si="24"/>
        <v>04606</v>
      </c>
      <c r="BD101" s="20" t="str">
        <f t="shared" si="25"/>
        <v>南三陸町</v>
      </c>
      <c r="BE101" s="953">
        <f>VLOOKUP(BC101&amp;"_令和4年度",データシート3!A:AB,MATCH("ea_"&amp;"太陽光（建物系）"&amp;"_年間発電",データシート3!$A$1:$AB$1,0),0)/10^3+VLOOKUP(BC101&amp;"_令和4年度",データシート3!A:AB,MATCH("ea_"&amp;"太陽光（土地系）"&amp;"_年間発電",データシート3!$A$1:$AB$1,0),0)/10^3</f>
        <v>271479.549</v>
      </c>
      <c r="BF101" s="953">
        <f>VLOOKUP(BC101&amp;"_令和4年度",データシート3!A:AB,MATCH("ea_"&amp;"風力（陸上）"&amp;"_年間発電",データシート3!$A$1:$AB$1,0),0)/10^3</f>
        <v>959129.87600000016</v>
      </c>
      <c r="BG101" s="953">
        <f>VLOOKUP(BC101&amp;"_令和4年度",データシート3!A:AB,MATCH("ea_"&amp;"中小水（河川）"&amp;"_年間発電",データシート3!$A$1:$AB$1,0),0)/10^3+VLOOKUP(BC101&amp;"_令和4年度",データシート3!A:AB,MATCH("ea_"&amp;"中小水（農業用水路）"&amp;"_年間発電",データシート3!$A$1:$AB$1,0),0)/10^3</f>
        <v>4374.3829999999998</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1234983.8080000002</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50446.584231792607</v>
      </c>
      <c r="BK101" s="953">
        <f t="shared" si="21"/>
        <v>1184537.2237682075</v>
      </c>
      <c r="BL101" s="953">
        <f t="shared" si="22"/>
        <v>0</v>
      </c>
      <c r="BM101" s="953">
        <f t="shared" si="23"/>
        <v>1184537.2237682075</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04322</v>
      </c>
      <c r="AY102" s="20" t="str">
        <f>IF(IFERROR(比較地域マスタ!$AE37,"")=0,"",IFERROR(比較地域マスタ!$AE37,""))</f>
        <v>村田町</v>
      </c>
      <c r="AZ102" s="18"/>
      <c r="BA102" s="24">
        <v>31</v>
      </c>
      <c r="BB102" s="24">
        <v>1</v>
      </c>
      <c r="BC102" s="20" t="str">
        <f t="shared" si="24"/>
        <v>04322</v>
      </c>
      <c r="BD102" s="20" t="str">
        <f t="shared" si="25"/>
        <v>村田町</v>
      </c>
      <c r="BE102" s="953">
        <f>VLOOKUP(BC102&amp;"_令和4年度",データシート3!A:AB,MATCH("ea_"&amp;"太陽光（建物系）"&amp;"_年間発電",データシート3!$A$1:$AB$1,0),0)/10^3+VLOOKUP(BC102&amp;"_令和4年度",データシート3!A:AB,MATCH("ea_"&amp;"太陽光（土地系）"&amp;"_年間発電",データシート3!$A$1:$AB$1,0),0)/10^3</f>
        <v>315040.53699999995</v>
      </c>
      <c r="BF102" s="953">
        <f>VLOOKUP(BC102&amp;"_令和4年度",データシート3!A:AB,MATCH("ea_"&amp;"風力（陸上）"&amp;"_年間発電",データシート3!$A$1:$AB$1,0),0)/10^3</f>
        <v>34557.49</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349598.02699999994</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60046.239082631735</v>
      </c>
      <c r="BK102" s="953">
        <f t="shared" si="21"/>
        <v>289551.78791736823</v>
      </c>
      <c r="BL102" s="953">
        <f t="shared" si="22"/>
        <v>0</v>
      </c>
      <c r="BM102" s="953">
        <f t="shared" si="23"/>
        <v>289551.78791736823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04362</v>
      </c>
      <c r="AY103" s="20" t="str">
        <f>IF(IFERROR(比較地域マスタ!$AE38,"")=0,"",IFERROR(比較地域マスタ!$AE38,""))</f>
        <v>山元町</v>
      </c>
      <c r="AZ103" s="18"/>
      <c r="BA103" s="24">
        <v>32</v>
      </c>
      <c r="BB103" s="24">
        <v>1</v>
      </c>
      <c r="BC103" s="20" t="str">
        <f t="shared" si="24"/>
        <v>04362</v>
      </c>
      <c r="BD103" s="20" t="str">
        <f t="shared" si="25"/>
        <v>山元町</v>
      </c>
      <c r="BE103" s="953">
        <f>VLOOKUP(BC103&amp;"_令和4年度",データシート3!A:AB,MATCH("ea_"&amp;"太陽光（建物系）"&amp;"_年間発電",データシート3!$A$1:$AB$1,0),0)/10^3+VLOOKUP(BC103&amp;"_令和4年度",データシート3!A:AB,MATCH("ea_"&amp;"太陽光（土地系）"&amp;"_年間発電",データシート3!$A$1:$AB$1,0),0)/10^3</f>
        <v>625787.08699999994</v>
      </c>
      <c r="BF103" s="953">
        <f>VLOOKUP(BC103&amp;"_令和4年度",データシート3!A:AB,MATCH("ea_"&amp;"風力（陸上）"&amp;"_年間発電",データシート3!$A$1:$AB$1,0),0)/10^3</f>
        <v>52307.913999999997</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678095.00099999993</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46339.200856217147</v>
      </c>
      <c r="BK103" s="953">
        <f t="shared" si="21"/>
        <v>631755.80014378275</v>
      </c>
      <c r="BL103" s="953">
        <f t="shared" si="22"/>
        <v>0</v>
      </c>
      <c r="BM103" s="953">
        <f t="shared" si="23"/>
        <v>631755.80014378275</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04406</v>
      </c>
      <c r="AY104" s="20" t="str">
        <f>IF(IFERROR(比較地域マスタ!$AE39,"")=0,"",IFERROR(比較地域マスタ!$AE39,""))</f>
        <v>利府町</v>
      </c>
      <c r="AZ104" s="18"/>
      <c r="BA104" s="24">
        <v>33</v>
      </c>
      <c r="BB104" s="24">
        <v>1</v>
      </c>
      <c r="BC104" s="20" t="str">
        <f t="shared" si="24"/>
        <v>04406</v>
      </c>
      <c r="BD104" s="20" t="str">
        <f t="shared" si="25"/>
        <v>利府町</v>
      </c>
      <c r="BE104" s="953">
        <f>VLOOKUP(BC104&amp;"_令和4年度",データシート3!A:AB,MATCH("ea_"&amp;"太陽光（建物系）"&amp;"_年間発電",データシート3!$A$1:$AB$1,0),0)/10^3+VLOOKUP(BC104&amp;"_令和4年度",データシート3!A:AB,MATCH("ea_"&amp;"太陽光（土地系）"&amp;"_年間発電",データシート3!$A$1:$AB$1,0),0)/10^3</f>
        <v>229646.367</v>
      </c>
      <c r="BF104" s="953">
        <f>VLOOKUP(BC104&amp;"_令和4年度",データシート3!A:AB,MATCH("ea_"&amp;"風力（陸上）"&amp;"_年間発電",データシート3!$A$1:$AB$1,0),0)/10^3</f>
        <v>66155.457999999999</v>
      </c>
      <c r="BG104" s="953">
        <f>VLOOKUP(BC104&amp;"_令和4年度",データシート3!A:AB,MATCH("ea_"&amp;"中小水（河川）"&amp;"_年間発電",データシート3!$A$1:$AB$1,0),0)/10^3+VLOOKUP(BC104&amp;"_令和4年度",データシート3!A:AB,MATCH("ea_"&amp;"中小水（農業用水路）"&amp;"_年間発電",データシート3!$A$1:$AB$1,0),0)/10^3</f>
        <v>0</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295801.82500000001</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141115.02571673045</v>
      </c>
      <c r="BK104" s="953">
        <f t="shared" ref="BK104:BK135" si="27">BI104-BJ104</f>
        <v>154686.79928326956</v>
      </c>
      <c r="BL104" s="953">
        <f t="shared" ref="BL104:BL135" si="28">IF(BK104&gt;0,0,BK104)</f>
        <v>0</v>
      </c>
      <c r="BM104" s="953">
        <f t="shared" ref="BM104:BM135" si="29">IF(BK104&gt;0,BK104,0)</f>
        <v>154686.79928326956</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04501</v>
      </c>
      <c r="AY105" s="20" t="str">
        <f>IF(IFERROR(比較地域マスタ!$AE40,"")=0,"",IFERROR(比較地域マスタ!$AE40,""))</f>
        <v>涌谷町</v>
      </c>
      <c r="AZ105" s="18"/>
      <c r="BA105" s="24">
        <v>34</v>
      </c>
      <c r="BB105" s="24">
        <v>1</v>
      </c>
      <c r="BC105" s="20" t="str">
        <f t="shared" si="24"/>
        <v>04501</v>
      </c>
      <c r="BD105" s="20" t="str">
        <f t="shared" si="25"/>
        <v>涌谷町</v>
      </c>
      <c r="BE105" s="953">
        <f>VLOOKUP(BC105&amp;"_令和4年度",データシート3!A:AB,MATCH("ea_"&amp;"太陽光（建物系）"&amp;"_年間発電",データシート3!$A$1:$AB$1,0),0)/10^3+VLOOKUP(BC105&amp;"_令和4年度",データシート3!A:AB,MATCH("ea_"&amp;"太陽光（土地系）"&amp;"_年間発電",データシート3!$A$1:$AB$1,0),0)/10^3</f>
        <v>422470.554</v>
      </c>
      <c r="BF105" s="953">
        <f>VLOOKUP(BC105&amp;"_令和4年度",データシート3!A:AB,MATCH("ea_"&amp;"風力（陸上）"&amp;"_年間発電",データシート3!$A$1:$AB$1,0),0)/10^3</f>
        <v>9799.6620000000003</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432270.21600000001</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92311.581515239654</v>
      </c>
      <c r="BK105" s="953">
        <f t="shared" si="27"/>
        <v>339958.63448476035</v>
      </c>
      <c r="BL105" s="953">
        <f t="shared" si="28"/>
        <v>0</v>
      </c>
      <c r="BM105" s="953">
        <f t="shared" si="29"/>
        <v>339958.63448476035</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04361</v>
      </c>
      <c r="AY106" s="20" t="str">
        <f>IF(IFERROR(比較地域マスタ!$AE41,"")=0,"",IFERROR(比較地域マスタ!$AE41,""))</f>
        <v>亘理町</v>
      </c>
      <c r="AZ106" s="18"/>
      <c r="BA106" s="24">
        <v>35</v>
      </c>
      <c r="BB106" s="24">
        <v>1</v>
      </c>
      <c r="BC106" s="20" t="str">
        <f t="shared" si="24"/>
        <v>04361</v>
      </c>
      <c r="BD106" s="20" t="str">
        <f t="shared" si="25"/>
        <v>亘理町</v>
      </c>
      <c r="BE106" s="953">
        <f>VLOOKUP(BC106&amp;"_令和4年度",データシート3!A:AB,MATCH("ea_"&amp;"太陽光（建物系）"&amp;"_年間発電",データシート3!$A$1:$AB$1,0),0)/10^3+VLOOKUP(BC106&amp;"_令和4年度",データシート3!A:AB,MATCH("ea_"&amp;"太陽光（土地系）"&amp;"_年間発電",データシート3!$A$1:$AB$1,0),0)/10^3</f>
        <v>529483.04399999999</v>
      </c>
      <c r="BF106" s="953">
        <f>VLOOKUP(BC106&amp;"_令和4年度",データシート3!A:AB,MATCH("ea_"&amp;"風力（陸上）"&amp;"_年間発電",データシート3!$A$1:$AB$1,0),0)/10^3</f>
        <v>754.81200000000001</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530237.85600000003</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129126.27575355458</v>
      </c>
      <c r="BK106" s="953">
        <f t="shared" si="27"/>
        <v>401111.58024644543</v>
      </c>
      <c r="BL106" s="953">
        <f t="shared" si="28"/>
        <v>0</v>
      </c>
      <c r="BM106" s="953">
        <f t="shared" si="29"/>
        <v>401111.58024644543</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岩沼市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04211</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4</v>
      </c>
      <c r="H7" s="786">
        <f t="shared" si="2"/>
        <v>5</v>
      </c>
      <c r="I7" s="786">
        <f t="shared" si="2"/>
        <v>5</v>
      </c>
      <c r="J7" s="786">
        <f t="shared" si="2"/>
        <v>6</v>
      </c>
      <c r="K7" s="787">
        <f t="shared" si="2"/>
        <v>6</v>
      </c>
      <c r="L7" s="787">
        <f t="shared" si="2"/>
        <v>6</v>
      </c>
      <c r="M7" s="787">
        <f t="shared" si="2"/>
        <v>6</v>
      </c>
      <c r="N7" s="787">
        <f t="shared" si="2"/>
        <v>5</v>
      </c>
      <c r="O7" s="787">
        <f>SUM(O8:O13)</f>
        <v>5</v>
      </c>
      <c r="P7" s="787">
        <f t="shared" si="2"/>
        <v>5</v>
      </c>
      <c r="Q7" s="788">
        <f>SUM(Q8:Q13)</f>
        <v>6</v>
      </c>
      <c r="R7" s="1028">
        <f t="shared" si="2"/>
        <v>1059.3040000000001</v>
      </c>
      <c r="S7" s="1029">
        <f t="shared" si="2"/>
        <v>1071.444</v>
      </c>
      <c r="T7" s="1029">
        <f t="shared" si="2"/>
        <v>1030.4590000000001</v>
      </c>
      <c r="U7" s="1029">
        <f t="shared" si="2"/>
        <v>1060.107</v>
      </c>
      <c r="V7" s="1029">
        <f t="shared" si="2"/>
        <v>1027.0059999999999</v>
      </c>
      <c r="W7" s="1029">
        <f t="shared" si="2"/>
        <v>1016.572</v>
      </c>
      <c r="X7" s="1029">
        <f t="shared" si="2"/>
        <v>1033.654</v>
      </c>
      <c r="Y7" s="1029">
        <f t="shared" si="2"/>
        <v>1032.4920000000002</v>
      </c>
      <c r="Z7" s="1029">
        <f>SUM(Z8:Z13)</f>
        <v>998.22800000000007</v>
      </c>
      <c r="AA7" s="1029">
        <f>SUM(AA8:AA13)</f>
        <v>748.15699999999993</v>
      </c>
      <c r="AB7" s="1030">
        <f t="shared" si="2"/>
        <v>820.80100000000004</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3</v>
      </c>
      <c r="H10" s="803">
        <f>VLOOKUP($D$3&amp;"_"&amp;H$3,データシート1!$A:$BT,MATCH($G$2&amp;"_"&amp;$C10,データシート1!$A$1:$BT$1,0),0)</f>
        <v>4</v>
      </c>
      <c r="I10" s="803">
        <f>VLOOKUP($D$3&amp;"_"&amp;I$3,データシート1!$A:$BT,MATCH($G$2&amp;"_"&amp;$C10,データシート1!$A$1:$BT$1,0),0)</f>
        <v>4</v>
      </c>
      <c r="J10" s="803">
        <f>VLOOKUP($D$3&amp;"_"&amp;J$3,データシート1!$A:$BT,MATCH($G$2&amp;"_"&amp;$C10,データシート1!$A$1:$BT$1,0),0)</f>
        <v>5</v>
      </c>
      <c r="K10" s="804">
        <f>VLOOKUP($D$3&amp;"_"&amp;K$3,データシート1!$A:$BT,MATCH($G$2&amp;"_"&amp;$C10,データシート1!$A$1:$BT$1,0),0)</f>
        <v>5</v>
      </c>
      <c r="L10" s="804">
        <f>VLOOKUP($D$3&amp;"_"&amp;L$3,データシート1!$A:$BT,MATCH($G$2&amp;"_"&amp;$C10,データシート1!$A$1:$BT$1,0),0)</f>
        <v>5</v>
      </c>
      <c r="M10" s="804">
        <f>VLOOKUP($D$3&amp;"_"&amp;M$3,データシート1!$A:$BT,MATCH($G$2&amp;"_"&amp;$C10,データシート1!$A$1:$BT$1,0),0)</f>
        <v>5</v>
      </c>
      <c r="N10" s="804">
        <f>VLOOKUP($D$3&amp;"_"&amp;N$3,データシート1!$A:$BT,MATCH($G$2&amp;"_"&amp;$C10,データシート1!$A$1:$BT$1,0),0)</f>
        <v>4</v>
      </c>
      <c r="O10" s="804">
        <f>VLOOKUP($D$3&amp;"_"&amp;O$3,データシート1!$A:$BT,MATCH($G$2&amp;"_"&amp;$C10,データシート1!$A$1:$BT$1,0),0)</f>
        <v>4</v>
      </c>
      <c r="P10" s="804">
        <f>VLOOKUP($D$3&amp;"_"&amp;P$3,データシート1!$A:$BT,MATCH($G$2&amp;"_"&amp;$C10,データシート1!$A$1:$BT$1,0),0)</f>
        <v>4</v>
      </c>
      <c r="Q10" s="805">
        <f>VLOOKUP($D$3&amp;"_"&amp;Q$3,データシート1!$A:$BT,MATCH($G$2&amp;"_"&amp;$C10,データシート1!$A$1:$BT$1,0),0)</f>
        <v>4</v>
      </c>
      <c r="R10" s="1034">
        <f>VLOOKUP($D$3&amp;"_"&amp;R$3,データシート1!$A:$BT,MATCH($R$2&amp;"_"&amp;$C10,データシート1!$A$1:$BT$1,0),0)</f>
        <v>1052.02</v>
      </c>
      <c r="S10" s="1035">
        <f>VLOOKUP($D$3&amp;"_"&amp;S$3,データシート1!$A:$BT,MATCH($R$2&amp;"_"&amp;$C10,データシート1!$A$1:$BT$1,0),0)</f>
        <v>1069.384</v>
      </c>
      <c r="T10" s="1035">
        <f>VLOOKUP($D$3&amp;"_"&amp;T$3,データシート1!$A:$BT,MATCH($R$2&amp;"_"&amp;$C10,データシート1!$A$1:$BT$1,0),0)</f>
        <v>1025.627</v>
      </c>
      <c r="U10" s="1035">
        <f>VLOOKUP($D$3&amp;"_"&amp;U$3,データシート1!$A:$BT,MATCH($R$2&amp;"_"&amp;$C10,データシート1!$A$1:$BT$1,0),0)</f>
        <v>1052.779</v>
      </c>
      <c r="V10" s="1035">
        <f>VLOOKUP($D$3&amp;"_"&amp;V$3,データシート1!$A:$BT,MATCH($R$2&amp;"_"&amp;$C10,データシート1!$A$1:$BT$1,0),0)</f>
        <v>1019.0309999999999</v>
      </c>
      <c r="W10" s="1035">
        <f>VLOOKUP($D$3&amp;"_"&amp;W$3,データシート1!$A:$BT,MATCH($R$2&amp;"_"&amp;$C10,データシート1!$A$1:$BT$1,0),0)</f>
        <v>1008.831</v>
      </c>
      <c r="X10" s="1035">
        <f>VLOOKUP($D$3&amp;"_"&amp;X$3,データシート1!$A:$BT,MATCH($R$2&amp;"_"&amp;$C10,データシート1!$A$1:$BT$1,0),0)</f>
        <v>1026.1120000000001</v>
      </c>
      <c r="Y10" s="1035">
        <f>VLOOKUP($D$3&amp;"_"&amp;Y$3,データシート1!$A:$BT,MATCH($R$2&amp;"_"&amp;$C10,データシート1!$A$1:$BT$1,0),0)</f>
        <v>1025.5060000000001</v>
      </c>
      <c r="Z10" s="1035">
        <f>VLOOKUP($D$3&amp;"_"&amp;Z$3,データシート1!$A:$BT,MATCH($R$2&amp;"_"&amp;$C10,データシート1!$A$1:$BT$1,0),0)</f>
        <v>991.77300000000002</v>
      </c>
      <c r="AA10" s="1035">
        <f>VLOOKUP($D$3&amp;"_"&amp;AA$3,データシート1!$A:$BT,MATCH($R$2&amp;"_"&amp;$C10,データシート1!$A$1:$BT$1,0),0)</f>
        <v>712.39499999999998</v>
      </c>
      <c r="AB10" s="1036">
        <f>VLOOKUP($D$3&amp;"_"&amp;AB$3,データシート1!$A:$BT,MATCH($R$2&amp;"_"&amp;$C10,データシート1!$A$1:$BT$1,0),0)</f>
        <v>776.23</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v>
      </c>
      <c r="H11" s="803">
        <f>VLOOKUP($D$3&amp;"_"&amp;H$3,データシート1!$A:$BT,MATCH($G$2&amp;"_"&amp;$C11,データシート1!$A$1:$BT$1,0),0)</f>
        <v>1</v>
      </c>
      <c r="I11" s="803">
        <f>VLOOKUP($D$3&amp;"_"&amp;I$3,データシート1!$A:$BT,MATCH($G$2&amp;"_"&amp;$C11,データシート1!$A$1:$BT$1,0),0)</f>
        <v>1</v>
      </c>
      <c r="J11" s="803">
        <f>VLOOKUP($D$3&amp;"_"&amp;J$3,データシート1!$A:$BT,MATCH($G$2&amp;"_"&amp;$C11,データシート1!$A$1:$BT$1,0),0)</f>
        <v>1</v>
      </c>
      <c r="K11" s="804">
        <f>VLOOKUP($D$3&amp;"_"&amp;K$3,データシート1!$A:$BT,MATCH($G$2&amp;"_"&amp;$C11,データシート1!$A$1:$BT$1,0),0)</f>
        <v>1</v>
      </c>
      <c r="L11" s="804">
        <f>VLOOKUP($D$3&amp;"_"&amp;L$3,データシート1!$A:$BT,MATCH($G$2&amp;"_"&amp;$C11,データシート1!$A$1:$BT$1,0),0)</f>
        <v>1</v>
      </c>
      <c r="M11" s="804">
        <f>VLOOKUP($D$3&amp;"_"&amp;M$3,データシート1!$A:$BT,MATCH($G$2&amp;"_"&amp;$C11,データシート1!$A$1:$BT$1,0),0)</f>
        <v>1</v>
      </c>
      <c r="N11" s="804">
        <f>VLOOKUP($D$3&amp;"_"&amp;N$3,データシート1!$A:$BT,MATCH($G$2&amp;"_"&amp;$C11,データシート1!$A$1:$BT$1,0),0)</f>
        <v>1</v>
      </c>
      <c r="O11" s="804">
        <f>VLOOKUP($D$3&amp;"_"&amp;O$3,データシート1!$A:$BT,MATCH($G$2&amp;"_"&amp;$C11,データシート1!$A$1:$BT$1,0),0)</f>
        <v>1</v>
      </c>
      <c r="P11" s="804">
        <f>VLOOKUP($D$3&amp;"_"&amp;P$3,データシート1!$A:$BT,MATCH($G$2&amp;"_"&amp;$C11,データシート1!$A$1:$BT$1,0),0)</f>
        <v>1</v>
      </c>
      <c r="Q11" s="805">
        <f>VLOOKUP($D$3&amp;"_"&amp;Q$3,データシート1!$A:$BT,MATCH($G$2&amp;"_"&amp;$C11,データシート1!$A$1:$BT$1,0),0)</f>
        <v>2</v>
      </c>
      <c r="R11" s="1034">
        <f>VLOOKUP($D$3&amp;"_"&amp;R$3,データシート1!$A:$BT,MATCH($R$2&amp;"_"&amp;$C11,データシート1!$A$1:$BT$1,0),0)</f>
        <v>7.2839999999999998</v>
      </c>
      <c r="S11" s="1035">
        <f>VLOOKUP($D$3&amp;"_"&amp;S$3,データシート1!$A:$BT,MATCH($R$2&amp;"_"&amp;$C11,データシート1!$A$1:$BT$1,0),0)</f>
        <v>2.06</v>
      </c>
      <c r="T11" s="1035">
        <f>VLOOKUP($D$3&amp;"_"&amp;T$3,データシート1!$A:$BT,MATCH($R$2&amp;"_"&amp;$C11,データシート1!$A$1:$BT$1,0),0)</f>
        <v>4.8319999999999999</v>
      </c>
      <c r="U11" s="1035">
        <f>VLOOKUP($D$3&amp;"_"&amp;U$3,データシート1!$A:$BT,MATCH($R$2&amp;"_"&amp;$C11,データシート1!$A$1:$BT$1,0),0)</f>
        <v>7.3280000000000003</v>
      </c>
      <c r="V11" s="1035">
        <f>VLOOKUP($D$3&amp;"_"&amp;V$3,データシート1!$A:$BT,MATCH($R$2&amp;"_"&amp;$C11,データシート1!$A$1:$BT$1,0),0)</f>
        <v>7.9749999999999996</v>
      </c>
      <c r="W11" s="1035">
        <f>VLOOKUP($D$3&amp;"_"&amp;W$3,データシート1!$A:$BT,MATCH($R$2&amp;"_"&amp;$C11,データシート1!$A$1:$BT$1,0),0)</f>
        <v>7.7409999999999997</v>
      </c>
      <c r="X11" s="1035">
        <f>VLOOKUP($D$3&amp;"_"&amp;X$3,データシート1!$A:$BT,MATCH($R$2&amp;"_"&amp;$C11,データシート1!$A$1:$BT$1,0),0)</f>
        <v>7.5419999999999998</v>
      </c>
      <c r="Y11" s="1035">
        <f>VLOOKUP($D$3&amp;"_"&amp;Y$3,データシート1!$A:$BT,MATCH($R$2&amp;"_"&amp;$C11,データシート1!$A$1:$BT$1,0),0)</f>
        <v>6.9859999999999998</v>
      </c>
      <c r="Z11" s="1035">
        <f>VLOOKUP($D$3&amp;"_"&amp;Z$3,データシート1!$A:$BT,MATCH($R$2&amp;"_"&amp;$C11,データシート1!$A$1:$BT$1,0),0)</f>
        <v>6.4550000000000001</v>
      </c>
      <c r="AA11" s="1035">
        <f>VLOOKUP($D$3&amp;"_"&amp;AA$3,データシート1!$A:$BT,MATCH($R$2&amp;"_"&amp;$C11,データシート1!$A$1:$BT$1,0),0)</f>
        <v>35.762</v>
      </c>
      <c r="AB11" s="1036">
        <f>VLOOKUP($D$3&amp;"_"&amp;AB$3,データシート1!$A:$BT,MATCH($R$2&amp;"_"&amp;$C11,データシート1!$A$1:$BT$1,0),0)</f>
        <v>44.570999999999998</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3</v>
      </c>
      <c r="H26" s="829">
        <f>VLOOKUP($D$3&amp;"_"&amp;H$3,データシート2!$A:$SI,MATCH($G$2&amp;"_"&amp;$B26,データシート2!$A$1:$SI$1,0),0)</f>
        <v>4</v>
      </c>
      <c r="I26" s="829">
        <f>VLOOKUP($D$3&amp;"_"&amp;I$3,データシート2!$A:$SI,MATCH($G$2&amp;"_"&amp;$B26,データシート2!$A$1:$SI$1,0),0)</f>
        <v>4</v>
      </c>
      <c r="J26" s="829">
        <f>VLOOKUP($D$3&amp;"_"&amp;J$3,データシート2!$A:$SI,MATCH($G$2&amp;"_"&amp;$B26,データシート2!$A$1:$SI$1,0),0)</f>
        <v>5</v>
      </c>
      <c r="K26" s="830">
        <f>VLOOKUP($D$3&amp;"_"&amp;K$3,データシート2!$A:$SI,MATCH($G$2&amp;"_"&amp;$B26,データシート2!$A$1:$SI$1,0),0)</f>
        <v>5</v>
      </c>
      <c r="L26" s="830">
        <f>VLOOKUP($D$3&amp;"_"&amp;L$3,データシート2!$A:$SI,MATCH($G$2&amp;"_"&amp;$B26,データシート2!$A$1:$SI$1,0),0)</f>
        <v>5</v>
      </c>
      <c r="M26" s="830">
        <f>VLOOKUP($D$3&amp;"_"&amp;M$3,データシート2!$A:$SI,MATCH($G$2&amp;"_"&amp;$B26,データシート2!$A$1:$SI$1,0),0)</f>
        <v>5</v>
      </c>
      <c r="N26" s="830">
        <f>VLOOKUP($D$3&amp;"_"&amp;N$3,データシート2!$A:$SI,MATCH($G$2&amp;"_"&amp;$B26,データシート2!$A$1:$SI$1,0),0)</f>
        <v>4</v>
      </c>
      <c r="O26" s="830">
        <f>VLOOKUP($D$3&amp;"_"&amp;O$3,データシート2!$A:$SI,MATCH($G$2&amp;"_"&amp;$B26,データシート2!$A$1:$SI$1,0),0)</f>
        <v>4</v>
      </c>
      <c r="P26" s="830">
        <f>VLOOKUP($D$3&amp;"_"&amp;P$3,データシート2!$A:$SI,MATCH($G$2&amp;"_"&amp;$B26,データシート2!$A$1:$SI$1,0),0)</f>
        <v>4</v>
      </c>
      <c r="Q26" s="831">
        <f>VLOOKUP($D$3&amp;"_"&amp;Q$3,データシート2!$A:$SI,MATCH($G$2&amp;"_"&amp;$B26,データシート2!$A$1:$SI$1,0),0)</f>
        <v>4</v>
      </c>
      <c r="R26" s="1043">
        <f>VLOOKUP($D$3&amp;"_"&amp;R$3,データシート2!$A:$SI,MATCH($R$2&amp;"_"&amp;$B26,データシート2!$A$1:$SI$1,0),0)</f>
        <v>1052.02</v>
      </c>
      <c r="S26" s="1044">
        <f>VLOOKUP($D$3&amp;"_"&amp;S$3,データシート2!$A:$SI,MATCH($R$2&amp;"_"&amp;$B26,データシート2!$A$1:$SI$1,0),0)</f>
        <v>1069.384</v>
      </c>
      <c r="T26" s="1044">
        <f>VLOOKUP($D$3&amp;"_"&amp;T$3,データシート2!$A:$SI,MATCH($R$2&amp;"_"&amp;$B26,データシート2!$A$1:$SI$1,0),0)</f>
        <v>1025.627</v>
      </c>
      <c r="U26" s="1044">
        <f>VLOOKUP($D$3&amp;"_"&amp;U$3,データシート2!$A:$SI,MATCH($R$2&amp;"_"&amp;$B26,データシート2!$A$1:$SI$1,0),0)</f>
        <v>1052.779</v>
      </c>
      <c r="V26" s="1044">
        <f>VLOOKUP($D$3&amp;"_"&amp;V$3,データシート2!$A:$SI,MATCH($R$2&amp;"_"&amp;$B26,データシート2!$A$1:$SI$1,0),0)</f>
        <v>1019.0309999999999</v>
      </c>
      <c r="W26" s="1044">
        <f>VLOOKUP($D$3&amp;"_"&amp;W$3,データシート2!$A:$SI,MATCH($R$2&amp;"_"&amp;$B26,データシート2!$A$1:$SI$1,0),0)</f>
        <v>1008.831</v>
      </c>
      <c r="X26" s="1044">
        <f>VLOOKUP($D$3&amp;"_"&amp;X$3,データシート2!$A:$SI,MATCH($R$2&amp;"_"&amp;$B26,データシート2!$A$1:$SI$1,0),0)</f>
        <v>1026.1120000000001</v>
      </c>
      <c r="Y26" s="1044">
        <f>VLOOKUP($D$3&amp;"_"&amp;Y$3,データシート2!$A:$SI,MATCH($R$2&amp;"_"&amp;$B26,データシート2!$A$1:$SI$1,0),0)</f>
        <v>1025.5060000000001</v>
      </c>
      <c r="Z26" s="1044">
        <f>VLOOKUP($D$3&amp;"_"&amp;Z$3,データシート2!$A:$SI,MATCH($R$2&amp;"_"&amp;$B26,データシート2!$A$1:$SI$1,0),0)</f>
        <v>991.77300000000002</v>
      </c>
      <c r="AA26" s="1044">
        <f>VLOOKUP($D$3&amp;"_"&amp;AA$3,データシート2!$A:$SI,MATCH($R$2&amp;"_"&amp;$B26,データシート2!$A$1:$SI$1,0),0)</f>
        <v>712.39499999999998</v>
      </c>
      <c r="AB26" s="1045">
        <f>VLOOKUP($D$3&amp;"_"&amp;AB$3,データシート2!$A:$SI,MATCH($R$2&amp;"_"&amp;$B26,データシート2!$A$1:$SI$1,0),0)</f>
        <v>776.23</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1</v>
      </c>
      <c r="I27" s="838">
        <f>VLOOKUP($D$3&amp;"_"&amp;I$3,データシート2!$A:$SI,MATCH($G$2&amp;"_"&amp;$C27,データシート2!$A$1:$SI$1,0),0)</f>
        <v>1</v>
      </c>
      <c r="J27" s="838">
        <f>VLOOKUP($D$3&amp;"_"&amp;J$3,データシート2!$A:$SI,MATCH($G$2&amp;"_"&amp;$C27,データシート2!$A$1:$SI$1,0),0)</f>
        <v>1</v>
      </c>
      <c r="K27" s="839">
        <f>VLOOKUP($D$3&amp;"_"&amp;K$3,データシート2!$A:$SI,MATCH($G$2&amp;"_"&amp;$C27,データシート2!$A$1:$SI$1,0),0)</f>
        <v>1</v>
      </c>
      <c r="L27" s="839">
        <f>VLOOKUP($D$3&amp;"_"&amp;L$3,データシート2!$A:$SI,MATCH($G$2&amp;"_"&amp;$C27,データシート2!$A$1:$SI$1,0),0)</f>
        <v>1</v>
      </c>
      <c r="M27" s="839">
        <f>VLOOKUP($D$3&amp;"_"&amp;M$3,データシート2!$A:$SI,MATCH($G$2&amp;"_"&amp;$C27,データシート2!$A$1:$SI$1,0),0)</f>
        <v>1</v>
      </c>
      <c r="N27" s="839">
        <f>VLOOKUP($D$3&amp;"_"&amp;N$3,データシート2!$A:$SI,MATCH($G$2&amp;"_"&amp;$C27,データシート2!$A$1:$SI$1,0),0)</f>
        <v>1</v>
      </c>
      <c r="O27" s="839">
        <f>VLOOKUP($D$3&amp;"_"&amp;O$3,データシート2!$A:$SI,MATCH($G$2&amp;"_"&amp;$C27,データシート2!$A$1:$SI$1,0),0)</f>
        <v>1</v>
      </c>
      <c r="P27" s="839">
        <f>VLOOKUP($D$3&amp;"_"&amp;P$3,データシート2!$A:$SI,MATCH($G$2&amp;"_"&amp;$C27,データシート2!$A$1:$SI$1,0),0)</f>
        <v>1</v>
      </c>
      <c r="Q27" s="840">
        <f>VLOOKUP($D$3&amp;"_"&amp;Q$3,データシート2!$A:$SI,MATCH($G$2&amp;"_"&amp;$C27,データシート2!$A$1:$SI$1,0),0)</f>
        <v>1</v>
      </c>
      <c r="R27" s="1052">
        <f>VLOOKUP($D$3&amp;"_"&amp;R$3,データシート2!$A:$SI,MATCH($R$2&amp;"_"&amp;$C27,データシート2!$A$1:$SI$1,0),0)</f>
        <v>0</v>
      </c>
      <c r="S27" s="1047">
        <f>VLOOKUP($D$3&amp;"_"&amp;S$3,データシート2!$A:$SI,MATCH($R$2&amp;"_"&amp;$C27,データシート2!$A$1:$SI$1,0),0)</f>
        <v>3.677</v>
      </c>
      <c r="T27" s="1047">
        <f>VLOOKUP($D$3&amp;"_"&amp;T$3,データシート2!$A:$SI,MATCH($R$2&amp;"_"&amp;$C27,データシート2!$A$1:$SI$1,0),0)</f>
        <v>7.0970000000000004</v>
      </c>
      <c r="U27" s="1047">
        <f>VLOOKUP($D$3&amp;"_"&amp;U$3,データシート2!$A:$SI,MATCH($R$2&amp;"_"&amp;$C27,データシート2!$A$1:$SI$1,0),0)</f>
        <v>8.0830000000000002</v>
      </c>
      <c r="V27" s="1047">
        <f>VLOOKUP($D$3&amp;"_"&amp;V$3,データシート2!$A:$SI,MATCH($R$2&amp;"_"&amp;$C27,データシート2!$A$1:$SI$1,0),0)</f>
        <v>8.1920000000000002</v>
      </c>
      <c r="W27" s="1047">
        <f>VLOOKUP($D$3&amp;"_"&amp;W$3,データシート2!$A:$SI,MATCH($R$2&amp;"_"&amp;$C27,データシート2!$A$1:$SI$1,0),0)</f>
        <v>7.8529999999999998</v>
      </c>
      <c r="X27" s="1047">
        <f>VLOOKUP($D$3&amp;"_"&amp;X$3,データシート2!$A:$SI,MATCH($R$2&amp;"_"&amp;$C27,データシート2!$A$1:$SI$1,0),0)</f>
        <v>7.9539999999999997</v>
      </c>
      <c r="Y27" s="1047">
        <f>VLOOKUP($D$3&amp;"_"&amp;Y$3,データシート2!$A:$SI,MATCH($R$2&amp;"_"&amp;$C27,データシート2!$A$1:$SI$1,0),0)</f>
        <v>8.24</v>
      </c>
      <c r="Z27" s="1047">
        <f>VLOOKUP($D$3&amp;"_"&amp;Z$3,データシート2!$A:$SI,MATCH($R$2&amp;"_"&amp;$C27,データシート2!$A$1:$SI$1,0),0)</f>
        <v>7.774</v>
      </c>
      <c r="AA27" s="1047">
        <f>VLOOKUP($D$3&amp;"_"&amp;AA$3,データシート2!$A:$SI,MATCH($R$2&amp;"_"&amp;$C27,データシート2!$A$1:$SI$1,0),0)</f>
        <v>8.0679999999999996</v>
      </c>
      <c r="AB27" s="1048">
        <f>VLOOKUP($D$3&amp;"_"&amp;AB$3,データシート2!$A:$SI,MATCH($R$2&amp;"_"&amp;$C27,データシート2!$A$1:$SI$1,0),0)</f>
        <v>8.43</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1</v>
      </c>
      <c r="H32" s="866">
        <f>VLOOKUP($D$3&amp;"_"&amp;H$3,データシート2!$A:$SI,MATCH($G$2&amp;"_"&amp;$C32,データシート2!$A$1:$SI$1,0),0)</f>
        <v>1</v>
      </c>
      <c r="I32" s="866">
        <f>VLOOKUP($D$3&amp;"_"&amp;I$3,データシート2!$A:$SI,MATCH($G$2&amp;"_"&amp;$C32,データシート2!$A$1:$SI$1,0),0)</f>
        <v>1</v>
      </c>
      <c r="J32" s="866">
        <f>VLOOKUP($D$3&amp;"_"&amp;J$3,データシート2!$A:$SI,MATCH($G$2&amp;"_"&amp;$C32,データシート2!$A$1:$SI$1,0),0)</f>
        <v>1</v>
      </c>
      <c r="K32" s="867">
        <f>VLOOKUP($D$3&amp;"_"&amp;K$3,データシート2!$A:$SI,MATCH($G$2&amp;"_"&amp;$C32,データシート2!$A$1:$SI$1,0),0)</f>
        <v>1</v>
      </c>
      <c r="L32" s="867">
        <f>VLOOKUP($D$3&amp;"_"&amp;L$3,データシート2!$A:$SI,MATCH($G$2&amp;"_"&amp;$C32,データシート2!$A$1:$SI$1,0),0)</f>
        <v>1</v>
      </c>
      <c r="M32" s="867">
        <f>VLOOKUP($D$3&amp;"_"&amp;M$3,データシート2!$A:$SI,MATCH($G$2&amp;"_"&amp;$C32,データシート2!$A$1:$SI$1,0),0)</f>
        <v>1</v>
      </c>
      <c r="N32" s="867">
        <f>VLOOKUP($D$3&amp;"_"&amp;N$3,データシート2!$A:$SI,MATCH($G$2&amp;"_"&amp;$C32,データシート2!$A$1:$SI$1,0),0)</f>
        <v>1</v>
      </c>
      <c r="O32" s="867">
        <f>VLOOKUP($D$3&amp;"_"&amp;O$3,データシート2!$A:$SI,MATCH($G$2&amp;"_"&amp;$C32,データシート2!$A$1:$SI$1,0),0)</f>
        <v>1</v>
      </c>
      <c r="P32" s="867">
        <f>VLOOKUP($D$3&amp;"_"&amp;P$3,データシート2!$A:$SI,MATCH($G$2&amp;"_"&amp;$C32,データシート2!$A$1:$SI$1,0),0)</f>
        <v>1</v>
      </c>
      <c r="Q32" s="868">
        <f>VLOOKUP($D$3&amp;"_"&amp;Q$3,データシート2!$A:$SI,MATCH($G$2&amp;"_"&amp;$C32,データシート2!$A$1:$SI$1,0),0)</f>
        <v>1</v>
      </c>
      <c r="R32" s="1056">
        <f>VLOOKUP($D$3&amp;"_"&amp;R$3,データシート2!$A:$SI,MATCH($R$2&amp;"_"&amp;$C32,データシート2!$A$1:$SI$1,0),0)</f>
        <v>877.51</v>
      </c>
      <c r="S32" s="1057">
        <f>VLOOKUP($D$3&amp;"_"&amp;S$3,データシート2!$A:$SI,MATCH($R$2&amp;"_"&amp;$C32,データシート2!$A$1:$SI$1,0),0)</f>
        <v>883.57399999999996</v>
      </c>
      <c r="T32" s="1057">
        <f>VLOOKUP($D$3&amp;"_"&amp;T$3,データシート2!$A:$SI,MATCH($R$2&amp;"_"&amp;$C32,データシート2!$A$1:$SI$1,0),0)</f>
        <v>816.73500000000001</v>
      </c>
      <c r="U32" s="1057">
        <f>VLOOKUP($D$3&amp;"_"&amp;U$3,データシート2!$A:$SI,MATCH($R$2&amp;"_"&amp;$C32,データシート2!$A$1:$SI$1,0),0)</f>
        <v>833.26900000000001</v>
      </c>
      <c r="V32" s="1057">
        <f>VLOOKUP($D$3&amp;"_"&amp;V$3,データシート2!$A:$SI,MATCH($R$2&amp;"_"&amp;$C32,データシート2!$A$1:$SI$1,0),0)</f>
        <v>803.99400000000003</v>
      </c>
      <c r="W32" s="1057">
        <f>VLOOKUP($D$3&amp;"_"&amp;W$3,データシート2!$A:$SI,MATCH($R$2&amp;"_"&amp;$C32,データシート2!$A$1:$SI$1,0),0)</f>
        <v>800.91399999999999</v>
      </c>
      <c r="X32" s="1057">
        <f>VLOOKUP($D$3&amp;"_"&amp;X$3,データシート2!$A:$SI,MATCH($R$2&amp;"_"&amp;$C32,データシート2!$A$1:$SI$1,0),0)</f>
        <v>822.04600000000005</v>
      </c>
      <c r="Y32" s="1057">
        <f>VLOOKUP($D$3&amp;"_"&amp;Y$3,データシート2!$A:$SI,MATCH($R$2&amp;"_"&amp;$C32,データシート2!$A$1:$SI$1,0),0)</f>
        <v>824.83199999999999</v>
      </c>
      <c r="Z32" s="1057">
        <f>VLOOKUP($D$3&amp;"_"&amp;Z$3,データシート2!$A:$SI,MATCH($R$2&amp;"_"&amp;$C32,データシート2!$A$1:$SI$1,0),0)</f>
        <v>824.87</v>
      </c>
      <c r="AA32" s="1057">
        <f>VLOOKUP($D$3&amp;"_"&amp;AA$3,データシート2!$A:$SI,MATCH($R$2&amp;"_"&amp;$C32,データシート2!$A$1:$SI$1,0),0)</f>
        <v>591.97400000000005</v>
      </c>
      <c r="AB32" s="1058">
        <f>VLOOKUP($D$3&amp;"_"&amp;AB$3,データシート2!$A:$SI,MATCH($R$2&amp;"_"&amp;$C32,データシート2!$A$1:$SI$1,0),0)</f>
        <v>666.91200000000003</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1</v>
      </c>
      <c r="H35" s="866">
        <f>VLOOKUP($D$3&amp;"_"&amp;H$3,データシート2!$A:$SI,MATCH($G$2&amp;"_"&amp;$C35,データシート2!$A$1:$SI$1,0),0)</f>
        <v>1</v>
      </c>
      <c r="I35" s="866">
        <f>VLOOKUP($D$3&amp;"_"&amp;I$3,データシート2!$A:$SI,MATCH($G$2&amp;"_"&amp;$C35,データシート2!$A$1:$SI$1,0),0)</f>
        <v>1</v>
      </c>
      <c r="J35" s="866">
        <f>VLOOKUP($D$3&amp;"_"&amp;J$3,データシート2!$A:$SI,MATCH($G$2&amp;"_"&amp;$C35,データシート2!$A$1:$SI$1,0),0)</f>
        <v>2</v>
      </c>
      <c r="K35" s="867">
        <f>VLOOKUP($D$3&amp;"_"&amp;K$3,データシート2!$A:$SI,MATCH($G$2&amp;"_"&amp;$C35,データシート2!$A$1:$SI$1,0),0)</f>
        <v>2</v>
      </c>
      <c r="L35" s="867">
        <f>VLOOKUP($D$3&amp;"_"&amp;L$3,データシート2!$A:$SI,MATCH($G$2&amp;"_"&amp;$C35,データシート2!$A$1:$SI$1,0),0)</f>
        <v>2</v>
      </c>
      <c r="M35" s="867">
        <f>VLOOKUP($D$3&amp;"_"&amp;M$3,データシート2!$A:$SI,MATCH($G$2&amp;"_"&amp;$C35,データシート2!$A$1:$SI$1,0),0)</f>
        <v>2</v>
      </c>
      <c r="N35" s="867">
        <f>VLOOKUP($D$3&amp;"_"&amp;N$3,データシート2!$A:$SI,MATCH($G$2&amp;"_"&amp;$C35,データシート2!$A$1:$SI$1,0),0)</f>
        <v>1</v>
      </c>
      <c r="O35" s="867">
        <f>VLOOKUP($D$3&amp;"_"&amp;O$3,データシート2!$A:$SI,MATCH($G$2&amp;"_"&amp;$C35,データシート2!$A$1:$SI$1,0),0)</f>
        <v>1</v>
      </c>
      <c r="P35" s="867">
        <f>VLOOKUP($D$3&amp;"_"&amp;P$3,データシート2!$A:$SI,MATCH($G$2&amp;"_"&amp;$C35,データシート2!$A$1:$SI$1,0),0)</f>
        <v>1</v>
      </c>
      <c r="Q35" s="868">
        <f>VLOOKUP($D$3&amp;"_"&amp;Q$3,データシート2!$A:$SI,MATCH($G$2&amp;"_"&amp;$C35,データシート2!$A$1:$SI$1,0),0)</f>
        <v>1</v>
      </c>
      <c r="R35" s="1056">
        <f>VLOOKUP($D$3&amp;"_"&amp;R$3,データシート2!$A:$SI,MATCH($R$2&amp;"_"&amp;$C35,データシート2!$A$1:$SI$1,0),0)</f>
        <v>3.157</v>
      </c>
      <c r="S35" s="1057">
        <f>VLOOKUP($D$3&amp;"_"&amp;S$3,データシート2!$A:$SI,MATCH($R$2&amp;"_"&amp;$C35,データシート2!$A$1:$SI$1,0),0)</f>
        <v>6.4420000000000002</v>
      </c>
      <c r="T35" s="1057">
        <f>VLOOKUP($D$3&amp;"_"&amp;T$3,データシート2!$A:$SI,MATCH($R$2&amp;"_"&amp;$C35,データシート2!$A$1:$SI$1,0),0)</f>
        <v>10.885999999999999</v>
      </c>
      <c r="U35" s="1057">
        <f>VLOOKUP($D$3&amp;"_"&amp;U$3,データシート2!$A:$SI,MATCH($R$2&amp;"_"&amp;$C35,データシート2!$A$1:$SI$1,0),0)</f>
        <v>9.4220000000000006</v>
      </c>
      <c r="V35" s="1057">
        <f>VLOOKUP($D$3&amp;"_"&amp;V$3,データシート2!$A:$SI,MATCH($R$2&amp;"_"&amp;$C35,データシート2!$A$1:$SI$1,0),0)</f>
        <v>9.109</v>
      </c>
      <c r="W35" s="1057">
        <f>VLOOKUP($D$3&amp;"_"&amp;W$3,データシート2!$A:$SI,MATCH($R$2&amp;"_"&amp;$C35,データシート2!$A$1:$SI$1,0),0)</f>
        <v>7.8550000000000004</v>
      </c>
      <c r="X35" s="1057">
        <f>VLOOKUP($D$3&amp;"_"&amp;X$3,データシート2!$A:$SI,MATCH($R$2&amp;"_"&amp;$C35,データシート2!$A$1:$SI$1,0),0)</f>
        <v>7.7869999999999999</v>
      </c>
      <c r="Y35" s="1057">
        <f>VLOOKUP($D$3&amp;"_"&amp;Y$3,データシート2!$A:$SI,MATCH($R$2&amp;"_"&amp;$C35,データシート2!$A$1:$SI$1,0),0)</f>
        <v>4.5839999999999996</v>
      </c>
      <c r="Z35" s="1057">
        <f>VLOOKUP($D$3&amp;"_"&amp;Z$3,データシート2!$A:$SI,MATCH($R$2&amp;"_"&amp;$C35,データシート2!$A$1:$SI$1,0),0)</f>
        <v>4.4260000000000002</v>
      </c>
      <c r="AA35" s="1057">
        <f>VLOOKUP($D$3&amp;"_"&amp;AA$3,データシート2!$A:$SI,MATCH($R$2&amp;"_"&amp;$C35,データシート2!$A$1:$SI$1,0),0)</f>
        <v>4.0709999999999997</v>
      </c>
      <c r="AB35" s="1058">
        <f>VLOOKUP($D$3&amp;"_"&amp;AB$3,データシート2!$A:$SI,MATCH($R$2&amp;"_"&amp;$C35,データシート2!$A$1:$SI$1,0),0)</f>
        <v>4.7210000000000001</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1</v>
      </c>
      <c r="H39" s="866">
        <f>VLOOKUP($D$3&amp;"_"&amp;H$3,データシート2!$A:$SI,MATCH($G$2&amp;"_"&amp;$C39,データシート2!$A$1:$SI$1,0),0)</f>
        <v>1</v>
      </c>
      <c r="I39" s="866">
        <f>VLOOKUP($D$3&amp;"_"&amp;I$3,データシート2!$A:$SI,MATCH($G$2&amp;"_"&amp;$C39,データシート2!$A$1:$SI$1,0),0)</f>
        <v>1</v>
      </c>
      <c r="J39" s="866">
        <f>VLOOKUP($D$3&amp;"_"&amp;J$3,データシート2!$A:$SI,MATCH($G$2&amp;"_"&amp;$C39,データシート2!$A$1:$SI$1,0),0)</f>
        <v>1</v>
      </c>
      <c r="K39" s="867">
        <f>VLOOKUP($D$3&amp;"_"&amp;K$3,データシート2!$A:$SI,MATCH($G$2&amp;"_"&amp;$C39,データシート2!$A$1:$SI$1,0),0)</f>
        <v>1</v>
      </c>
      <c r="L39" s="867">
        <f>VLOOKUP($D$3&amp;"_"&amp;L$3,データシート2!$A:$SI,MATCH($G$2&amp;"_"&amp;$C39,データシート2!$A$1:$SI$1,0),0)</f>
        <v>1</v>
      </c>
      <c r="M39" s="867">
        <f>VLOOKUP($D$3&amp;"_"&amp;M$3,データシート2!$A:$SI,MATCH($G$2&amp;"_"&amp;$C39,データシート2!$A$1:$SI$1,0),0)</f>
        <v>1</v>
      </c>
      <c r="N39" s="867">
        <f>VLOOKUP($D$3&amp;"_"&amp;N$3,データシート2!$A:$SI,MATCH($G$2&amp;"_"&amp;$C39,データシート2!$A$1:$SI$1,0),0)</f>
        <v>1</v>
      </c>
      <c r="O39" s="867">
        <f>VLOOKUP($D$3&amp;"_"&amp;O$3,データシート2!$A:$SI,MATCH($G$2&amp;"_"&amp;$C39,データシート2!$A$1:$SI$1,0),0)</f>
        <v>1</v>
      </c>
      <c r="P39" s="867">
        <f>VLOOKUP($D$3&amp;"_"&amp;P$3,データシート2!$A:$SI,MATCH($G$2&amp;"_"&amp;$C39,データシート2!$A$1:$SI$1,0),0)</f>
        <v>1</v>
      </c>
      <c r="Q39" s="868">
        <f>VLOOKUP($D$3&amp;"_"&amp;Q$3,データシート2!$A:$SI,MATCH($G$2&amp;"_"&amp;$C39,データシート2!$A$1:$SI$1,0),0)</f>
        <v>1</v>
      </c>
      <c r="R39" s="1056">
        <f>VLOOKUP($D$3&amp;"_"&amp;R$3,データシート2!$A:$SI,MATCH($R$2&amp;"_"&amp;$C39,データシート2!$A$1:$SI$1,0),0)</f>
        <v>171.35300000000001</v>
      </c>
      <c r="S39" s="1057">
        <f>VLOOKUP($D$3&amp;"_"&amp;S$3,データシート2!$A:$SI,MATCH($R$2&amp;"_"&amp;$C39,データシート2!$A$1:$SI$1,0),0)</f>
        <v>175.691</v>
      </c>
      <c r="T39" s="1057">
        <f>VLOOKUP($D$3&amp;"_"&amp;T$3,データシート2!$A:$SI,MATCH($R$2&amp;"_"&amp;$C39,データシート2!$A$1:$SI$1,0),0)</f>
        <v>190.90899999999999</v>
      </c>
      <c r="U39" s="1057">
        <f>VLOOKUP($D$3&amp;"_"&amp;U$3,データシート2!$A:$SI,MATCH($R$2&amp;"_"&amp;$C39,データシート2!$A$1:$SI$1,0),0)</f>
        <v>202.005</v>
      </c>
      <c r="V39" s="1057">
        <f>VLOOKUP($D$3&amp;"_"&amp;V$3,データシート2!$A:$SI,MATCH($R$2&amp;"_"&amp;$C39,データシート2!$A$1:$SI$1,0),0)</f>
        <v>197.73599999999999</v>
      </c>
      <c r="W39" s="1057">
        <f>VLOOKUP($D$3&amp;"_"&amp;W$3,データシート2!$A:$SI,MATCH($R$2&amp;"_"&amp;$C39,データシート2!$A$1:$SI$1,0),0)</f>
        <v>192.209</v>
      </c>
      <c r="X39" s="1057">
        <f>VLOOKUP($D$3&amp;"_"&amp;X$3,データシート2!$A:$SI,MATCH($R$2&amp;"_"&amp;$C39,データシート2!$A$1:$SI$1,0),0)</f>
        <v>188.32499999999999</v>
      </c>
      <c r="Y39" s="1057">
        <f>VLOOKUP($D$3&amp;"_"&amp;Y$3,データシート2!$A:$SI,MATCH($R$2&amp;"_"&amp;$C39,データシート2!$A$1:$SI$1,0),0)</f>
        <v>187.85</v>
      </c>
      <c r="Z39" s="1057">
        <f>VLOOKUP($D$3&amp;"_"&amp;Z$3,データシート2!$A:$SI,MATCH($R$2&amp;"_"&amp;$C39,データシート2!$A$1:$SI$1,0),0)</f>
        <v>154.703</v>
      </c>
      <c r="AA39" s="1057">
        <f>VLOOKUP($D$3&amp;"_"&amp;AA$3,データシート2!$A:$SI,MATCH($R$2&amp;"_"&amp;$C39,データシート2!$A$1:$SI$1,0),0)</f>
        <v>108.282</v>
      </c>
      <c r="AB39" s="1058">
        <f>VLOOKUP($D$3&amp;"_"&amp;AB$3,データシート2!$A:$SI,MATCH($R$2&amp;"_"&amp;$C39,データシート2!$A$1:$SI$1,0),0)</f>
        <v>96.167000000000002</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1</v>
      </c>
      <c r="J53" s="829">
        <f>VLOOKUP($D$3&amp;"_"&amp;J$3,データシート2!$A:$SI,MATCH($G$2&amp;"_"&amp;$B53,データシート2!$A$1:$SI$1,0),0)</f>
        <v>1</v>
      </c>
      <c r="K53" s="830">
        <f>VLOOKUP($D$3&amp;"_"&amp;K$3,データシート2!$A:$SI,MATCH($G$2&amp;"_"&amp;$B53,データシート2!$A$1:$SI$1,0),0)</f>
        <v>1</v>
      </c>
      <c r="L53" s="830">
        <f>VLOOKUP($D$3&amp;"_"&amp;L$3,データシート2!$A:$SI,MATCH($G$2&amp;"_"&amp;$B53,データシート2!$A$1:$SI$1,0),0)</f>
        <v>1</v>
      </c>
      <c r="M53" s="830">
        <f>VLOOKUP($D$3&amp;"_"&amp;M$3,データシート2!$A:$SI,MATCH($G$2&amp;"_"&amp;$B53,データシート2!$A$1:$SI$1,0),0)</f>
        <v>1</v>
      </c>
      <c r="N53" s="830">
        <f>VLOOKUP($D$3&amp;"_"&amp;N$3,データシート2!$A:$SI,MATCH($G$2&amp;"_"&amp;$B53,データシート2!$A$1:$SI$1,0),0)</f>
        <v>1</v>
      </c>
      <c r="O53" s="830">
        <f>VLOOKUP($D$3&amp;"_"&amp;O$3,データシート2!$A:$SI,MATCH($G$2&amp;"_"&amp;$B53,データシート2!$A$1:$SI$1,0),0)</f>
        <v>1</v>
      </c>
      <c r="P53" s="830">
        <f>VLOOKUP($D$3&amp;"_"&amp;P$3,データシート2!$A:$SI,MATCH($G$2&amp;"_"&amp;$B53,データシート2!$A$1:$SI$1,0),0)</f>
        <v>0</v>
      </c>
      <c r="Q53" s="831">
        <f>VLOOKUP($D$3&amp;"_"&amp;Q$3,データシート2!$A:$SI,MATCH($G$2&amp;"_"&amp;$B53,データシート2!$A$1:$SI$1,0),0)</f>
        <v>1</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4.8319999999999999</v>
      </c>
      <c r="U53" s="1044">
        <f>VLOOKUP($D$3&amp;"_"&amp;U$3,データシート2!$A:$SI,MATCH($R$2&amp;"_"&amp;$B53,データシート2!$A$1:$SI$1,0),0)</f>
        <v>7.3280000000000003</v>
      </c>
      <c r="V53" s="1044">
        <f>VLOOKUP($D$3&amp;"_"&amp;V$3,データシート2!$A:$SI,MATCH($R$2&amp;"_"&amp;$B53,データシート2!$A$1:$SI$1,0),0)</f>
        <v>7.9749999999999996</v>
      </c>
      <c r="W53" s="1044">
        <f>VLOOKUP($D$3&amp;"_"&amp;W$3,データシート2!$A:$SI,MATCH($R$2&amp;"_"&amp;$B53,データシート2!$A$1:$SI$1,0),0)</f>
        <v>7.7409999999999997</v>
      </c>
      <c r="X53" s="1044">
        <f>VLOOKUP($D$3&amp;"_"&amp;X$3,データシート2!$A:$SI,MATCH($R$2&amp;"_"&amp;$B53,データシート2!$A$1:$SI$1,0),0)</f>
        <v>7.5419999999999998</v>
      </c>
      <c r="Y53" s="1044">
        <f>VLOOKUP($D$3&amp;"_"&amp;Y$3,データシート2!$A:$SI,MATCH($R$2&amp;"_"&amp;$B53,データシート2!$A$1:$SI$1,0),0)</f>
        <v>6.9859999999999998</v>
      </c>
      <c r="Z53" s="1044">
        <f>VLOOKUP($D$3&amp;"_"&amp;Z$3,データシート2!$A:$SI,MATCH($R$2&amp;"_"&amp;$B53,データシート2!$A$1:$SI$1,0),0)</f>
        <v>6.4550000000000001</v>
      </c>
      <c r="AA53" s="1044">
        <f>VLOOKUP($D$3&amp;"_"&amp;AA$3,データシート2!$A:$SI,MATCH($R$2&amp;"_"&amp;$B53,データシート2!$A$1:$SI$1,0),0)</f>
        <v>0</v>
      </c>
      <c r="AB53" s="1045">
        <f>VLOOKUP($D$3&amp;"_"&amp;AB$3,データシート2!$A:$SI,MATCH($R$2&amp;"_"&amp;$B53,データシート2!$A$1:$SI$1,0),0)</f>
        <v>6.8150000000000004</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1</v>
      </c>
      <c r="J61" s="899">
        <f>VLOOKUP($D$3&amp;"_"&amp;J$3,データシート2!$A:$SI,MATCH($G$2&amp;"_"&amp;$C61,データシート2!$A$1:$SI$1,0),0)</f>
        <v>1</v>
      </c>
      <c r="K61" s="900">
        <f>VLOOKUP($D$3&amp;"_"&amp;K$3,データシート2!$A:$SI,MATCH($G$2&amp;"_"&amp;$C61,データシート2!$A$1:$SI$1,0),0)</f>
        <v>1</v>
      </c>
      <c r="L61" s="900">
        <f>VLOOKUP($D$3&amp;"_"&amp;L$3,データシート2!$A:$SI,MATCH($G$2&amp;"_"&amp;$C61,データシート2!$A$1:$SI$1,0),0)</f>
        <v>1</v>
      </c>
      <c r="M61" s="900">
        <f>VLOOKUP($D$3&amp;"_"&amp;M$3,データシート2!$A:$SI,MATCH($G$2&amp;"_"&amp;$C61,データシート2!$A$1:$SI$1,0),0)</f>
        <v>1</v>
      </c>
      <c r="N61" s="900">
        <f>VLOOKUP($D$3&amp;"_"&amp;N$3,データシート2!$A:$SI,MATCH($G$2&amp;"_"&amp;$C61,データシート2!$A$1:$SI$1,0),0)</f>
        <v>1</v>
      </c>
      <c r="O61" s="900">
        <f>VLOOKUP($D$3&amp;"_"&amp;O$3,データシート2!$A:$SI,MATCH($G$2&amp;"_"&amp;$C61,データシート2!$A$1:$SI$1,0),0)</f>
        <v>1</v>
      </c>
      <c r="P61" s="900">
        <f>VLOOKUP($D$3&amp;"_"&amp;P$3,データシート2!$A:$SI,MATCH($G$2&amp;"_"&amp;$C61,データシート2!$A$1:$SI$1,0),0)</f>
        <v>0</v>
      </c>
      <c r="Q61" s="901">
        <f>VLOOKUP($D$3&amp;"_"&amp;Q$3,データシート2!$A:$SI,MATCH($G$2&amp;"_"&amp;$C61,データシート2!$A$1:$SI$1,0),0)</f>
        <v>1</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4.8319999999999999</v>
      </c>
      <c r="U61" s="1063">
        <f>VLOOKUP($D$3&amp;"_"&amp;U$3,データシート2!$A:$SI,MATCH($R$2&amp;"_"&amp;$C61,データシート2!$A$1:$SI$1,0),0)</f>
        <v>7.3280000000000003</v>
      </c>
      <c r="V61" s="1063">
        <f>VLOOKUP($D$3&amp;"_"&amp;V$3,データシート2!$A:$SI,MATCH($R$2&amp;"_"&amp;$C61,データシート2!$A$1:$SI$1,0),0)</f>
        <v>7.9749999999999996</v>
      </c>
      <c r="W61" s="1063">
        <f>VLOOKUP($D$3&amp;"_"&amp;W$3,データシート2!$A:$SI,MATCH($R$2&amp;"_"&amp;$C61,データシート2!$A$1:$SI$1,0),0)</f>
        <v>7.7409999999999997</v>
      </c>
      <c r="X61" s="1063">
        <f>VLOOKUP($D$3&amp;"_"&amp;X$3,データシート2!$A:$SI,MATCH($R$2&amp;"_"&amp;$C61,データシート2!$A$1:$SI$1,0),0)</f>
        <v>7.5419999999999998</v>
      </c>
      <c r="Y61" s="1063">
        <f>VLOOKUP($D$3&amp;"_"&amp;Y$3,データシート2!$A:$SI,MATCH($R$2&amp;"_"&amp;$C61,データシート2!$A$1:$SI$1,0),0)</f>
        <v>6.9859999999999998</v>
      </c>
      <c r="Z61" s="1063">
        <f>VLOOKUP($D$3&amp;"_"&amp;Z$3,データシート2!$A:$SI,MATCH($R$2&amp;"_"&amp;$C61,データシート2!$A$1:$SI$1,0),0)</f>
        <v>6.4550000000000001</v>
      </c>
      <c r="AA61" s="1063">
        <f>VLOOKUP($D$3&amp;"_"&amp;AA$3,データシート2!$A:$SI,MATCH($R$2&amp;"_"&amp;$C61,データシート2!$A$1:$SI$1,0),0)</f>
        <v>0</v>
      </c>
      <c r="AB61" s="1064">
        <f>VLOOKUP($D$3&amp;"_"&amp;AB$3,データシート2!$A:$SI,MATCH($R$2&amp;"_"&amp;$C61,データシート2!$A$1:$SI$1,0),0)</f>
        <v>6.8150000000000004</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1</v>
      </c>
      <c r="Q124" s="831">
        <f>VLOOKUP($D$3&amp;"_"&amp;Q$3,データシート2!$A:$SI,MATCH($G$2&amp;"_"&amp;$B124,データシート2!$A$1:$SI$1,0),0)</f>
        <v>1</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35.762</v>
      </c>
      <c r="AB124" s="1045">
        <f>VLOOKUP($D$3&amp;"_"&amp;AB$3,データシート2!$A:$SI,MATCH($R$2&amp;"_"&amp;$B124,データシート2!$A$1:$SI$1,0),0)</f>
        <v>37.756</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1</v>
      </c>
      <c r="Q125" s="890">
        <f>VLOOKUP($D$3&amp;"_"&amp;Q$3,データシート2!$A:$SI,MATCH($G$2&amp;"_"&amp;$C125,データシート2!$A$1:$SI$1,0),0)</f>
        <v>1</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35.762</v>
      </c>
      <c r="AB125" s="1061">
        <f>VLOOKUP($D$3&amp;"_"&amp;AB$3,データシート2!$A:$SI,MATCH($R$2&amp;"_"&amp;$C125,データシート2!$A$1:$SI$1,0),0)</f>
        <v>37.756</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1</v>
      </c>
      <c r="H133" s="829">
        <f>VLOOKUP($D$3&amp;"_"&amp;H$3,データシート2!$A:$SI,MATCH($G$2&amp;"_"&amp;$B133,データシート2!$A$1:$SI$1,0),0)</f>
        <v>1</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7.2839999999999998</v>
      </c>
      <c r="S133" s="1044">
        <f>VLOOKUP($D$3&amp;"_"&amp;S$3,データシート2!$A:$SI,MATCH($R$2&amp;"_"&amp;$B133,データシート2!$A$1:$SI$1,0),0)</f>
        <v>2.06</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1</v>
      </c>
      <c r="H136" s="849">
        <f>VLOOKUP($D$3&amp;"_"&amp;H$3,データシート2!$A:$SI,MATCH($G$2&amp;"_"&amp;$C136,データシート2!$A$1:$SI$1,0),0)</f>
        <v>1</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7.2839999999999998</v>
      </c>
      <c r="S136" s="1050">
        <f>VLOOKUP($D$3&amp;"_"&amp;S$3,データシート2!$A:$SI,MATCH($R$2&amp;"_"&amp;$C136,データシート2!$A$1:$SI$1,0),0)</f>
        <v>2.06</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1731</v>
      </c>
      <c r="B9" s="80">
        <v>137</v>
      </c>
      <c r="C9" s="80">
        <v>1</v>
      </c>
      <c r="D9" s="80">
        <v>9</v>
      </c>
      <c r="E9" s="80">
        <v>1990</v>
      </c>
      <c r="F9" s="80" t="s">
        <v>562</v>
      </c>
      <c r="G9" s="80" t="s">
        <v>1732</v>
      </c>
      <c r="H9" s="80" t="s">
        <v>1733</v>
      </c>
      <c r="I9" s="177"/>
      <c r="J9" s="81">
        <v>624.42010462405165</v>
      </c>
      <c r="K9" s="81">
        <v>7.0553229794409509</v>
      </c>
      <c r="L9" s="81">
        <v>17.780014942000935</v>
      </c>
      <c r="M9" s="81">
        <v>23.112972606971365</v>
      </c>
      <c r="N9" s="81">
        <v>40.686265946521971</v>
      </c>
      <c r="O9" s="81">
        <v>38.080609519036891</v>
      </c>
      <c r="P9" s="81">
        <v>56.797240216577322</v>
      </c>
      <c r="Q9" s="81">
        <v>2.7026588912289644</v>
      </c>
      <c r="R9" s="81">
        <v>0</v>
      </c>
      <c r="S9" s="81">
        <v>2.8899277060262847</v>
      </c>
      <c r="T9" s="82"/>
      <c r="U9" s="81">
        <v>37557826</v>
      </c>
      <c r="V9" s="81">
        <v>1890</v>
      </c>
      <c r="W9" s="81">
        <v>174</v>
      </c>
      <c r="X9" s="81">
        <v>7063</v>
      </c>
      <c r="Y9" s="81">
        <v>11965</v>
      </c>
      <c r="Z9" s="81">
        <v>15663</v>
      </c>
      <c r="AA9" s="81">
        <v>13791</v>
      </c>
      <c r="AB9" s="81">
        <v>43882</v>
      </c>
      <c r="AC9" s="81">
        <v>0</v>
      </c>
      <c r="AD9" s="81">
        <v>2.8899277060262847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1734</v>
      </c>
      <c r="B10" s="80">
        <v>138</v>
      </c>
      <c r="C10" s="80">
        <v>2</v>
      </c>
      <c r="D10" s="80">
        <v>9</v>
      </c>
      <c r="E10" s="80">
        <v>2005</v>
      </c>
      <c r="F10" s="80" t="s">
        <v>565</v>
      </c>
      <c r="G10" s="80" t="s">
        <v>1732</v>
      </c>
      <c r="H10" s="80" t="s">
        <v>1733</v>
      </c>
      <c r="I10" s="177"/>
      <c r="J10" s="81">
        <v>1106.6354883309587</v>
      </c>
      <c r="K10" s="81">
        <v>4.2402275305924091</v>
      </c>
      <c r="L10" s="81">
        <v>8.671987806143985</v>
      </c>
      <c r="M10" s="81">
        <v>41.405597956316761</v>
      </c>
      <c r="N10" s="81">
        <v>59.63420788510328</v>
      </c>
      <c r="O10" s="81">
        <v>60.329932619990842</v>
      </c>
      <c r="P10" s="81">
        <v>66.267727708874958</v>
      </c>
      <c r="Q10" s="81">
        <v>2.6736126701128953</v>
      </c>
      <c r="R10" s="81">
        <v>0</v>
      </c>
      <c r="S10" s="81">
        <v>2.4055121200000005</v>
      </c>
      <c r="T10" s="82"/>
      <c r="U10" s="81">
        <v>83865248</v>
      </c>
      <c r="V10" s="81">
        <v>1460</v>
      </c>
      <c r="W10" s="81">
        <v>96</v>
      </c>
      <c r="X10" s="81">
        <v>7015</v>
      </c>
      <c r="Y10" s="81">
        <v>14376</v>
      </c>
      <c r="Z10" s="81">
        <v>28715</v>
      </c>
      <c r="AA10" s="81">
        <v>13178</v>
      </c>
      <c r="AB10" s="81">
        <v>45381</v>
      </c>
      <c r="AC10" s="81">
        <v>0</v>
      </c>
      <c r="AD10" s="81">
        <v>2.4055121200000005</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1735</v>
      </c>
      <c r="B11" s="80">
        <v>139</v>
      </c>
      <c r="C11" s="80">
        <v>3</v>
      </c>
      <c r="D11" s="80">
        <v>9</v>
      </c>
      <c r="E11" s="80">
        <v>2006</v>
      </c>
      <c r="F11" s="80" t="s">
        <v>566</v>
      </c>
      <c r="G11" s="80" t="s">
        <v>1732</v>
      </c>
      <c r="H11" s="80" t="s">
        <v>1733</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1736</v>
      </c>
      <c r="B12" s="80">
        <v>140</v>
      </c>
      <c r="C12" s="80">
        <v>4</v>
      </c>
      <c r="D12" s="80">
        <v>9</v>
      </c>
      <c r="E12" s="80">
        <v>2007</v>
      </c>
      <c r="F12" s="80" t="s">
        <v>567</v>
      </c>
      <c r="G12" s="80" t="s">
        <v>1732</v>
      </c>
      <c r="H12" s="80" t="s">
        <v>1733</v>
      </c>
      <c r="I12" s="177"/>
      <c r="J12" s="81">
        <v>1123.2121784872845</v>
      </c>
      <c r="K12" s="81">
        <v>3.6307991682534482</v>
      </c>
      <c r="L12" s="81">
        <v>7.8979874735617397</v>
      </c>
      <c r="M12" s="81">
        <v>44.735051187942027</v>
      </c>
      <c r="N12" s="81">
        <v>61.753103912187427</v>
      </c>
      <c r="O12" s="81">
        <v>59.724172997806882</v>
      </c>
      <c r="P12" s="81">
        <v>66.491754864659342</v>
      </c>
      <c r="Q12" s="81">
        <v>2.8310515065737332</v>
      </c>
      <c r="R12" s="81">
        <v>0</v>
      </c>
      <c r="S12" s="81">
        <v>1.873591236</v>
      </c>
      <c r="T12" s="82"/>
      <c r="U12" s="81">
        <v>100436687</v>
      </c>
      <c r="V12" s="81">
        <v>1356</v>
      </c>
      <c r="W12" s="81">
        <v>102</v>
      </c>
      <c r="X12" s="81">
        <v>9336</v>
      </c>
      <c r="Y12" s="81">
        <v>15035</v>
      </c>
      <c r="Z12" s="81">
        <v>29551</v>
      </c>
      <c r="AA12" s="81">
        <v>13021</v>
      </c>
      <c r="AB12" s="81">
        <v>45512</v>
      </c>
      <c r="AC12" s="81">
        <v>0</v>
      </c>
      <c r="AD12" s="81">
        <v>1.873591236</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1737</v>
      </c>
      <c r="B13" s="80">
        <v>141</v>
      </c>
      <c r="C13" s="80">
        <v>5</v>
      </c>
      <c r="D13" s="80">
        <v>9</v>
      </c>
      <c r="E13" s="80">
        <v>2008</v>
      </c>
      <c r="F13" s="80" t="s">
        <v>84</v>
      </c>
      <c r="G13" s="80" t="s">
        <v>1732</v>
      </c>
      <c r="H13" s="80" t="s">
        <v>1733</v>
      </c>
      <c r="I13" s="177"/>
      <c r="J13" s="81">
        <v>1107.7416481276059</v>
      </c>
      <c r="K13" s="81">
        <v>2.7380012277557735</v>
      </c>
      <c r="L13" s="81">
        <v>6.7542752963123682</v>
      </c>
      <c r="M13" s="81">
        <v>47.225675554999043</v>
      </c>
      <c r="N13" s="81">
        <v>54.10809206342676</v>
      </c>
      <c r="O13" s="81">
        <v>58.439044495496709</v>
      </c>
      <c r="P13" s="81">
        <v>64.778658811252257</v>
      </c>
      <c r="Q13" s="81">
        <v>2.7800813682790091</v>
      </c>
      <c r="R13" s="81">
        <v>0</v>
      </c>
      <c r="S13" s="81">
        <v>2.1303801984000001</v>
      </c>
      <c r="T13" s="82"/>
      <c r="U13" s="81">
        <v>105427596</v>
      </c>
      <c r="V13" s="81">
        <v>1356</v>
      </c>
      <c r="W13" s="81">
        <v>102</v>
      </c>
      <c r="X13" s="81">
        <v>9336</v>
      </c>
      <c r="Y13" s="81">
        <v>15180</v>
      </c>
      <c r="Z13" s="81">
        <v>29930</v>
      </c>
      <c r="AA13" s="81">
        <v>12700</v>
      </c>
      <c r="AB13" s="81">
        <v>45427</v>
      </c>
      <c r="AC13" s="81">
        <v>0</v>
      </c>
      <c r="AD13" s="81">
        <v>2.1303801984000001</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1738</v>
      </c>
      <c r="B14" s="80">
        <v>142</v>
      </c>
      <c r="C14" s="80">
        <v>6</v>
      </c>
      <c r="D14" s="80">
        <v>9</v>
      </c>
      <c r="E14" s="80">
        <v>2009</v>
      </c>
      <c r="F14" s="80" t="s">
        <v>85</v>
      </c>
      <c r="G14" s="80" t="s">
        <v>1732</v>
      </c>
      <c r="H14" s="80" t="s">
        <v>1733</v>
      </c>
      <c r="I14" s="177"/>
      <c r="J14" s="81">
        <v>1060.069902335885</v>
      </c>
      <c r="K14" s="81">
        <v>2.6856721831316248</v>
      </c>
      <c r="L14" s="81">
        <v>11.540413080048182</v>
      </c>
      <c r="M14" s="81">
        <v>54.185236855261664</v>
      </c>
      <c r="N14" s="81">
        <v>56.498478779238646</v>
      </c>
      <c r="O14" s="81">
        <v>59.973363413054919</v>
      </c>
      <c r="P14" s="81">
        <v>61.444906214912749</v>
      </c>
      <c r="Q14" s="81">
        <v>2.6432411886021274</v>
      </c>
      <c r="R14" s="81">
        <v>0</v>
      </c>
      <c r="S14" s="81">
        <v>2.8115016241599999</v>
      </c>
      <c r="T14" s="82"/>
      <c r="U14" s="81">
        <v>86127711</v>
      </c>
      <c r="V14" s="81">
        <v>1290</v>
      </c>
      <c r="W14" s="81">
        <v>217</v>
      </c>
      <c r="X14" s="81">
        <v>11223</v>
      </c>
      <c r="Y14" s="81">
        <v>15346</v>
      </c>
      <c r="Z14" s="81">
        <v>30318</v>
      </c>
      <c r="AA14" s="81">
        <v>12367</v>
      </c>
      <c r="AB14" s="81">
        <v>45340</v>
      </c>
      <c r="AC14" s="81">
        <v>0</v>
      </c>
      <c r="AD14" s="81">
        <v>2.8115016241599999</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8.51</v>
      </c>
      <c r="BI14" s="81">
        <v>1906.9349999999999</v>
      </c>
      <c r="BJ14" s="81">
        <v>0</v>
      </c>
      <c r="BK14" s="81">
        <v>3.3290000000000002</v>
      </c>
      <c r="BL14" s="81">
        <v>0</v>
      </c>
      <c r="BM14" s="82"/>
      <c r="BN14" s="81">
        <v>0</v>
      </c>
      <c r="BO14" s="81">
        <v>1</v>
      </c>
      <c r="BP14" s="81">
        <v>14</v>
      </c>
      <c r="BQ14" s="81">
        <v>0</v>
      </c>
      <c r="BR14" s="81">
        <v>1</v>
      </c>
      <c r="BS14" s="81">
        <v>0</v>
      </c>
      <c r="BT14"/>
      <c r="BU14" s="80"/>
      <c r="BV14" s="80"/>
      <c r="BW14" s="80"/>
      <c r="BX14" s="80"/>
      <c r="BY14" s="80"/>
      <c r="BZ14" s="80"/>
      <c r="CA14" s="80"/>
      <c r="CB14" s="80"/>
      <c r="CC14" s="80"/>
    </row>
    <row r="15" spans="1:81">
      <c r="A15" s="80" t="s">
        <v>1739</v>
      </c>
      <c r="B15" s="80">
        <v>143</v>
      </c>
      <c r="C15" s="80">
        <v>7</v>
      </c>
      <c r="D15" s="80">
        <v>9</v>
      </c>
      <c r="E15" s="80">
        <v>2010</v>
      </c>
      <c r="F15" s="80" t="s">
        <v>86</v>
      </c>
      <c r="G15" s="80" t="s">
        <v>1732</v>
      </c>
      <c r="H15" s="80" t="s">
        <v>1733</v>
      </c>
      <c r="I15" s="177"/>
      <c r="J15" s="81">
        <v>1194.7981074068487</v>
      </c>
      <c r="K15" s="81">
        <v>2.8079897692130489</v>
      </c>
      <c r="L15" s="81">
        <v>10.712731493934017</v>
      </c>
      <c r="M15" s="81">
        <v>55.932356129602226</v>
      </c>
      <c r="N15" s="81">
        <v>65.004753277549824</v>
      </c>
      <c r="O15" s="81">
        <v>59.973596407611872</v>
      </c>
      <c r="P15" s="81">
        <v>61.449235627296801</v>
      </c>
      <c r="Q15" s="81">
        <v>2.7537977248007257</v>
      </c>
      <c r="R15" s="81">
        <v>0</v>
      </c>
      <c r="S15" s="81">
        <v>3.4943711040000007</v>
      </c>
      <c r="T15" s="82"/>
      <c r="U15" s="81">
        <v>97389421</v>
      </c>
      <c r="V15" s="81">
        <v>1290</v>
      </c>
      <c r="W15" s="81">
        <v>217</v>
      </c>
      <c r="X15" s="81">
        <v>11223</v>
      </c>
      <c r="Y15" s="81">
        <v>15543</v>
      </c>
      <c r="Z15" s="81">
        <v>30459</v>
      </c>
      <c r="AA15" s="81">
        <v>12059</v>
      </c>
      <c r="AB15" s="81">
        <v>45262</v>
      </c>
      <c r="AC15" s="81">
        <v>0</v>
      </c>
      <c r="AD15" s="81">
        <v>3.4943711040000007</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9.2249999999999996</v>
      </c>
      <c r="BI15" s="81">
        <v>2011.895</v>
      </c>
      <c r="BJ15" s="81">
        <v>0</v>
      </c>
      <c r="BK15" s="81">
        <v>3.5529999999999999</v>
      </c>
      <c r="BL15" s="81">
        <v>0</v>
      </c>
      <c r="BM15" s="82"/>
      <c r="BN15" s="81">
        <v>0</v>
      </c>
      <c r="BO15" s="81">
        <v>1</v>
      </c>
      <c r="BP15" s="81">
        <v>15</v>
      </c>
      <c r="BQ15" s="81">
        <v>0</v>
      </c>
      <c r="BR15" s="81">
        <v>1</v>
      </c>
      <c r="BS15" s="81">
        <v>0</v>
      </c>
      <c r="BT15"/>
      <c r="BU15" s="80">
        <v>912.46699999999998</v>
      </c>
      <c r="BV15" s="80">
        <v>899.58500000000004</v>
      </c>
      <c r="BW15" s="80">
        <v>205.511</v>
      </c>
      <c r="BX15" s="80">
        <v>1.2470000000000001</v>
      </c>
      <c r="BY15" s="80">
        <v>2.3740000000000001</v>
      </c>
      <c r="BZ15" s="80">
        <v>0</v>
      </c>
      <c r="CA15" s="80">
        <v>0</v>
      </c>
      <c r="CB15" s="80">
        <v>3.4889999999999999</v>
      </c>
      <c r="CC15" s="80">
        <v>0</v>
      </c>
    </row>
    <row r="16" spans="1:81">
      <c r="A16" s="80" t="s">
        <v>1740</v>
      </c>
      <c r="B16" s="80">
        <v>144</v>
      </c>
      <c r="C16" s="80">
        <v>8</v>
      </c>
      <c r="D16" s="80">
        <v>9</v>
      </c>
      <c r="E16" s="80">
        <v>2011</v>
      </c>
      <c r="F16" s="80" t="s">
        <v>87</v>
      </c>
      <c r="G16" s="80" t="s">
        <v>1732</v>
      </c>
      <c r="H16" s="80" t="s">
        <v>1733</v>
      </c>
      <c r="I16" s="177"/>
      <c r="J16" s="81">
        <v>1246.9217960270685</v>
      </c>
      <c r="K16" s="81">
        <v>3.8762789355347138</v>
      </c>
      <c r="L16" s="81">
        <v>10.654610085750383</v>
      </c>
      <c r="M16" s="81">
        <v>65.141359570414508</v>
      </c>
      <c r="N16" s="81">
        <v>68.031587042154214</v>
      </c>
      <c r="O16" s="81">
        <v>59.794909507055607</v>
      </c>
      <c r="P16" s="81">
        <v>58.980664745562017</v>
      </c>
      <c r="Q16" s="81">
        <v>3.1780952080097178</v>
      </c>
      <c r="R16" s="81">
        <v>0</v>
      </c>
      <c r="S16" s="81">
        <v>3.5016643999800001</v>
      </c>
      <c r="T16" s="82"/>
      <c r="U16" s="81">
        <v>94261960</v>
      </c>
      <c r="V16" s="81">
        <v>1290</v>
      </c>
      <c r="W16" s="81">
        <v>217</v>
      </c>
      <c r="X16" s="81">
        <v>11223</v>
      </c>
      <c r="Y16" s="81">
        <v>15776</v>
      </c>
      <c r="Z16" s="81">
        <v>31028</v>
      </c>
      <c r="AA16" s="81">
        <v>11919</v>
      </c>
      <c r="AB16" s="81">
        <v>45286</v>
      </c>
      <c r="AC16" s="81">
        <v>0</v>
      </c>
      <c r="AD16" s="81">
        <v>3.5016643999800001</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9.8330000000000002</v>
      </c>
      <c r="BI16" s="81">
        <v>2111.5610000000001</v>
      </c>
      <c r="BJ16" s="81">
        <v>0</v>
      </c>
      <c r="BK16" s="81">
        <v>3.569</v>
      </c>
      <c r="BL16" s="81">
        <v>0</v>
      </c>
      <c r="BM16" s="82"/>
      <c r="BN16" s="81">
        <v>0</v>
      </c>
      <c r="BO16" s="81">
        <v>1</v>
      </c>
      <c r="BP16" s="81">
        <v>15</v>
      </c>
      <c r="BQ16" s="81">
        <v>0</v>
      </c>
      <c r="BR16" s="81">
        <v>1</v>
      </c>
      <c r="BS16" s="81">
        <v>0</v>
      </c>
      <c r="BT16"/>
      <c r="BU16" s="80">
        <v>959.30399999999997</v>
      </c>
      <c r="BV16" s="80">
        <v>975.32100000000003</v>
      </c>
      <c r="BW16" s="80">
        <v>186.76599999999999</v>
      </c>
      <c r="BX16" s="80">
        <v>1.363</v>
      </c>
      <c r="BY16" s="80">
        <v>2.2090000000000001</v>
      </c>
      <c r="BZ16" s="80">
        <v>0</v>
      </c>
      <c r="CA16" s="80">
        <v>0</v>
      </c>
      <c r="CB16" s="80">
        <v>0</v>
      </c>
      <c r="CC16" s="80">
        <v>0</v>
      </c>
    </row>
    <row r="17" spans="1:81">
      <c r="A17" s="80" t="s">
        <v>1741</v>
      </c>
      <c r="B17" s="80">
        <v>145</v>
      </c>
      <c r="C17" s="80">
        <v>9</v>
      </c>
      <c r="D17" s="80">
        <v>9</v>
      </c>
      <c r="E17" s="80">
        <v>2012</v>
      </c>
      <c r="F17" s="80" t="s">
        <v>88</v>
      </c>
      <c r="G17" s="80" t="s">
        <v>1732</v>
      </c>
      <c r="H17" s="80" t="s">
        <v>1733</v>
      </c>
      <c r="I17" s="177"/>
      <c r="J17" s="81">
        <v>1416.0322452262769</v>
      </c>
      <c r="K17" s="81">
        <v>3.6195251334047738</v>
      </c>
      <c r="L17" s="81">
        <v>10.811575493743105</v>
      </c>
      <c r="M17" s="81">
        <v>61.514163886872822</v>
      </c>
      <c r="N17" s="81">
        <v>67.952861913746176</v>
      </c>
      <c r="O17" s="81">
        <v>59.641757648281299</v>
      </c>
      <c r="P17" s="81">
        <v>58.072089513188203</v>
      </c>
      <c r="Q17" s="81">
        <v>3.529476531920904</v>
      </c>
      <c r="R17" s="81">
        <v>0</v>
      </c>
      <c r="S17" s="81">
        <v>3.4399550016000005</v>
      </c>
      <c r="T17" s="82"/>
      <c r="U17" s="81">
        <v>112583089</v>
      </c>
      <c r="V17" s="81">
        <v>1290</v>
      </c>
      <c r="W17" s="81">
        <v>217</v>
      </c>
      <c r="X17" s="81">
        <v>11223</v>
      </c>
      <c r="Y17" s="81">
        <v>16783</v>
      </c>
      <c r="Z17" s="81">
        <v>31194</v>
      </c>
      <c r="AA17" s="81">
        <v>11669</v>
      </c>
      <c r="AB17" s="81">
        <v>46290</v>
      </c>
      <c r="AC17" s="81">
        <v>0</v>
      </c>
      <c r="AD17" s="81">
        <v>3.4399550016000005</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10.252000000000001</v>
      </c>
      <c r="BI17" s="81">
        <v>2090.3910000000001</v>
      </c>
      <c r="BJ17" s="81">
        <v>0</v>
      </c>
      <c r="BK17" s="81">
        <v>3.74</v>
      </c>
      <c r="BL17" s="81">
        <v>0</v>
      </c>
      <c r="BM17" s="82"/>
      <c r="BN17" s="81">
        <v>0</v>
      </c>
      <c r="BO17" s="81">
        <v>1</v>
      </c>
      <c r="BP17" s="81">
        <v>16</v>
      </c>
      <c r="BQ17" s="81">
        <v>0</v>
      </c>
      <c r="BR17" s="81">
        <v>1</v>
      </c>
      <c r="BS17" s="81">
        <v>0</v>
      </c>
      <c r="BT17"/>
      <c r="BU17" s="80">
        <v>970.68799999999999</v>
      </c>
      <c r="BV17" s="80">
        <v>940.10599999999999</v>
      </c>
      <c r="BW17" s="80">
        <v>190.434</v>
      </c>
      <c r="BX17" s="80">
        <v>0</v>
      </c>
      <c r="BY17" s="80">
        <v>0</v>
      </c>
      <c r="BZ17" s="80">
        <v>0</v>
      </c>
      <c r="CA17" s="80">
        <v>0</v>
      </c>
      <c r="CB17" s="80">
        <v>3.1549999999999998</v>
      </c>
      <c r="CC17" s="80">
        <v>0</v>
      </c>
    </row>
    <row r="18" spans="1:81">
      <c r="A18" s="80" t="s">
        <v>1742</v>
      </c>
      <c r="B18" s="80">
        <v>146</v>
      </c>
      <c r="C18" s="80">
        <v>10</v>
      </c>
      <c r="D18" s="80">
        <v>9</v>
      </c>
      <c r="E18" s="80">
        <v>2013</v>
      </c>
      <c r="F18" s="80" t="s">
        <v>89</v>
      </c>
      <c r="G18" s="80" t="s">
        <v>1732</v>
      </c>
      <c r="H18" s="80" t="s">
        <v>1733</v>
      </c>
      <c r="I18" s="177"/>
      <c r="J18" s="81">
        <v>1477.6709516509011</v>
      </c>
      <c r="K18" s="81">
        <v>3.1672116064305964</v>
      </c>
      <c r="L18" s="81">
        <v>10.255906764366086</v>
      </c>
      <c r="M18" s="81">
        <v>61.939322322894483</v>
      </c>
      <c r="N18" s="81">
        <v>69.860832586623729</v>
      </c>
      <c r="O18" s="81">
        <v>58.236578088958119</v>
      </c>
      <c r="P18" s="81">
        <v>56.532530881456914</v>
      </c>
      <c r="Q18" s="81">
        <v>3.5796588783167573</v>
      </c>
      <c r="R18" s="81">
        <v>0</v>
      </c>
      <c r="S18" s="81">
        <v>3.3342860800000005</v>
      </c>
      <c r="T18" s="82"/>
      <c r="U18" s="81">
        <v>117897302</v>
      </c>
      <c r="V18" s="81">
        <v>1290</v>
      </c>
      <c r="W18" s="81">
        <v>217</v>
      </c>
      <c r="X18" s="81">
        <v>11223</v>
      </c>
      <c r="Y18" s="81">
        <v>16851</v>
      </c>
      <c r="Z18" s="81">
        <v>31819</v>
      </c>
      <c r="AA18" s="81">
        <v>11317</v>
      </c>
      <c r="AB18" s="81">
        <v>46275</v>
      </c>
      <c r="AC18" s="81">
        <v>0</v>
      </c>
      <c r="AD18" s="81">
        <v>3.3342860800000005</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11.539</v>
      </c>
      <c r="BI18" s="81">
        <v>2175.154</v>
      </c>
      <c r="BJ18" s="81">
        <v>0</v>
      </c>
      <c r="BK18" s="81">
        <v>3.8010000000000002</v>
      </c>
      <c r="BL18" s="81">
        <v>0</v>
      </c>
      <c r="BM18" s="82"/>
      <c r="BN18" s="81">
        <v>0</v>
      </c>
      <c r="BO18" s="81">
        <v>1</v>
      </c>
      <c r="BP18" s="81">
        <v>16</v>
      </c>
      <c r="BQ18" s="81">
        <v>0</v>
      </c>
      <c r="BR18" s="81">
        <v>1</v>
      </c>
      <c r="BS18" s="81">
        <v>0</v>
      </c>
      <c r="BT18"/>
      <c r="BU18" s="80">
        <v>987.38599999999997</v>
      </c>
      <c r="BV18" s="80">
        <v>989.50300000000004</v>
      </c>
      <c r="BW18" s="80">
        <v>210.48599999999999</v>
      </c>
      <c r="BX18" s="80">
        <v>1E-3</v>
      </c>
      <c r="BY18" s="80">
        <v>1.0999999999999999E-2</v>
      </c>
      <c r="BZ18" s="80">
        <v>0</v>
      </c>
      <c r="CA18" s="80">
        <v>0</v>
      </c>
      <c r="CB18" s="80">
        <v>3.1070000000000002</v>
      </c>
      <c r="CC18" s="80">
        <v>0</v>
      </c>
    </row>
    <row r="19" spans="1:81">
      <c r="A19" s="80" t="s">
        <v>1743</v>
      </c>
      <c r="B19" s="80">
        <v>147</v>
      </c>
      <c r="C19" s="80">
        <v>11</v>
      </c>
      <c r="D19" s="80">
        <v>9</v>
      </c>
      <c r="E19" s="80">
        <v>2014</v>
      </c>
      <c r="F19" s="80" t="s">
        <v>90</v>
      </c>
      <c r="G19" s="80" t="s">
        <v>1732</v>
      </c>
      <c r="H19" s="80" t="s">
        <v>1733</v>
      </c>
      <c r="I19" s="177"/>
      <c r="J19" s="81">
        <v>1324.3927250915167</v>
      </c>
      <c r="K19" s="81">
        <v>3.3050891455654532</v>
      </c>
      <c r="L19" s="81">
        <v>11.145442844432583</v>
      </c>
      <c r="M19" s="81">
        <v>63.302560629438148</v>
      </c>
      <c r="N19" s="81">
        <v>63.391819473659375</v>
      </c>
      <c r="O19" s="81">
        <v>56.409953150008029</v>
      </c>
      <c r="P19" s="81">
        <v>56.254128042349471</v>
      </c>
      <c r="Q19" s="81">
        <v>3.4322944576272452</v>
      </c>
      <c r="R19" s="81">
        <v>0</v>
      </c>
      <c r="S19" s="81">
        <v>4.0974389296</v>
      </c>
      <c r="T19" s="82"/>
      <c r="U19" s="81">
        <v>110568389</v>
      </c>
      <c r="V19" s="81">
        <v>1137</v>
      </c>
      <c r="W19" s="81">
        <v>244</v>
      </c>
      <c r="X19" s="81">
        <v>11237</v>
      </c>
      <c r="Y19" s="81">
        <v>17091</v>
      </c>
      <c r="Z19" s="81">
        <v>32461</v>
      </c>
      <c r="AA19" s="81">
        <v>11203</v>
      </c>
      <c r="AB19" s="81">
        <v>46245</v>
      </c>
      <c r="AC19" s="81">
        <v>0</v>
      </c>
      <c r="AD19" s="81">
        <v>4.0974389296</v>
      </c>
      <c r="AE19" s="82"/>
      <c r="AF19" s="81">
        <v>926057169.30350041</v>
      </c>
      <c r="AG19" s="81">
        <v>2638571.5827836255</v>
      </c>
      <c r="AH19" s="81">
        <v>1897994.328765274</v>
      </c>
      <c r="AI19" s="81">
        <v>84010028.933565214</v>
      </c>
      <c r="AJ19" s="81">
        <v>85885356.702908576</v>
      </c>
      <c r="AK19" s="81">
        <v>0</v>
      </c>
      <c r="AL19" s="81">
        <v>0</v>
      </c>
      <c r="AM19" s="81">
        <v>6348747.4510238273</v>
      </c>
      <c r="AN19" s="81">
        <v>0</v>
      </c>
      <c r="AO19" s="81">
        <v>0</v>
      </c>
      <c r="AP19" s="82"/>
      <c r="AQ19" s="81">
        <v>1160</v>
      </c>
      <c r="AR19" s="81">
        <v>282</v>
      </c>
      <c r="AS19" s="81">
        <v>0</v>
      </c>
      <c r="AT19" s="81">
        <v>0</v>
      </c>
      <c r="AU19" s="81">
        <v>0</v>
      </c>
      <c r="AV19" s="81">
        <v>0</v>
      </c>
      <c r="AW19" s="81" t="s">
        <v>564</v>
      </c>
      <c r="AX19" s="82"/>
      <c r="AY19" s="81">
        <v>5028.8</v>
      </c>
      <c r="AZ19" s="81">
        <v>27786.2</v>
      </c>
      <c r="BA19" s="81">
        <v>0</v>
      </c>
      <c r="BB19" s="81">
        <v>0</v>
      </c>
      <c r="BC19" s="81">
        <v>0</v>
      </c>
      <c r="BD19" s="81">
        <v>0</v>
      </c>
      <c r="BE19" s="81" t="s">
        <v>564</v>
      </c>
      <c r="BF19" s="82"/>
      <c r="BG19" s="81">
        <v>0</v>
      </c>
      <c r="BH19" s="81">
        <v>10.988</v>
      </c>
      <c r="BI19" s="81">
        <v>2165.1970000000001</v>
      </c>
      <c r="BJ19" s="81">
        <v>0</v>
      </c>
      <c r="BK19" s="81">
        <v>3.5209999999999999</v>
      </c>
      <c r="BL19" s="81">
        <v>0</v>
      </c>
      <c r="BM19" s="82"/>
      <c r="BN19" s="81">
        <v>0</v>
      </c>
      <c r="BO19" s="81">
        <v>1</v>
      </c>
      <c r="BP19" s="81">
        <v>15</v>
      </c>
      <c r="BQ19" s="81">
        <v>0</v>
      </c>
      <c r="BR19" s="81">
        <v>1</v>
      </c>
      <c r="BS19" s="81">
        <v>0</v>
      </c>
      <c r="BT19"/>
      <c r="BU19" s="80">
        <v>978.44</v>
      </c>
      <c r="BV19" s="80">
        <v>966.30600000000004</v>
      </c>
      <c r="BW19" s="80">
        <v>217.47200000000001</v>
      </c>
      <c r="BX19" s="80">
        <v>1.2869999999999999</v>
      </c>
      <c r="BY19" s="80">
        <v>2.339</v>
      </c>
      <c r="BZ19" s="80">
        <v>0</v>
      </c>
      <c r="CA19" s="80">
        <v>0</v>
      </c>
      <c r="CB19" s="80">
        <v>13.862</v>
      </c>
      <c r="CC19" s="80">
        <v>0</v>
      </c>
    </row>
    <row r="20" spans="1:81">
      <c r="A20" s="80" t="s">
        <v>1744</v>
      </c>
      <c r="B20" s="80">
        <v>148</v>
      </c>
      <c r="C20" s="80">
        <v>12</v>
      </c>
      <c r="D20" s="80">
        <v>9</v>
      </c>
      <c r="E20" s="80">
        <v>2015</v>
      </c>
      <c r="F20" s="80" t="s">
        <v>91</v>
      </c>
      <c r="G20" s="80" t="s">
        <v>1732</v>
      </c>
      <c r="H20" s="80" t="s">
        <v>1733</v>
      </c>
      <c r="I20" s="177"/>
      <c r="J20" s="81">
        <v>1593.9966207374066</v>
      </c>
      <c r="K20" s="81">
        <v>3.1273584393370877</v>
      </c>
      <c r="L20" s="81">
        <v>20.635004276627377</v>
      </c>
      <c r="M20" s="81">
        <v>51.74227994353609</v>
      </c>
      <c r="N20" s="81">
        <v>59.964136417864516</v>
      </c>
      <c r="O20" s="81">
        <v>55.472326479830322</v>
      </c>
      <c r="P20" s="81">
        <v>55.283279966753177</v>
      </c>
      <c r="Q20" s="81">
        <v>3.3397017842981613</v>
      </c>
      <c r="R20" s="81">
        <v>0</v>
      </c>
      <c r="S20" s="81">
        <v>4.0786943847000003</v>
      </c>
      <c r="T20" s="82"/>
      <c r="U20" s="81">
        <v>138702266</v>
      </c>
      <c r="V20" s="81">
        <v>1137</v>
      </c>
      <c r="W20" s="81">
        <v>244</v>
      </c>
      <c r="X20" s="81">
        <v>11237</v>
      </c>
      <c r="Y20" s="81">
        <v>17255</v>
      </c>
      <c r="Z20" s="81">
        <v>32229</v>
      </c>
      <c r="AA20" s="81">
        <v>11001</v>
      </c>
      <c r="AB20" s="81">
        <v>45965</v>
      </c>
      <c r="AC20" s="81">
        <v>0</v>
      </c>
      <c r="AD20" s="81">
        <v>4.0786943847000003</v>
      </c>
      <c r="AE20" s="82"/>
      <c r="AF20" s="81">
        <v>1086228997.4958618</v>
      </c>
      <c r="AG20" s="81">
        <v>2330134.0950018005</v>
      </c>
      <c r="AH20" s="81">
        <v>3324100.097749616</v>
      </c>
      <c r="AI20" s="81">
        <v>74268646.768181443</v>
      </c>
      <c r="AJ20" s="81">
        <v>85540080.386143699</v>
      </c>
      <c r="AK20" s="81">
        <v>0</v>
      </c>
      <c r="AL20" s="81">
        <v>0</v>
      </c>
      <c r="AM20" s="81">
        <v>6299310.4340769453</v>
      </c>
      <c r="AN20" s="81">
        <v>0</v>
      </c>
      <c r="AO20" s="81">
        <v>0</v>
      </c>
      <c r="AP20" s="82"/>
      <c r="AQ20" s="81">
        <v>1282</v>
      </c>
      <c r="AR20" s="81">
        <v>434</v>
      </c>
      <c r="AS20" s="81">
        <v>0</v>
      </c>
      <c r="AT20" s="81">
        <v>0</v>
      </c>
      <c r="AU20" s="81">
        <v>0</v>
      </c>
      <c r="AV20" s="81">
        <v>0</v>
      </c>
      <c r="AW20" s="81" t="s">
        <v>564</v>
      </c>
      <c r="AX20" s="82"/>
      <c r="AY20" s="81">
        <v>5666.7000000000007</v>
      </c>
      <c r="AZ20" s="81">
        <v>46653.8</v>
      </c>
      <c r="BA20" s="81">
        <v>0</v>
      </c>
      <c r="BB20" s="81">
        <v>0</v>
      </c>
      <c r="BC20" s="81">
        <v>0</v>
      </c>
      <c r="BD20" s="81">
        <v>0</v>
      </c>
      <c r="BE20" s="81" t="s">
        <v>564</v>
      </c>
      <c r="BF20" s="82"/>
      <c r="BG20" s="81">
        <v>0</v>
      </c>
      <c r="BH20" s="81">
        <v>11.686999999999999</v>
      </c>
      <c r="BI20" s="81">
        <v>2100.9279999999999</v>
      </c>
      <c r="BJ20" s="81">
        <v>0</v>
      </c>
      <c r="BK20" s="81">
        <v>3.3450000000000002</v>
      </c>
      <c r="BL20" s="81">
        <v>0</v>
      </c>
      <c r="BM20" s="82"/>
      <c r="BN20" s="81">
        <v>0</v>
      </c>
      <c r="BO20" s="81">
        <v>1</v>
      </c>
      <c r="BP20" s="81">
        <v>16</v>
      </c>
      <c r="BQ20" s="81">
        <v>0</v>
      </c>
      <c r="BR20" s="81">
        <v>1</v>
      </c>
      <c r="BS20" s="81">
        <v>0</v>
      </c>
      <c r="BT20"/>
      <c r="BU20" s="80">
        <v>947.26900000000001</v>
      </c>
      <c r="BV20" s="80">
        <v>919.22199999999998</v>
      </c>
      <c r="BW20" s="80">
        <v>229.48</v>
      </c>
      <c r="BX20" s="80">
        <v>1.224</v>
      </c>
      <c r="BY20" s="80">
        <v>2.2810000000000001</v>
      </c>
      <c r="BZ20" s="80">
        <v>0</v>
      </c>
      <c r="CA20" s="80">
        <v>0</v>
      </c>
      <c r="CB20" s="80">
        <v>16.484000000000002</v>
      </c>
      <c r="CC20" s="80">
        <v>0</v>
      </c>
    </row>
    <row r="21" spans="1:81">
      <c r="A21" s="80" t="s">
        <v>1745</v>
      </c>
      <c r="B21" s="80">
        <v>149</v>
      </c>
      <c r="C21" s="80">
        <v>13</v>
      </c>
      <c r="D21" s="80">
        <v>9</v>
      </c>
      <c r="E21" s="80">
        <v>2016</v>
      </c>
      <c r="F21" s="80" t="s">
        <v>92</v>
      </c>
      <c r="G21" s="80" t="s">
        <v>1732</v>
      </c>
      <c r="H21" s="80" t="s">
        <v>1733</v>
      </c>
      <c r="I21" s="177"/>
      <c r="J21" s="81">
        <v>1656.9517673040145</v>
      </c>
      <c r="K21" s="81">
        <v>2.9272472455653866</v>
      </c>
      <c r="L21" s="81">
        <v>12.10969709084055</v>
      </c>
      <c r="M21" s="81">
        <v>50.132229212004781</v>
      </c>
      <c r="N21" s="81">
        <v>61.487373030926484</v>
      </c>
      <c r="O21" s="81">
        <v>55.072448199214833</v>
      </c>
      <c r="P21" s="81">
        <v>53.956107077744278</v>
      </c>
      <c r="Q21" s="81">
        <v>3.2319803304200638</v>
      </c>
      <c r="R21" s="81">
        <v>0</v>
      </c>
      <c r="S21" s="81">
        <v>3.3943120766499995</v>
      </c>
      <c r="T21" s="82"/>
      <c r="U21" s="81">
        <v>132200684</v>
      </c>
      <c r="V21" s="81">
        <v>1137</v>
      </c>
      <c r="W21" s="81">
        <v>244</v>
      </c>
      <c r="X21" s="81">
        <v>11237</v>
      </c>
      <c r="Y21" s="81">
        <v>17421</v>
      </c>
      <c r="Z21" s="81">
        <v>32390</v>
      </c>
      <c r="AA21" s="81">
        <v>11105</v>
      </c>
      <c r="AB21" s="81">
        <v>45758</v>
      </c>
      <c r="AC21" s="81">
        <v>0</v>
      </c>
      <c r="AD21" s="81">
        <v>3.394312076649999</v>
      </c>
      <c r="AE21" s="82"/>
      <c r="AF21" s="81">
        <v>1153019599.221103</v>
      </c>
      <c r="AG21" s="81">
        <v>2144580.203151349</v>
      </c>
      <c r="AH21" s="81">
        <v>1571555.2886731829</v>
      </c>
      <c r="AI21" s="81">
        <v>76383589.603643969</v>
      </c>
      <c r="AJ21" s="81">
        <v>88806608.837659612</v>
      </c>
      <c r="AK21" s="81">
        <v>0</v>
      </c>
      <c r="AL21" s="81">
        <v>0</v>
      </c>
      <c r="AM21" s="81">
        <v>6275813.859007</v>
      </c>
      <c r="AN21" s="81">
        <v>0</v>
      </c>
      <c r="AO21" s="81">
        <v>0</v>
      </c>
      <c r="AP21" s="82"/>
      <c r="AQ21" s="81">
        <v>1382</v>
      </c>
      <c r="AR21" s="81">
        <v>554</v>
      </c>
      <c r="AS21" s="81">
        <v>0</v>
      </c>
      <c r="AT21" s="81">
        <v>1</v>
      </c>
      <c r="AU21" s="81">
        <v>0</v>
      </c>
      <c r="AV21" s="81">
        <v>0</v>
      </c>
      <c r="AW21" s="81" t="s">
        <v>564</v>
      </c>
      <c r="AX21" s="82"/>
      <c r="AY21" s="81">
        <v>6210.2</v>
      </c>
      <c r="AZ21" s="81">
        <v>61220.5</v>
      </c>
      <c r="BA21" s="81">
        <v>0</v>
      </c>
      <c r="BB21" s="81">
        <v>133.30000000000001</v>
      </c>
      <c r="BC21" s="81">
        <v>0</v>
      </c>
      <c r="BD21" s="81">
        <v>0</v>
      </c>
      <c r="BE21" s="81" t="s">
        <v>564</v>
      </c>
      <c r="BF21" s="82"/>
      <c r="BG21" s="81">
        <v>0</v>
      </c>
      <c r="BH21" s="81">
        <v>10.823</v>
      </c>
      <c r="BI21" s="81">
        <v>2102.375</v>
      </c>
      <c r="BJ21" s="81">
        <v>0</v>
      </c>
      <c r="BK21" s="81">
        <v>0</v>
      </c>
      <c r="BL21" s="81">
        <v>0</v>
      </c>
      <c r="BM21" s="82"/>
      <c r="BN21" s="81">
        <v>0</v>
      </c>
      <c r="BO21" s="81">
        <v>1</v>
      </c>
      <c r="BP21" s="81">
        <v>17</v>
      </c>
      <c r="BQ21" s="81">
        <v>0</v>
      </c>
      <c r="BR21" s="81">
        <v>0</v>
      </c>
      <c r="BS21" s="81">
        <v>0</v>
      </c>
      <c r="BT21"/>
      <c r="BU21" s="80">
        <v>929.96400000000006</v>
      </c>
      <c r="BV21" s="80">
        <v>928.4</v>
      </c>
      <c r="BW21" s="80">
        <v>236.06800000000001</v>
      </c>
      <c r="BX21" s="80">
        <v>1.194</v>
      </c>
      <c r="BY21" s="80">
        <v>2.2959999999999998</v>
      </c>
      <c r="BZ21" s="80">
        <v>0</v>
      </c>
      <c r="CA21" s="80">
        <v>0</v>
      </c>
      <c r="CB21" s="80">
        <v>15.276</v>
      </c>
      <c r="CC21" s="80">
        <v>0</v>
      </c>
    </row>
    <row r="22" spans="1:81">
      <c r="A22" s="80" t="s">
        <v>1746</v>
      </c>
      <c r="B22" s="80">
        <v>150</v>
      </c>
      <c r="C22" s="80">
        <v>14</v>
      </c>
      <c r="D22" s="80">
        <v>9</v>
      </c>
      <c r="E22" s="80">
        <v>2017</v>
      </c>
      <c r="F22" s="80" t="s">
        <v>71</v>
      </c>
      <c r="G22" s="80" t="s">
        <v>1732</v>
      </c>
      <c r="H22" s="80" t="s">
        <v>1733</v>
      </c>
      <c r="I22" s="177"/>
      <c r="J22" s="81">
        <v>1660.7527979155821</v>
      </c>
      <c r="K22" s="81">
        <v>2.9552829081083387</v>
      </c>
      <c r="L22" s="81">
        <v>11.833477208048128</v>
      </c>
      <c r="M22" s="81">
        <v>47.363758322340679</v>
      </c>
      <c r="N22" s="81">
        <v>60.393826806365048</v>
      </c>
      <c r="O22" s="81">
        <v>54.473182979692254</v>
      </c>
      <c r="P22" s="81">
        <v>52.87081108193464</v>
      </c>
      <c r="Q22" s="81">
        <v>3.1165590640304695</v>
      </c>
      <c r="R22" s="81">
        <v>0</v>
      </c>
      <c r="S22" s="81">
        <v>3.6621013016000004</v>
      </c>
      <c r="T22" s="82"/>
      <c r="U22" s="81">
        <v>141597665</v>
      </c>
      <c r="V22" s="81">
        <v>1137</v>
      </c>
      <c r="W22" s="81">
        <v>244</v>
      </c>
      <c r="X22" s="81">
        <v>11237</v>
      </c>
      <c r="Y22" s="81">
        <v>17652</v>
      </c>
      <c r="Z22" s="81">
        <v>32569</v>
      </c>
      <c r="AA22" s="81">
        <v>10951</v>
      </c>
      <c r="AB22" s="81">
        <v>45630</v>
      </c>
      <c r="AC22" s="81">
        <v>0</v>
      </c>
      <c r="AD22" s="81">
        <v>3.6621013015999999</v>
      </c>
      <c r="AE22" s="82"/>
      <c r="AF22" s="81">
        <v>1260647208.1776459</v>
      </c>
      <c r="AG22" s="81">
        <v>2259025.6602262682</v>
      </c>
      <c r="AH22" s="81">
        <v>1923825.084551919</v>
      </c>
      <c r="AI22" s="81">
        <v>75096793.412458196</v>
      </c>
      <c r="AJ22" s="81">
        <v>84919977.983558849</v>
      </c>
      <c r="AK22" s="81">
        <v>0</v>
      </c>
      <c r="AL22" s="81">
        <v>0</v>
      </c>
      <c r="AM22" s="81">
        <v>6268050.8336648298</v>
      </c>
      <c r="AN22" s="81">
        <v>0</v>
      </c>
      <c r="AO22" s="81">
        <v>0</v>
      </c>
      <c r="AP22" s="82"/>
      <c r="AQ22" s="81">
        <v>1466</v>
      </c>
      <c r="AR22" s="81">
        <v>647</v>
      </c>
      <c r="AS22" s="81">
        <v>0</v>
      </c>
      <c r="AT22" s="81">
        <v>1</v>
      </c>
      <c r="AU22" s="81">
        <v>0</v>
      </c>
      <c r="AV22" s="81">
        <v>0</v>
      </c>
      <c r="AW22" s="81" t="s">
        <v>564</v>
      </c>
      <c r="AX22" s="82"/>
      <c r="AY22" s="81">
        <v>6633.9</v>
      </c>
      <c r="AZ22" s="81">
        <v>74704.400000000023</v>
      </c>
      <c r="BA22" s="81">
        <v>0</v>
      </c>
      <c r="BB22" s="81">
        <v>133.30000000000001</v>
      </c>
      <c r="BC22" s="81">
        <v>0</v>
      </c>
      <c r="BD22" s="81">
        <v>0</v>
      </c>
      <c r="BE22" s="81" t="s">
        <v>564</v>
      </c>
      <c r="BF22" s="82"/>
      <c r="BG22" s="81">
        <v>0</v>
      </c>
      <c r="BH22" s="81">
        <v>10.846</v>
      </c>
      <c r="BI22" s="81">
        <v>1957.731</v>
      </c>
      <c r="BJ22" s="81">
        <v>0</v>
      </c>
      <c r="BK22" s="81">
        <v>0</v>
      </c>
      <c r="BL22" s="81">
        <v>0</v>
      </c>
      <c r="BM22" s="82"/>
      <c r="BN22" s="81">
        <v>0</v>
      </c>
      <c r="BO22" s="81">
        <v>1</v>
      </c>
      <c r="BP22" s="81">
        <v>16</v>
      </c>
      <c r="BQ22" s="81">
        <v>0</v>
      </c>
      <c r="BR22" s="81">
        <v>0</v>
      </c>
      <c r="BS22" s="81">
        <v>0</v>
      </c>
      <c r="BT22"/>
      <c r="BU22" s="80">
        <v>875.14499999999998</v>
      </c>
      <c r="BV22" s="80">
        <v>840.96299999999997</v>
      </c>
      <c r="BW22" s="80">
        <v>236.864</v>
      </c>
      <c r="BX22" s="80">
        <v>1.0649999999999999</v>
      </c>
      <c r="BY22" s="80">
        <v>2.16</v>
      </c>
      <c r="BZ22" s="80">
        <v>0</v>
      </c>
      <c r="CA22" s="80">
        <v>0</v>
      </c>
      <c r="CB22" s="80">
        <v>12.38</v>
      </c>
      <c r="CC22" s="80">
        <v>0</v>
      </c>
    </row>
    <row r="23" spans="1:81">
      <c r="A23" s="80" t="s">
        <v>1747</v>
      </c>
      <c r="B23" s="80">
        <v>151</v>
      </c>
      <c r="C23" s="80">
        <v>15</v>
      </c>
      <c r="D23" s="80">
        <v>9</v>
      </c>
      <c r="E23" s="80">
        <v>2018</v>
      </c>
      <c r="F23" s="80" t="s">
        <v>93</v>
      </c>
      <c r="G23" s="80" t="s">
        <v>1732</v>
      </c>
      <c r="H23" s="80" t="s">
        <v>1733</v>
      </c>
      <c r="I23" s="177"/>
      <c r="J23" s="81">
        <v>1690.000507899023</v>
      </c>
      <c r="K23" s="81">
        <v>2.7373081063554019</v>
      </c>
      <c r="L23" s="81">
        <v>10.881604063828073</v>
      </c>
      <c r="M23" s="81">
        <v>49.018368399636053</v>
      </c>
      <c r="N23" s="81">
        <v>55.764502269546448</v>
      </c>
      <c r="O23" s="81">
        <v>53.925676566557264</v>
      </c>
      <c r="P23" s="81">
        <v>51.899993158511968</v>
      </c>
      <c r="Q23" s="81">
        <v>2.8930236045556663</v>
      </c>
      <c r="R23" s="81">
        <v>0</v>
      </c>
      <c r="S23" s="81">
        <v>3.3479317185600004</v>
      </c>
      <c r="T23" s="82"/>
      <c r="U23" s="81">
        <v>150197586</v>
      </c>
      <c r="V23" s="81">
        <v>1137</v>
      </c>
      <c r="W23" s="81">
        <v>244</v>
      </c>
      <c r="X23" s="81">
        <v>11237</v>
      </c>
      <c r="Y23" s="81">
        <v>18072</v>
      </c>
      <c r="Z23" s="81">
        <v>32859</v>
      </c>
      <c r="AA23" s="81">
        <v>10858</v>
      </c>
      <c r="AB23" s="81">
        <v>45646</v>
      </c>
      <c r="AC23" s="81">
        <v>0</v>
      </c>
      <c r="AD23" s="81">
        <v>3.3479317185599999</v>
      </c>
      <c r="AE23" s="82"/>
      <c r="AF23" s="81">
        <v>1359733389.5966799</v>
      </c>
      <c r="AG23" s="81">
        <v>2047641.6554429331</v>
      </c>
      <c r="AH23" s="81">
        <v>1780499.9631450099</v>
      </c>
      <c r="AI23" s="81">
        <v>76428654.945469454</v>
      </c>
      <c r="AJ23" s="81">
        <v>85352728.072342247</v>
      </c>
      <c r="AK23" s="81">
        <v>0</v>
      </c>
      <c r="AL23" s="81">
        <v>0</v>
      </c>
      <c r="AM23" s="81">
        <v>6283222.5995439244</v>
      </c>
      <c r="AN23" s="81">
        <v>0</v>
      </c>
      <c r="AO23" s="81">
        <v>0</v>
      </c>
      <c r="AP23" s="82"/>
      <c r="AQ23" s="81">
        <v>1576</v>
      </c>
      <c r="AR23" s="81">
        <v>759</v>
      </c>
      <c r="AS23" s="81">
        <v>0</v>
      </c>
      <c r="AT23" s="81">
        <v>1</v>
      </c>
      <c r="AU23" s="81">
        <v>0</v>
      </c>
      <c r="AV23" s="81">
        <v>0</v>
      </c>
      <c r="AW23" s="81" t="s">
        <v>564</v>
      </c>
      <c r="AX23" s="82"/>
      <c r="AY23" s="81">
        <v>7210.2000000000007</v>
      </c>
      <c r="AZ23" s="81">
        <v>91833.8</v>
      </c>
      <c r="BA23" s="81">
        <v>0</v>
      </c>
      <c r="BB23" s="81">
        <v>133</v>
      </c>
      <c r="BC23" s="81">
        <v>0</v>
      </c>
      <c r="BD23" s="81">
        <v>0</v>
      </c>
      <c r="BE23" s="81" t="s">
        <v>564</v>
      </c>
      <c r="BF23" s="82"/>
      <c r="BG23" s="81">
        <v>0</v>
      </c>
      <c r="BH23" s="81">
        <v>10.863</v>
      </c>
      <c r="BI23" s="81">
        <v>2008.1659999999999</v>
      </c>
      <c r="BJ23" s="81">
        <v>0</v>
      </c>
      <c r="BK23" s="81">
        <v>0</v>
      </c>
      <c r="BL23" s="81">
        <v>0</v>
      </c>
      <c r="BM23" s="82"/>
      <c r="BN23" s="81">
        <v>0</v>
      </c>
      <c r="BO23" s="81">
        <v>1</v>
      </c>
      <c r="BP23" s="81">
        <v>17</v>
      </c>
      <c r="BQ23" s="81">
        <v>0</v>
      </c>
      <c r="BR23" s="81">
        <v>0</v>
      </c>
      <c r="BS23" s="81">
        <v>0</v>
      </c>
      <c r="BT23"/>
      <c r="BU23" s="80">
        <v>894.77800000000002</v>
      </c>
      <c r="BV23" s="80">
        <v>855.79899999999998</v>
      </c>
      <c r="BW23" s="80">
        <v>249.91399999999999</v>
      </c>
      <c r="BX23" s="80">
        <v>1.131</v>
      </c>
      <c r="BY23" s="80">
        <v>2.2839999999999998</v>
      </c>
      <c r="BZ23" s="80">
        <v>0</v>
      </c>
      <c r="CA23" s="80">
        <v>0</v>
      </c>
      <c r="CB23" s="80">
        <v>15.122999999999999</v>
      </c>
      <c r="CC23" s="80">
        <v>0</v>
      </c>
    </row>
    <row r="24" spans="1:81">
      <c r="A24" s="80" t="s">
        <v>1748</v>
      </c>
      <c r="B24" s="80">
        <v>152</v>
      </c>
      <c r="C24" s="80">
        <v>16</v>
      </c>
      <c r="D24" s="80">
        <v>9</v>
      </c>
      <c r="E24" s="80">
        <v>2019</v>
      </c>
      <c r="F24" s="80" t="s">
        <v>73</v>
      </c>
      <c r="G24" s="80" t="s">
        <v>1732</v>
      </c>
      <c r="H24" s="80" t="s">
        <v>1733</v>
      </c>
      <c r="I24" s="177"/>
      <c r="J24" s="81">
        <v>1969.751466410451</v>
      </c>
      <c r="K24" s="81">
        <v>2.5521089950296432</v>
      </c>
      <c r="L24" s="81">
        <v>10.958953598208657</v>
      </c>
      <c r="M24" s="81">
        <v>43.705586302266532</v>
      </c>
      <c r="N24" s="81">
        <v>53.154035047640633</v>
      </c>
      <c r="O24" s="81">
        <v>52.732247079519716</v>
      </c>
      <c r="P24" s="81">
        <v>51.843483716161067</v>
      </c>
      <c r="Q24" s="81">
        <v>2.8208939136491487</v>
      </c>
      <c r="R24" s="81">
        <v>0</v>
      </c>
      <c r="S24" s="81">
        <v>3.8643113482359435</v>
      </c>
      <c r="T24" s="82"/>
      <c r="U24" s="81">
        <v>172274101</v>
      </c>
      <c r="V24" s="81">
        <v>1137</v>
      </c>
      <c r="W24" s="81">
        <v>244</v>
      </c>
      <c r="X24" s="81">
        <v>11237</v>
      </c>
      <c r="Y24" s="81">
        <v>18556</v>
      </c>
      <c r="Z24" s="81">
        <v>33014</v>
      </c>
      <c r="AA24" s="81">
        <v>10765</v>
      </c>
      <c r="AB24" s="81">
        <v>45713</v>
      </c>
      <c r="AC24" s="81">
        <v>0</v>
      </c>
      <c r="AD24" s="81">
        <v>3.864311348235943</v>
      </c>
      <c r="AE24" s="82"/>
      <c r="AF24" s="81">
        <v>1653925047.775609</v>
      </c>
      <c r="AG24" s="81">
        <v>2011360.224884765</v>
      </c>
      <c r="AH24" s="81">
        <v>1958297.377493998</v>
      </c>
      <c r="AI24" s="81">
        <v>73333178.145494357</v>
      </c>
      <c r="AJ24" s="81">
        <v>78624015.682886705</v>
      </c>
      <c r="AK24" s="81">
        <v>0</v>
      </c>
      <c r="AL24" s="81">
        <v>0</v>
      </c>
      <c r="AM24" s="81">
        <v>6225766.472720244</v>
      </c>
      <c r="AN24" s="81">
        <v>0</v>
      </c>
      <c r="AO24" s="81">
        <v>0</v>
      </c>
      <c r="AP24" s="82"/>
      <c r="AQ24" s="81">
        <v>1696</v>
      </c>
      <c r="AR24" s="81">
        <v>896</v>
      </c>
      <c r="AS24" s="81">
        <v>0</v>
      </c>
      <c r="AT24" s="81">
        <v>1</v>
      </c>
      <c r="AU24" s="81">
        <v>0</v>
      </c>
      <c r="AV24" s="81">
        <v>0</v>
      </c>
      <c r="AW24" s="81" t="s">
        <v>564</v>
      </c>
      <c r="AX24" s="82"/>
      <c r="AY24" s="81">
        <v>7869.0000000000036</v>
      </c>
      <c r="AZ24" s="81">
        <v>99940.100000000049</v>
      </c>
      <c r="BA24" s="81">
        <v>0</v>
      </c>
      <c r="BB24" s="81">
        <v>133.30000000000001</v>
      </c>
      <c r="BC24" s="81">
        <v>0</v>
      </c>
      <c r="BD24" s="81">
        <v>0</v>
      </c>
      <c r="BE24" s="81" t="s">
        <v>564</v>
      </c>
      <c r="BF24" s="82"/>
      <c r="BG24" s="81">
        <v>0</v>
      </c>
      <c r="BH24" s="81">
        <v>10.188000000000001</v>
      </c>
      <c r="BI24" s="81">
        <v>1986.44</v>
      </c>
      <c r="BJ24" s="81">
        <v>0</v>
      </c>
      <c r="BK24" s="81">
        <v>0</v>
      </c>
      <c r="BL24" s="81">
        <v>0</v>
      </c>
      <c r="BM24" s="82"/>
      <c r="BN24" s="81">
        <v>0</v>
      </c>
      <c r="BO24" s="81">
        <v>1</v>
      </c>
      <c r="BP24" s="81">
        <v>18</v>
      </c>
      <c r="BQ24" s="81">
        <v>0</v>
      </c>
      <c r="BR24" s="81">
        <v>0</v>
      </c>
      <c r="BS24" s="81">
        <v>0</v>
      </c>
      <c r="BT24"/>
      <c r="BU24" s="80">
        <v>861.49800000000005</v>
      </c>
      <c r="BV24" s="80">
        <v>856.41099999999994</v>
      </c>
      <c r="BW24" s="80">
        <v>259.077</v>
      </c>
      <c r="BX24" s="80">
        <v>1.0189999999999999</v>
      </c>
      <c r="BY24" s="80">
        <v>2.2170000000000001</v>
      </c>
      <c r="BZ24" s="80">
        <v>0</v>
      </c>
      <c r="CA24" s="80">
        <v>0</v>
      </c>
      <c r="CB24" s="80">
        <v>16.405999999999999</v>
      </c>
      <c r="CC24" s="80">
        <v>0</v>
      </c>
    </row>
    <row r="25" spans="1:81">
      <c r="A25" s="80" t="s">
        <v>1749</v>
      </c>
      <c r="B25" s="80">
        <v>153</v>
      </c>
      <c r="C25" s="80">
        <v>17</v>
      </c>
      <c r="D25" s="80">
        <v>9</v>
      </c>
      <c r="E25" s="80">
        <v>2020</v>
      </c>
      <c r="F25" s="80" t="s">
        <v>218</v>
      </c>
      <c r="G25" s="80" t="s">
        <v>1732</v>
      </c>
      <c r="H25" s="80" t="s">
        <v>1733</v>
      </c>
      <c r="I25" s="177"/>
      <c r="J25" s="81">
        <v>1865.778451330923</v>
      </c>
      <c r="K25" s="81">
        <v>2.4860270652005494</v>
      </c>
      <c r="L25" s="81">
        <v>26.060317021439779</v>
      </c>
      <c r="M25" s="81">
        <v>41.7702824354432</v>
      </c>
      <c r="N25" s="81">
        <v>53.288752781681723</v>
      </c>
      <c r="O25" s="81">
        <v>46.109946932282028</v>
      </c>
      <c r="P25" s="81">
        <v>48.279727008889388</v>
      </c>
      <c r="Q25" s="81">
        <v>2.6769869289408437</v>
      </c>
      <c r="R25" s="81">
        <v>0</v>
      </c>
      <c r="S25" s="81">
        <v>6.8439723815963998</v>
      </c>
      <c r="T25" s="82"/>
      <c r="U25" s="81">
        <v>166279287</v>
      </c>
      <c r="V25" s="81">
        <v>1054</v>
      </c>
      <c r="W25" s="81">
        <v>618</v>
      </c>
      <c r="X25" s="81">
        <v>11914</v>
      </c>
      <c r="Y25" s="81">
        <v>18725</v>
      </c>
      <c r="Z25" s="81">
        <v>32949</v>
      </c>
      <c r="AA25" s="81">
        <v>10892</v>
      </c>
      <c r="AB25" s="81">
        <v>45401</v>
      </c>
      <c r="AC25" s="81">
        <v>0</v>
      </c>
      <c r="AD25" s="81">
        <v>6.8439723815963998</v>
      </c>
      <c r="AE25" s="82"/>
      <c r="AF25" s="81">
        <v>1624319991.1432481</v>
      </c>
      <c r="AG25" s="81">
        <v>1909881.4913132875</v>
      </c>
      <c r="AH25" s="81">
        <v>4856821.8667580578</v>
      </c>
      <c r="AI25" s="81">
        <v>75107430.324570864</v>
      </c>
      <c r="AJ25" s="81">
        <v>91209600.25260663</v>
      </c>
      <c r="AK25" s="81"/>
      <c r="AL25" s="81"/>
      <c r="AM25" s="81">
        <v>5925334.9156306209</v>
      </c>
      <c r="AN25" s="81"/>
      <c r="AO25" s="81"/>
      <c r="AP25" s="82"/>
      <c r="AQ25" s="81">
        <v>1822</v>
      </c>
      <c r="AR25" s="81">
        <v>1002</v>
      </c>
      <c r="AS25" s="81">
        <v>0</v>
      </c>
      <c r="AT25" s="81">
        <v>1</v>
      </c>
      <c r="AU25" s="81">
        <v>0</v>
      </c>
      <c r="AV25" s="81">
        <v>0</v>
      </c>
      <c r="AW25" s="81">
        <v>0</v>
      </c>
      <c r="AX25" s="82"/>
      <c r="AY25" s="81">
        <v>8648.9999999999909</v>
      </c>
      <c r="AZ25" s="81">
        <v>110788.69999999971</v>
      </c>
      <c r="BA25" s="81">
        <v>0</v>
      </c>
      <c r="BB25" s="81">
        <v>133.30000000000001</v>
      </c>
      <c r="BC25" s="81">
        <v>0</v>
      </c>
      <c r="BD25" s="81">
        <v>0</v>
      </c>
      <c r="BE25" s="81">
        <v>0</v>
      </c>
      <c r="BF25" s="82"/>
      <c r="BG25" s="81">
        <v>0</v>
      </c>
      <c r="BH25" s="81">
        <v>11.111000000000001</v>
      </c>
      <c r="BI25" s="81">
        <v>1905.566</v>
      </c>
      <c r="BJ25" s="81">
        <v>0</v>
      </c>
      <c r="BK25" s="81">
        <v>0</v>
      </c>
      <c r="BL25" s="81">
        <v>0</v>
      </c>
      <c r="BM25" s="82"/>
      <c r="BN25" s="81">
        <v>0</v>
      </c>
      <c r="BO25" s="81">
        <v>1</v>
      </c>
      <c r="BP25" s="81">
        <v>19</v>
      </c>
      <c r="BQ25" s="81">
        <v>0</v>
      </c>
      <c r="BR25" s="81">
        <v>0</v>
      </c>
      <c r="BS25" s="81">
        <v>0</v>
      </c>
      <c r="BT25"/>
      <c r="BU25" s="80">
        <v>794.92700000000002</v>
      </c>
      <c r="BV25" s="80">
        <v>817.38300000000004</v>
      </c>
      <c r="BW25" s="80">
        <v>301.072</v>
      </c>
      <c r="BX25" s="80">
        <v>0.93799999999999994</v>
      </c>
      <c r="BY25" s="80">
        <v>2.3570000000000002</v>
      </c>
      <c r="BZ25" s="80">
        <v>0</v>
      </c>
      <c r="CA25" s="80">
        <v>0</v>
      </c>
      <c r="CB25" s="80">
        <v>0</v>
      </c>
      <c r="CC25" s="80">
        <v>0</v>
      </c>
    </row>
    <row r="26" spans="1:81">
      <c r="A26" s="80" t="s">
        <v>1750</v>
      </c>
      <c r="B26" s="80">
        <v>153</v>
      </c>
      <c r="C26" s="80">
        <v>18</v>
      </c>
      <c r="D26" s="80">
        <v>9</v>
      </c>
      <c r="E26" s="80">
        <v>2021</v>
      </c>
      <c r="F26" s="80" t="s">
        <v>75</v>
      </c>
      <c r="G26" s="174" t="s">
        <v>1732</v>
      </c>
      <c r="H26" s="80" t="s">
        <v>1733</v>
      </c>
      <c r="I26" s="177"/>
      <c r="J26" s="81">
        <v>1747.358972501014</v>
      </c>
      <c r="K26" s="81">
        <v>2.724756874334497</v>
      </c>
      <c r="L26" s="81">
        <v>24.928366280071362</v>
      </c>
      <c r="M26" s="81">
        <v>47.692437018661863</v>
      </c>
      <c r="N26" s="81">
        <v>51.760898039148856</v>
      </c>
      <c r="O26" s="81">
        <v>44.552293961486022</v>
      </c>
      <c r="P26" s="81">
        <v>50.248202084734707</v>
      </c>
      <c r="Q26" s="81">
        <v>2.6803516283762896</v>
      </c>
      <c r="R26" s="81">
        <v>0</v>
      </c>
      <c r="S26" s="81">
        <v>5.6781643514400004</v>
      </c>
      <c r="T26" s="82"/>
      <c r="U26" s="81">
        <v>153644953</v>
      </c>
      <c r="V26" s="81">
        <v>1054</v>
      </c>
      <c r="W26" s="81">
        <v>618</v>
      </c>
      <c r="X26" s="81">
        <v>11914</v>
      </c>
      <c r="Y26" s="81">
        <v>18685</v>
      </c>
      <c r="Z26" s="81">
        <v>32781</v>
      </c>
      <c r="AA26" s="81">
        <v>11055</v>
      </c>
      <c r="AB26" s="81">
        <v>44919</v>
      </c>
      <c r="AC26" s="81">
        <v>0</v>
      </c>
      <c r="AD26" s="81">
        <v>5.6781643514400004</v>
      </c>
      <c r="AE26" s="82"/>
      <c r="AF26" s="81">
        <v>1525356854.778518</v>
      </c>
      <c r="AG26" s="81">
        <v>2024022.8864189649</v>
      </c>
      <c r="AH26" s="81">
        <v>4437233.6001167307</v>
      </c>
      <c r="AI26" s="81">
        <v>79986551.09257026</v>
      </c>
      <c r="AJ26" s="81">
        <v>84189854.121138915</v>
      </c>
      <c r="AK26" s="81">
        <v>0</v>
      </c>
      <c r="AL26" s="81">
        <v>0</v>
      </c>
      <c r="AM26" s="81">
        <v>5896242.5764386998</v>
      </c>
      <c r="AN26" s="81">
        <v>0</v>
      </c>
      <c r="AO26" s="81">
        <v>0</v>
      </c>
      <c r="AP26" s="82"/>
      <c r="AQ26" s="81">
        <v>2169</v>
      </c>
      <c r="AR26" s="81">
        <v>1037</v>
      </c>
      <c r="AS26" s="81">
        <v>0</v>
      </c>
      <c r="AT26" s="81">
        <v>1</v>
      </c>
      <c r="AU26" s="81">
        <v>0</v>
      </c>
      <c r="AV26" s="81">
        <v>0</v>
      </c>
      <c r="AW26" s="81"/>
      <c r="AX26" s="82"/>
      <c r="AY26" s="81">
        <v>11598.999999999911</v>
      </c>
      <c r="AZ26" s="81">
        <v>115226.7999999997</v>
      </c>
      <c r="BA26" s="81">
        <v>0</v>
      </c>
      <c r="BB26" s="81">
        <v>133.30000000000001</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1751</v>
      </c>
      <c r="B27" s="80">
        <v>153</v>
      </c>
      <c r="C27" s="80">
        <v>19</v>
      </c>
      <c r="D27" s="80">
        <v>9</v>
      </c>
      <c r="E27" s="80">
        <v>2022</v>
      </c>
      <c r="F27" s="80" t="s">
        <v>568</v>
      </c>
      <c r="G27" s="174" t="s">
        <v>1732</v>
      </c>
      <c r="H27" s="80" t="s">
        <v>1733</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2325</v>
      </c>
      <c r="AR27" s="81">
        <v>1053</v>
      </c>
      <c r="AS27" s="81">
        <v>0</v>
      </c>
      <c r="AT27" s="81">
        <v>1</v>
      </c>
      <c r="AU27" s="81">
        <v>0</v>
      </c>
      <c r="AV27" s="81">
        <v>0</v>
      </c>
      <c r="AW27" s="81"/>
      <c r="AX27" s="82"/>
      <c r="AY27" s="81">
        <v>12726.599999999884</v>
      </c>
      <c r="AZ27" s="81">
        <v>124607.89999999969</v>
      </c>
      <c r="BA27" s="81">
        <v>0</v>
      </c>
      <c r="BB27" s="81">
        <v>133.30000000000001</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1752</v>
      </c>
      <c r="B28" s="80">
        <v>1</v>
      </c>
      <c r="C28" s="80">
        <v>1</v>
      </c>
      <c r="D28" s="80">
        <v>1</v>
      </c>
      <c r="E28" s="80">
        <v>1990</v>
      </c>
      <c r="F28" s="80" t="s">
        <v>562</v>
      </c>
      <c r="G28" s="80" t="s">
        <v>1753</v>
      </c>
      <c r="H28" s="80" t="s">
        <v>1754</v>
      </c>
      <c r="I28" s="177" t="s">
        <v>563</v>
      </c>
      <c r="J28" s="81">
        <v>196.20265211999126</v>
      </c>
      <c r="K28" s="81">
        <v>6.5961854432452345</v>
      </c>
      <c r="L28" s="81">
        <v>20.059319086221695</v>
      </c>
      <c r="M28" s="81">
        <v>62.155016898237328</v>
      </c>
      <c r="N28" s="81">
        <v>40.125731491480039</v>
      </c>
      <c r="O28" s="81">
        <v>38.9145269719533</v>
      </c>
      <c r="P28" s="81">
        <v>51.192059741284609</v>
      </c>
      <c r="Q28" s="81">
        <v>3.3612326008117392</v>
      </c>
      <c r="R28" s="81">
        <v>5.1893282895119475</v>
      </c>
      <c r="S28" s="81">
        <v>3.5876766794697579</v>
      </c>
      <c r="T28" s="82"/>
      <c r="U28" s="81">
        <v>4745775</v>
      </c>
      <c r="V28" s="81">
        <v>2241</v>
      </c>
      <c r="W28" s="81">
        <v>194</v>
      </c>
      <c r="X28" s="81">
        <v>20939</v>
      </c>
      <c r="Y28" s="81">
        <v>18059</v>
      </c>
      <c r="Z28" s="81">
        <v>16006</v>
      </c>
      <c r="AA28" s="81">
        <v>12430</v>
      </c>
      <c r="AB28" s="81">
        <v>54575</v>
      </c>
      <c r="AC28" s="81">
        <v>898801</v>
      </c>
      <c r="AD28" s="81">
        <v>3.5876766794697579</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1755</v>
      </c>
      <c r="B29" s="80">
        <v>2</v>
      </c>
      <c r="C29" s="80">
        <v>2</v>
      </c>
      <c r="D29" s="80">
        <v>1</v>
      </c>
      <c r="E29" s="80">
        <v>2005</v>
      </c>
      <c r="F29" s="80" t="s">
        <v>565</v>
      </c>
      <c r="G29" s="80" t="s">
        <v>1753</v>
      </c>
      <c r="H29" s="80" t="s">
        <v>1754</v>
      </c>
      <c r="I29" s="177"/>
      <c r="J29" s="81">
        <v>151.01898315530744</v>
      </c>
      <c r="K29" s="81">
        <v>3.7570487533707451</v>
      </c>
      <c r="L29" s="81">
        <v>13.694753666832163</v>
      </c>
      <c r="M29" s="81">
        <v>84.9972250341294</v>
      </c>
      <c r="N29" s="81">
        <v>57.187928532112558</v>
      </c>
      <c r="O29" s="81">
        <v>55.121577998191881</v>
      </c>
      <c r="P29" s="81">
        <v>53.736298246853686</v>
      </c>
      <c r="Q29" s="81">
        <v>3.0060099880383917</v>
      </c>
      <c r="R29" s="81">
        <v>3.5340976908234847</v>
      </c>
      <c r="S29" s="81">
        <v>7.664720258</v>
      </c>
      <c r="T29" s="82"/>
      <c r="U29" s="81">
        <v>3833593</v>
      </c>
      <c r="V29" s="81">
        <v>1588</v>
      </c>
      <c r="W29" s="81">
        <v>146</v>
      </c>
      <c r="X29" s="81">
        <v>15910</v>
      </c>
      <c r="Y29" s="81">
        <v>21781</v>
      </c>
      <c r="Z29" s="81">
        <v>26236</v>
      </c>
      <c r="AA29" s="81">
        <v>10686</v>
      </c>
      <c r="AB29" s="81">
        <v>51023</v>
      </c>
      <c r="AC29" s="81">
        <v>624932</v>
      </c>
      <c r="AD29" s="81">
        <v>7.664720258</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1756</v>
      </c>
      <c r="B30" s="80">
        <v>3</v>
      </c>
      <c r="C30" s="80">
        <v>3</v>
      </c>
      <c r="D30" s="80">
        <v>1</v>
      </c>
      <c r="E30" s="80">
        <v>2006</v>
      </c>
      <c r="F30" s="80" t="s">
        <v>566</v>
      </c>
      <c r="G30" s="80" t="s">
        <v>1753</v>
      </c>
      <c r="H30" s="80" t="s">
        <v>1754</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1757</v>
      </c>
      <c r="B31" s="80">
        <v>4</v>
      </c>
      <c r="C31" s="80">
        <v>4</v>
      </c>
      <c r="D31" s="80">
        <v>1</v>
      </c>
      <c r="E31" s="80">
        <v>2007</v>
      </c>
      <c r="F31" s="80" t="s">
        <v>567</v>
      </c>
      <c r="G31" s="80" t="s">
        <v>1753</v>
      </c>
      <c r="H31" s="80" t="s">
        <v>1754</v>
      </c>
      <c r="I31" s="177"/>
      <c r="J31" s="81">
        <v>163.383925152865</v>
      </c>
      <c r="K31" s="81">
        <v>3.7430442788179574</v>
      </c>
      <c r="L31" s="81">
        <v>7.9859228112537943</v>
      </c>
      <c r="M31" s="81">
        <v>88.934436070004494</v>
      </c>
      <c r="N31" s="81">
        <v>69.107428915424535</v>
      </c>
      <c r="O31" s="81">
        <v>53.780252562405366</v>
      </c>
      <c r="P31" s="81">
        <v>53.500815276632821</v>
      </c>
      <c r="Q31" s="81">
        <v>3.1389016099757678</v>
      </c>
      <c r="R31" s="81">
        <v>3.2690613165577158</v>
      </c>
      <c r="S31" s="81">
        <v>10.00292819995</v>
      </c>
      <c r="T31" s="82"/>
      <c r="U31" s="81">
        <v>4659976</v>
      </c>
      <c r="V31" s="81">
        <v>1543</v>
      </c>
      <c r="W31" s="81">
        <v>98</v>
      </c>
      <c r="X31" s="81">
        <v>19933</v>
      </c>
      <c r="Y31" s="81">
        <v>22059</v>
      </c>
      <c r="Z31" s="81">
        <v>26610</v>
      </c>
      <c r="AA31" s="81">
        <v>10477</v>
      </c>
      <c r="AB31" s="81">
        <v>50461</v>
      </c>
      <c r="AC31" s="81">
        <v>594652</v>
      </c>
      <c r="AD31" s="81">
        <v>10.00292819995</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1758</v>
      </c>
      <c r="B32" s="80">
        <v>5</v>
      </c>
      <c r="C32" s="80">
        <v>5</v>
      </c>
      <c r="D32" s="80">
        <v>1</v>
      </c>
      <c r="E32" s="80">
        <v>2008</v>
      </c>
      <c r="F32" s="80" t="s">
        <v>84</v>
      </c>
      <c r="G32" s="80" t="s">
        <v>1753</v>
      </c>
      <c r="H32" s="80" t="s">
        <v>1754</v>
      </c>
      <c r="I32" s="177"/>
      <c r="J32" s="81">
        <v>105.1142131735909</v>
      </c>
      <c r="K32" s="81">
        <v>2.945533605438551</v>
      </c>
      <c r="L32" s="81">
        <v>7.007475173470004</v>
      </c>
      <c r="M32" s="81">
        <v>100.39687463995452</v>
      </c>
      <c r="N32" s="81">
        <v>65.957125995116229</v>
      </c>
      <c r="O32" s="81">
        <v>52.421365406451578</v>
      </c>
      <c r="P32" s="81">
        <v>52.730848408718572</v>
      </c>
      <c r="Q32" s="81">
        <v>3.0767735221394141</v>
      </c>
      <c r="R32" s="81">
        <v>3.6467770048106614</v>
      </c>
      <c r="S32" s="81">
        <v>9.5457633409600007</v>
      </c>
      <c r="T32" s="82"/>
      <c r="U32" s="81">
        <v>3463383</v>
      </c>
      <c r="V32" s="81">
        <v>1543</v>
      </c>
      <c r="W32" s="81">
        <v>98</v>
      </c>
      <c r="X32" s="81">
        <v>19933</v>
      </c>
      <c r="Y32" s="81">
        <v>22211</v>
      </c>
      <c r="Z32" s="81">
        <v>26848</v>
      </c>
      <c r="AA32" s="81">
        <v>10338</v>
      </c>
      <c r="AB32" s="81">
        <v>50275</v>
      </c>
      <c r="AC32" s="81">
        <v>688826</v>
      </c>
      <c r="AD32" s="81">
        <v>9.5457633409600007</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1759</v>
      </c>
      <c r="B33" s="80">
        <v>6</v>
      </c>
      <c r="C33" s="80">
        <v>6</v>
      </c>
      <c r="D33" s="80">
        <v>1</v>
      </c>
      <c r="E33" s="80">
        <v>2009</v>
      </c>
      <c r="F33" s="80" t="s">
        <v>85</v>
      </c>
      <c r="G33" s="80" t="s">
        <v>1753</v>
      </c>
      <c r="H33" s="80" t="s">
        <v>1754</v>
      </c>
      <c r="I33" s="177"/>
      <c r="J33" s="81">
        <v>79.582651302460931</v>
      </c>
      <c r="K33" s="81">
        <v>2.2039889409157105</v>
      </c>
      <c r="L33" s="81">
        <v>7.762574102006301</v>
      </c>
      <c r="M33" s="81">
        <v>88.87041341405191</v>
      </c>
      <c r="N33" s="81">
        <v>61.214280712619463</v>
      </c>
      <c r="O33" s="81">
        <v>53.63143442360132</v>
      </c>
      <c r="P33" s="81">
        <v>50.832282322695264</v>
      </c>
      <c r="Q33" s="81">
        <v>2.925229667412637</v>
      </c>
      <c r="R33" s="81">
        <v>3.7345216313399541</v>
      </c>
      <c r="S33" s="81">
        <v>8.8444115279600002</v>
      </c>
      <c r="T33" s="82"/>
      <c r="U33" s="81">
        <v>2265843</v>
      </c>
      <c r="V33" s="81">
        <v>1484</v>
      </c>
      <c r="W33" s="81">
        <v>140</v>
      </c>
      <c r="X33" s="81">
        <v>20083</v>
      </c>
      <c r="Y33" s="81">
        <v>22372</v>
      </c>
      <c r="Z33" s="81">
        <v>27112</v>
      </c>
      <c r="AA33" s="81">
        <v>10231</v>
      </c>
      <c r="AB33" s="81">
        <v>50177</v>
      </c>
      <c r="AC33" s="81">
        <v>688174</v>
      </c>
      <c r="AD33" s="81">
        <v>8.8444115279600002</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40.078000000000003</v>
      </c>
      <c r="BJ33" s="81">
        <v>0</v>
      </c>
      <c r="BK33" s="81">
        <v>4.07</v>
      </c>
      <c r="BL33" s="81">
        <v>0</v>
      </c>
      <c r="BM33" s="82"/>
      <c r="BN33" s="81">
        <v>0</v>
      </c>
      <c r="BO33" s="81">
        <v>0</v>
      </c>
      <c r="BP33" s="81">
        <v>2</v>
      </c>
      <c r="BQ33" s="81">
        <v>0</v>
      </c>
      <c r="BR33" s="81">
        <v>1</v>
      </c>
      <c r="BS33" s="81">
        <v>0</v>
      </c>
      <c r="BT33"/>
      <c r="BU33" s="80"/>
      <c r="BV33" s="80"/>
      <c r="BW33" s="80"/>
      <c r="BX33" s="80"/>
      <c r="BY33" s="80"/>
      <c r="BZ33" s="80"/>
      <c r="CA33" s="80"/>
      <c r="CB33" s="80"/>
      <c r="CC33" s="80"/>
    </row>
    <row r="34" spans="1:81">
      <c r="A34" s="80" t="s">
        <v>1760</v>
      </c>
      <c r="B34" s="80">
        <v>7</v>
      </c>
      <c r="C34" s="80">
        <v>7</v>
      </c>
      <c r="D34" s="80">
        <v>1</v>
      </c>
      <c r="E34" s="80">
        <v>2010</v>
      </c>
      <c r="F34" s="80" t="s">
        <v>86</v>
      </c>
      <c r="G34" s="80" t="s">
        <v>1753</v>
      </c>
      <c r="H34" s="80" t="s">
        <v>1754</v>
      </c>
      <c r="I34" s="177"/>
      <c r="J34" s="81">
        <v>100.66667792973898</v>
      </c>
      <c r="K34" s="81">
        <v>2.3488466078215007</v>
      </c>
      <c r="L34" s="81">
        <v>7.3492687726899328</v>
      </c>
      <c r="M34" s="81">
        <v>88.710732168608473</v>
      </c>
      <c r="N34" s="81">
        <v>62.696700844897912</v>
      </c>
      <c r="O34" s="81">
        <v>53.942566964868668</v>
      </c>
      <c r="P34" s="81">
        <v>51.334239962632722</v>
      </c>
      <c r="Q34" s="81">
        <v>3.0402992820913144</v>
      </c>
      <c r="R34" s="81">
        <v>3.8327177262208694</v>
      </c>
      <c r="S34" s="81">
        <v>7.0732710762400002</v>
      </c>
      <c r="T34" s="82"/>
      <c r="U34" s="81">
        <v>2600894</v>
      </c>
      <c r="V34" s="81">
        <v>1484</v>
      </c>
      <c r="W34" s="81">
        <v>140</v>
      </c>
      <c r="X34" s="81">
        <v>20083</v>
      </c>
      <c r="Y34" s="81">
        <v>22431</v>
      </c>
      <c r="Z34" s="81">
        <v>27396</v>
      </c>
      <c r="AA34" s="81">
        <v>10074</v>
      </c>
      <c r="AB34" s="81">
        <v>49971</v>
      </c>
      <c r="AC34" s="81">
        <v>669302</v>
      </c>
      <c r="AD34" s="81">
        <v>7.0732710762400002</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83.24</v>
      </c>
      <c r="BJ34" s="81">
        <v>0</v>
      </c>
      <c r="BK34" s="81">
        <v>3.9329999999999998</v>
      </c>
      <c r="BL34" s="81">
        <v>0</v>
      </c>
      <c r="BM34" s="82"/>
      <c r="BN34" s="81">
        <v>0</v>
      </c>
      <c r="BO34" s="81">
        <v>0</v>
      </c>
      <c r="BP34" s="81">
        <v>3</v>
      </c>
      <c r="BQ34" s="81">
        <v>0</v>
      </c>
      <c r="BR34" s="81">
        <v>1</v>
      </c>
      <c r="BS34" s="81">
        <v>0</v>
      </c>
      <c r="BT34"/>
      <c r="BU34" s="80">
        <v>80.84</v>
      </c>
      <c r="BV34" s="80">
        <v>0</v>
      </c>
      <c r="BW34" s="80">
        <v>0</v>
      </c>
      <c r="BX34" s="80">
        <v>0</v>
      </c>
      <c r="BY34" s="80">
        <v>0</v>
      </c>
      <c r="BZ34" s="80">
        <v>0</v>
      </c>
      <c r="CA34" s="80">
        <v>0</v>
      </c>
      <c r="CB34" s="80">
        <v>6.3330000000000002</v>
      </c>
      <c r="CC34" s="80">
        <v>0</v>
      </c>
    </row>
    <row r="35" spans="1:81">
      <c r="A35" s="80" t="s">
        <v>1761</v>
      </c>
      <c r="B35" s="80">
        <v>8</v>
      </c>
      <c r="C35" s="80">
        <v>8</v>
      </c>
      <c r="D35" s="80">
        <v>1</v>
      </c>
      <c r="E35" s="80">
        <v>2011</v>
      </c>
      <c r="F35" s="80" t="s">
        <v>87</v>
      </c>
      <c r="G35" s="80" t="s">
        <v>1753</v>
      </c>
      <c r="H35" s="80" t="s">
        <v>1754</v>
      </c>
      <c r="I35" s="177"/>
      <c r="J35" s="81">
        <v>74.306167627678903</v>
      </c>
      <c r="K35" s="81">
        <v>3.7078806442637089</v>
      </c>
      <c r="L35" s="81">
        <v>7.1651095941568261</v>
      </c>
      <c r="M35" s="81">
        <v>102.77579193470704</v>
      </c>
      <c r="N35" s="81">
        <v>66.001182639574722</v>
      </c>
      <c r="O35" s="81">
        <v>53.194498102464088</v>
      </c>
      <c r="P35" s="81">
        <v>48.969935256488107</v>
      </c>
      <c r="Q35" s="81">
        <v>3.4862481925605873</v>
      </c>
      <c r="R35" s="81">
        <v>3.0410620304316343</v>
      </c>
      <c r="S35" s="81">
        <v>6.1281407322000012</v>
      </c>
      <c r="T35" s="82"/>
      <c r="U35" s="81">
        <v>2009938</v>
      </c>
      <c r="V35" s="81">
        <v>1484</v>
      </c>
      <c r="W35" s="81">
        <v>140</v>
      </c>
      <c r="X35" s="81">
        <v>20083</v>
      </c>
      <c r="Y35" s="81">
        <v>22472</v>
      </c>
      <c r="Z35" s="81">
        <v>27603</v>
      </c>
      <c r="AA35" s="81">
        <v>9896</v>
      </c>
      <c r="AB35" s="81">
        <v>49677</v>
      </c>
      <c r="AC35" s="81">
        <v>530178</v>
      </c>
      <c r="AD35" s="81">
        <v>6.1281407322000012</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92.54</v>
      </c>
      <c r="BJ35" s="81">
        <v>0</v>
      </c>
      <c r="BK35" s="81">
        <v>3.6739999999999999</v>
      </c>
      <c r="BL35" s="81">
        <v>0</v>
      </c>
      <c r="BM35" s="82"/>
      <c r="BN35" s="81">
        <v>0</v>
      </c>
      <c r="BO35" s="81">
        <v>0</v>
      </c>
      <c r="BP35" s="81">
        <v>2</v>
      </c>
      <c r="BQ35" s="81">
        <v>0</v>
      </c>
      <c r="BR35" s="81">
        <v>1</v>
      </c>
      <c r="BS35" s="81">
        <v>0</v>
      </c>
      <c r="BT35"/>
      <c r="BU35" s="80">
        <v>56.674999999999997</v>
      </c>
      <c r="BV35" s="80">
        <v>0</v>
      </c>
      <c r="BW35" s="80">
        <v>0</v>
      </c>
      <c r="BX35" s="80">
        <v>0</v>
      </c>
      <c r="BY35" s="80">
        <v>0</v>
      </c>
      <c r="BZ35" s="80">
        <v>0</v>
      </c>
      <c r="CA35" s="80">
        <v>35.116</v>
      </c>
      <c r="CB35" s="80">
        <v>4.423</v>
      </c>
      <c r="CC35" s="80">
        <v>0</v>
      </c>
    </row>
    <row r="36" spans="1:81">
      <c r="A36" s="80" t="s">
        <v>1762</v>
      </c>
      <c r="B36" s="80">
        <v>9</v>
      </c>
      <c r="C36" s="80">
        <v>9</v>
      </c>
      <c r="D36" s="80">
        <v>1</v>
      </c>
      <c r="E36" s="80">
        <v>2012</v>
      </c>
      <c r="F36" s="80" t="s">
        <v>88</v>
      </c>
      <c r="G36" s="80" t="s">
        <v>1753</v>
      </c>
      <c r="H36" s="80" t="s">
        <v>1754</v>
      </c>
      <c r="I36" s="177"/>
      <c r="J36" s="81">
        <v>86.558483199307346</v>
      </c>
      <c r="K36" s="81">
        <v>3.6788631460440007</v>
      </c>
      <c r="L36" s="81">
        <v>7.1937037011537193</v>
      </c>
      <c r="M36" s="81">
        <v>114.85223619017795</v>
      </c>
      <c r="N36" s="81">
        <v>72.909152882430575</v>
      </c>
      <c r="O36" s="81">
        <v>53.427879583367726</v>
      </c>
      <c r="P36" s="81">
        <v>47.929753543706873</v>
      </c>
      <c r="Q36" s="81">
        <v>3.7727809089647493</v>
      </c>
      <c r="R36" s="81">
        <v>2.823825862345287</v>
      </c>
      <c r="S36" s="81">
        <v>4.9713834172800002</v>
      </c>
      <c r="T36" s="82"/>
      <c r="U36" s="81">
        <v>2352619</v>
      </c>
      <c r="V36" s="81">
        <v>1484</v>
      </c>
      <c r="W36" s="81">
        <v>140</v>
      </c>
      <c r="X36" s="81">
        <v>20083</v>
      </c>
      <c r="Y36" s="81">
        <v>22581</v>
      </c>
      <c r="Z36" s="81">
        <v>27944</v>
      </c>
      <c r="AA36" s="81">
        <v>9631</v>
      </c>
      <c r="AB36" s="81">
        <v>49481</v>
      </c>
      <c r="AC36" s="81">
        <v>479554</v>
      </c>
      <c r="AD36" s="81">
        <v>4.9713834172800002</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84.775000000000006</v>
      </c>
      <c r="BJ36" s="81">
        <v>0</v>
      </c>
      <c r="BK36" s="81">
        <v>4.1230000000000002</v>
      </c>
      <c r="BL36" s="81">
        <v>0</v>
      </c>
      <c r="BM36" s="82"/>
      <c r="BN36" s="81">
        <v>0</v>
      </c>
      <c r="BO36" s="81">
        <v>0</v>
      </c>
      <c r="BP36" s="81">
        <v>2</v>
      </c>
      <c r="BQ36" s="81">
        <v>0</v>
      </c>
      <c r="BR36" s="81">
        <v>1</v>
      </c>
      <c r="BS36" s="81">
        <v>0</v>
      </c>
      <c r="BT36"/>
      <c r="BU36" s="80">
        <v>55.131</v>
      </c>
      <c r="BV36" s="80">
        <v>0</v>
      </c>
      <c r="BW36" s="80">
        <v>0</v>
      </c>
      <c r="BX36" s="80">
        <v>0</v>
      </c>
      <c r="BY36" s="80">
        <v>0</v>
      </c>
      <c r="BZ36" s="80">
        <v>0</v>
      </c>
      <c r="CA36" s="80">
        <v>30.364999999999998</v>
      </c>
      <c r="CB36" s="80">
        <v>3.4020000000000001</v>
      </c>
      <c r="CC36" s="80">
        <v>0</v>
      </c>
    </row>
    <row r="37" spans="1:81">
      <c r="A37" s="80" t="s">
        <v>1763</v>
      </c>
      <c r="B37" s="80">
        <v>10</v>
      </c>
      <c r="C37" s="80">
        <v>10</v>
      </c>
      <c r="D37" s="80">
        <v>1</v>
      </c>
      <c r="E37" s="80">
        <v>2013</v>
      </c>
      <c r="F37" s="80" t="s">
        <v>89</v>
      </c>
      <c r="G37" s="80" t="s">
        <v>1753</v>
      </c>
      <c r="H37" s="80" t="s">
        <v>1754</v>
      </c>
      <c r="I37" s="177"/>
      <c r="J37" s="81">
        <v>34.790344928139021</v>
      </c>
      <c r="K37" s="81">
        <v>3.2789231843118269</v>
      </c>
      <c r="L37" s="81">
        <v>7.1955304428316458</v>
      </c>
      <c r="M37" s="81">
        <v>113.87445151196059</v>
      </c>
      <c r="N37" s="81">
        <v>76.765701769534473</v>
      </c>
      <c r="O37" s="81">
        <v>51.592787320457603</v>
      </c>
      <c r="P37" s="81">
        <v>47.630792785604989</v>
      </c>
      <c r="Q37" s="81">
        <v>3.8036824787836476</v>
      </c>
      <c r="R37" s="81">
        <v>4.1406859292186411</v>
      </c>
      <c r="S37" s="81">
        <v>4.5848597409999998</v>
      </c>
      <c r="T37" s="82"/>
      <c r="U37" s="81">
        <v>921105</v>
      </c>
      <c r="V37" s="81">
        <v>1484</v>
      </c>
      <c r="W37" s="81">
        <v>140</v>
      </c>
      <c r="X37" s="81">
        <v>20083</v>
      </c>
      <c r="Y37" s="81">
        <v>22622</v>
      </c>
      <c r="Z37" s="81">
        <v>28189</v>
      </c>
      <c r="AA37" s="81">
        <v>9535</v>
      </c>
      <c r="AB37" s="81">
        <v>49171</v>
      </c>
      <c r="AC37" s="81">
        <v>686409</v>
      </c>
      <c r="AD37" s="81">
        <v>4.5848597409999998</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13.98</v>
      </c>
      <c r="BJ37" s="81">
        <v>0</v>
      </c>
      <c r="BK37" s="81">
        <v>4.3129999999999997</v>
      </c>
      <c r="BL37" s="81">
        <v>0</v>
      </c>
      <c r="BM37" s="82"/>
      <c r="BN37" s="81">
        <v>0</v>
      </c>
      <c r="BO37" s="81">
        <v>0</v>
      </c>
      <c r="BP37" s="81">
        <v>1</v>
      </c>
      <c r="BQ37" s="81">
        <v>0</v>
      </c>
      <c r="BR37" s="81">
        <v>1</v>
      </c>
      <c r="BS37" s="81">
        <v>0</v>
      </c>
      <c r="BT37"/>
      <c r="BU37" s="80">
        <v>4.3129999999999997</v>
      </c>
      <c r="BV37" s="80">
        <v>0</v>
      </c>
      <c r="BW37" s="80">
        <v>0</v>
      </c>
      <c r="BX37" s="80">
        <v>0</v>
      </c>
      <c r="BY37" s="80">
        <v>0</v>
      </c>
      <c r="BZ37" s="80">
        <v>0</v>
      </c>
      <c r="CA37" s="80">
        <v>9.8000000000000007</v>
      </c>
      <c r="CB37" s="80">
        <v>4.18</v>
      </c>
      <c r="CC37" s="80">
        <v>0</v>
      </c>
    </row>
    <row r="38" spans="1:81">
      <c r="A38" s="80" t="s">
        <v>1764</v>
      </c>
      <c r="B38" s="80">
        <v>11</v>
      </c>
      <c r="C38" s="80">
        <v>11</v>
      </c>
      <c r="D38" s="80">
        <v>1</v>
      </c>
      <c r="E38" s="80">
        <v>2014</v>
      </c>
      <c r="F38" s="80" t="s">
        <v>90</v>
      </c>
      <c r="G38" s="80" t="s">
        <v>1753</v>
      </c>
      <c r="H38" s="80" t="s">
        <v>1754</v>
      </c>
      <c r="I38" s="177"/>
      <c r="J38" s="81">
        <v>31.610766293344842</v>
      </c>
      <c r="K38" s="81">
        <v>2.8762841751360515</v>
      </c>
      <c r="L38" s="81">
        <v>10.429800898883645</v>
      </c>
      <c r="M38" s="81">
        <v>105.30912726700359</v>
      </c>
      <c r="N38" s="81">
        <v>63.349418067949699</v>
      </c>
      <c r="O38" s="81">
        <v>49.331990697219062</v>
      </c>
      <c r="P38" s="81">
        <v>47.215707041168621</v>
      </c>
      <c r="Q38" s="81">
        <v>3.6181408263568078</v>
      </c>
      <c r="R38" s="81">
        <v>3.9718915882255352</v>
      </c>
      <c r="S38" s="81">
        <v>6.8450292461600011</v>
      </c>
      <c r="T38" s="82"/>
      <c r="U38" s="81">
        <v>921323</v>
      </c>
      <c r="V38" s="81">
        <v>1203</v>
      </c>
      <c r="W38" s="81">
        <v>182</v>
      </c>
      <c r="X38" s="81">
        <v>20195</v>
      </c>
      <c r="Y38" s="81">
        <v>22692</v>
      </c>
      <c r="Z38" s="81">
        <v>28388</v>
      </c>
      <c r="AA38" s="81">
        <v>9403</v>
      </c>
      <c r="AB38" s="81">
        <v>48749</v>
      </c>
      <c r="AC38" s="81">
        <v>660498</v>
      </c>
      <c r="AD38" s="81">
        <v>6.8450292461600011</v>
      </c>
      <c r="AE38" s="82"/>
      <c r="AF38" s="81">
        <v>9942977.8390349541</v>
      </c>
      <c r="AG38" s="81">
        <v>2772136.0711219008</v>
      </c>
      <c r="AH38" s="81">
        <v>2592486.0711471788</v>
      </c>
      <c r="AI38" s="81">
        <v>146417477.39526924</v>
      </c>
      <c r="AJ38" s="81">
        <v>87212729.530910313</v>
      </c>
      <c r="AK38" s="81">
        <v>0</v>
      </c>
      <c r="AL38" s="81">
        <v>0</v>
      </c>
      <c r="AM38" s="81">
        <v>6692509.2332135476</v>
      </c>
      <c r="AN38" s="81">
        <v>0</v>
      </c>
      <c r="AO38" s="81">
        <v>0</v>
      </c>
      <c r="AP38" s="82"/>
      <c r="AQ38" s="81">
        <v>797</v>
      </c>
      <c r="AR38" s="81">
        <v>178</v>
      </c>
      <c r="AS38" s="81">
        <v>1</v>
      </c>
      <c r="AT38" s="81">
        <v>0</v>
      </c>
      <c r="AU38" s="81">
        <v>0</v>
      </c>
      <c r="AV38" s="81">
        <v>0</v>
      </c>
      <c r="AW38" s="81" t="s">
        <v>564</v>
      </c>
      <c r="AX38" s="82"/>
      <c r="AY38" s="81">
        <v>3162.9</v>
      </c>
      <c r="AZ38" s="81">
        <v>10908.7</v>
      </c>
      <c r="BA38" s="81">
        <v>1500</v>
      </c>
      <c r="BB38" s="81">
        <v>0</v>
      </c>
      <c r="BC38" s="81">
        <v>0</v>
      </c>
      <c r="BD38" s="81">
        <v>0</v>
      </c>
      <c r="BE38" s="81" t="s">
        <v>564</v>
      </c>
      <c r="BF38" s="82"/>
      <c r="BG38" s="81">
        <v>0</v>
      </c>
      <c r="BH38" s="81">
        <v>0</v>
      </c>
      <c r="BI38" s="81">
        <v>0</v>
      </c>
      <c r="BJ38" s="81">
        <v>0</v>
      </c>
      <c r="BK38" s="81">
        <v>4.3570000000000002</v>
      </c>
      <c r="BL38" s="81">
        <v>0</v>
      </c>
      <c r="BM38" s="82"/>
      <c r="BN38" s="81">
        <v>0</v>
      </c>
      <c r="BO38" s="81">
        <v>0</v>
      </c>
      <c r="BP38" s="81">
        <v>0</v>
      </c>
      <c r="BQ38" s="81">
        <v>0</v>
      </c>
      <c r="BR38" s="81">
        <v>1</v>
      </c>
      <c r="BS38" s="81">
        <v>0</v>
      </c>
      <c r="BT38"/>
      <c r="BU38" s="80">
        <v>4.3570000000000002</v>
      </c>
      <c r="BV38" s="80">
        <v>0</v>
      </c>
      <c r="BW38" s="80">
        <v>0</v>
      </c>
      <c r="BX38" s="80">
        <v>0</v>
      </c>
      <c r="BY38" s="80">
        <v>0</v>
      </c>
      <c r="BZ38" s="80">
        <v>0</v>
      </c>
      <c r="CA38" s="80">
        <v>0</v>
      </c>
      <c r="CB38" s="80">
        <v>0</v>
      </c>
      <c r="CC38" s="80">
        <v>0</v>
      </c>
    </row>
    <row r="39" spans="1:81">
      <c r="A39" s="80" t="s">
        <v>1765</v>
      </c>
      <c r="B39" s="80">
        <v>12</v>
      </c>
      <c r="C39" s="80">
        <v>12</v>
      </c>
      <c r="D39" s="80">
        <v>1</v>
      </c>
      <c r="E39" s="80">
        <v>2015</v>
      </c>
      <c r="F39" s="80" t="s">
        <v>91</v>
      </c>
      <c r="G39" s="80" t="s">
        <v>1753</v>
      </c>
      <c r="H39" s="80" t="s">
        <v>1754</v>
      </c>
      <c r="I39" s="177"/>
      <c r="J39" s="81">
        <v>31.545287479386008</v>
      </c>
      <c r="K39" s="81">
        <v>2.8563892235741757</v>
      </c>
      <c r="L39" s="81">
        <v>10.955641982443426</v>
      </c>
      <c r="M39" s="81">
        <v>106.99028839671718</v>
      </c>
      <c r="N39" s="81">
        <v>59.192900956457684</v>
      </c>
      <c r="O39" s="81">
        <v>49.25021408960454</v>
      </c>
      <c r="P39" s="81">
        <v>46.247797976004861</v>
      </c>
      <c r="Q39" s="81">
        <v>3.5164048135467882</v>
      </c>
      <c r="R39" s="81">
        <v>2.8950666031542944</v>
      </c>
      <c r="S39" s="81">
        <v>5.2004705360600001</v>
      </c>
      <c r="T39" s="82"/>
      <c r="U39" s="81">
        <v>909008</v>
      </c>
      <c r="V39" s="81">
        <v>1203</v>
      </c>
      <c r="W39" s="81">
        <v>182</v>
      </c>
      <c r="X39" s="81">
        <v>20195</v>
      </c>
      <c r="Y39" s="81">
        <v>22813</v>
      </c>
      <c r="Z39" s="81">
        <v>28614</v>
      </c>
      <c r="AA39" s="81">
        <v>9203</v>
      </c>
      <c r="AB39" s="81">
        <v>48397</v>
      </c>
      <c r="AC39" s="81">
        <v>495933</v>
      </c>
      <c r="AD39" s="81">
        <v>5.2004705360600001</v>
      </c>
      <c r="AE39" s="82"/>
      <c r="AF39" s="81">
        <v>9762746.2740694284</v>
      </c>
      <c r="AG39" s="81">
        <v>2458050.3406679169</v>
      </c>
      <c r="AH39" s="81">
        <v>2289430.0647902079</v>
      </c>
      <c r="AI39" s="81">
        <v>151800434.17545623</v>
      </c>
      <c r="AJ39" s="81">
        <v>79438847.389474869</v>
      </c>
      <c r="AK39" s="81">
        <v>0</v>
      </c>
      <c r="AL39" s="81">
        <v>0</v>
      </c>
      <c r="AM39" s="81">
        <v>6632605.8322206447</v>
      </c>
      <c r="AN39" s="81">
        <v>0</v>
      </c>
      <c r="AO39" s="81">
        <v>0</v>
      </c>
      <c r="AP39" s="82"/>
      <c r="AQ39" s="81">
        <v>866</v>
      </c>
      <c r="AR39" s="81">
        <v>260</v>
      </c>
      <c r="AS39" s="81">
        <v>1</v>
      </c>
      <c r="AT39" s="81">
        <v>0</v>
      </c>
      <c r="AU39" s="81">
        <v>0</v>
      </c>
      <c r="AV39" s="81">
        <v>0</v>
      </c>
      <c r="AW39" s="81" t="s">
        <v>564</v>
      </c>
      <c r="AX39" s="82"/>
      <c r="AY39" s="81">
        <v>3472.7</v>
      </c>
      <c r="AZ39" s="81">
        <v>14022.4</v>
      </c>
      <c r="BA39" s="81">
        <v>1500</v>
      </c>
      <c r="BB39" s="81">
        <v>0</v>
      </c>
      <c r="BC39" s="81">
        <v>0</v>
      </c>
      <c r="BD39" s="81">
        <v>0</v>
      </c>
      <c r="BE39" s="81" t="s">
        <v>564</v>
      </c>
      <c r="BF39" s="82"/>
      <c r="BG39" s="81">
        <v>0</v>
      </c>
      <c r="BH39" s="81">
        <v>0</v>
      </c>
      <c r="BI39" s="81">
        <v>0</v>
      </c>
      <c r="BJ39" s="81">
        <v>0</v>
      </c>
      <c r="BK39" s="81">
        <v>4.2119999999999997</v>
      </c>
      <c r="BL39" s="81">
        <v>0</v>
      </c>
      <c r="BM39" s="82"/>
      <c r="BN39" s="81">
        <v>0</v>
      </c>
      <c r="BO39" s="81">
        <v>0</v>
      </c>
      <c r="BP39" s="81">
        <v>0</v>
      </c>
      <c r="BQ39" s="81">
        <v>0</v>
      </c>
      <c r="BR39" s="81">
        <v>1</v>
      </c>
      <c r="BS39" s="81">
        <v>0</v>
      </c>
      <c r="BT39"/>
      <c r="BU39" s="80">
        <v>4.2119999999999997</v>
      </c>
      <c r="BV39" s="80">
        <v>0</v>
      </c>
      <c r="BW39" s="80">
        <v>0</v>
      </c>
      <c r="BX39" s="80">
        <v>0</v>
      </c>
      <c r="BY39" s="80">
        <v>0</v>
      </c>
      <c r="BZ39" s="80">
        <v>0</v>
      </c>
      <c r="CA39" s="80">
        <v>0</v>
      </c>
      <c r="CB39" s="80">
        <v>0</v>
      </c>
      <c r="CC39" s="80">
        <v>0</v>
      </c>
    </row>
    <row r="40" spans="1:81">
      <c r="A40" s="80" t="s">
        <v>1766</v>
      </c>
      <c r="B40" s="80">
        <v>13</v>
      </c>
      <c r="C40" s="80">
        <v>13</v>
      </c>
      <c r="D40" s="80">
        <v>1</v>
      </c>
      <c r="E40" s="80">
        <v>2016</v>
      </c>
      <c r="F40" s="80" t="s">
        <v>92</v>
      </c>
      <c r="G40" s="80" t="s">
        <v>1753</v>
      </c>
      <c r="H40" s="80" t="s">
        <v>1754</v>
      </c>
      <c r="I40" s="177"/>
      <c r="J40" s="81">
        <v>34.451760180473137</v>
      </c>
      <c r="K40" s="81">
        <v>2.7527167487029267</v>
      </c>
      <c r="L40" s="81">
        <v>12.743345189192963</v>
      </c>
      <c r="M40" s="81">
        <v>92.014262680909482</v>
      </c>
      <c r="N40" s="81">
        <v>62.436098851936364</v>
      </c>
      <c r="O40" s="81">
        <v>48.827276781008102</v>
      </c>
      <c r="P40" s="81">
        <v>44.705100515292671</v>
      </c>
      <c r="Q40" s="81">
        <v>3.3886421681942602</v>
      </c>
      <c r="R40" s="81">
        <v>3.3858851616462906</v>
      </c>
      <c r="S40" s="81">
        <v>5.8423308471999995</v>
      </c>
      <c r="T40" s="82"/>
      <c r="U40" s="81">
        <v>937936</v>
      </c>
      <c r="V40" s="81">
        <v>1203</v>
      </c>
      <c r="W40" s="81">
        <v>182</v>
      </c>
      <c r="X40" s="81">
        <v>20195</v>
      </c>
      <c r="Y40" s="81">
        <v>22960</v>
      </c>
      <c r="Z40" s="81">
        <v>28717</v>
      </c>
      <c r="AA40" s="81">
        <v>9201</v>
      </c>
      <c r="AB40" s="81">
        <v>47976</v>
      </c>
      <c r="AC40" s="81">
        <v>578275.85671615496</v>
      </c>
      <c r="AD40" s="81">
        <v>5.8423308472000004</v>
      </c>
      <c r="AE40" s="82"/>
      <c r="AF40" s="81">
        <v>11064920.207372651</v>
      </c>
      <c r="AG40" s="81">
        <v>2342134.080231885</v>
      </c>
      <c r="AH40" s="81">
        <v>2108166.300268068</v>
      </c>
      <c r="AI40" s="81">
        <v>141258440.59061491</v>
      </c>
      <c r="AJ40" s="81">
        <v>84979098.875490785</v>
      </c>
      <c r="AK40" s="81">
        <v>0</v>
      </c>
      <c r="AL40" s="81">
        <v>0</v>
      </c>
      <c r="AM40" s="81">
        <v>6580017.6078438712</v>
      </c>
      <c r="AN40" s="81">
        <v>0</v>
      </c>
      <c r="AO40" s="81">
        <v>0</v>
      </c>
      <c r="AP40" s="82"/>
      <c r="AQ40" s="81">
        <v>925</v>
      </c>
      <c r="AR40" s="81">
        <v>310</v>
      </c>
      <c r="AS40" s="81">
        <v>3</v>
      </c>
      <c r="AT40" s="81">
        <v>0</v>
      </c>
      <c r="AU40" s="81">
        <v>0</v>
      </c>
      <c r="AV40" s="81">
        <v>0</v>
      </c>
      <c r="AW40" s="81" t="s">
        <v>564</v>
      </c>
      <c r="AX40" s="82"/>
      <c r="AY40" s="81">
        <v>3801</v>
      </c>
      <c r="AZ40" s="81">
        <v>18636.2</v>
      </c>
      <c r="BA40" s="81">
        <v>1529.3</v>
      </c>
      <c r="BB40" s="81">
        <v>0</v>
      </c>
      <c r="BC40" s="81">
        <v>0</v>
      </c>
      <c r="BD40" s="81">
        <v>0</v>
      </c>
      <c r="BE40" s="81" t="s">
        <v>564</v>
      </c>
      <c r="BF40" s="82"/>
      <c r="BG40" s="81">
        <v>0</v>
      </c>
      <c r="BH40" s="81">
        <v>0</v>
      </c>
      <c r="BI40" s="81">
        <v>0</v>
      </c>
      <c r="BJ40" s="81">
        <v>0</v>
      </c>
      <c r="BK40" s="81">
        <v>4.0410000000000004</v>
      </c>
      <c r="BL40" s="81">
        <v>0</v>
      </c>
      <c r="BM40" s="82"/>
      <c r="BN40" s="81">
        <v>0</v>
      </c>
      <c r="BO40" s="81">
        <v>0</v>
      </c>
      <c r="BP40" s="81">
        <v>0</v>
      </c>
      <c r="BQ40" s="81">
        <v>0</v>
      </c>
      <c r="BR40" s="81">
        <v>1</v>
      </c>
      <c r="BS40" s="81">
        <v>0</v>
      </c>
      <c r="BT40"/>
      <c r="BU40" s="80">
        <v>4.0410000000000004</v>
      </c>
      <c r="BV40" s="80">
        <v>0</v>
      </c>
      <c r="BW40" s="80">
        <v>0</v>
      </c>
      <c r="BX40" s="80">
        <v>0</v>
      </c>
      <c r="BY40" s="80">
        <v>0</v>
      </c>
      <c r="BZ40" s="80">
        <v>0</v>
      </c>
      <c r="CA40" s="80">
        <v>0</v>
      </c>
      <c r="CB40" s="80">
        <v>0</v>
      </c>
      <c r="CC40" s="80">
        <v>0</v>
      </c>
    </row>
    <row r="41" spans="1:81">
      <c r="A41" s="80" t="s">
        <v>1767</v>
      </c>
      <c r="B41" s="80">
        <v>14</v>
      </c>
      <c r="C41" s="80">
        <v>14</v>
      </c>
      <c r="D41" s="80">
        <v>1</v>
      </c>
      <c r="E41" s="80">
        <v>2017</v>
      </c>
      <c r="F41" s="80" t="s">
        <v>71</v>
      </c>
      <c r="G41" s="80" t="s">
        <v>1753</v>
      </c>
      <c r="H41" s="80" t="s">
        <v>1754</v>
      </c>
      <c r="I41" s="177"/>
      <c r="J41" s="81">
        <v>24.106990082920653</v>
      </c>
      <c r="K41" s="81">
        <v>2.7553941698680764</v>
      </c>
      <c r="L41" s="81">
        <v>11.689088782224275</v>
      </c>
      <c r="M41" s="81">
        <v>93.359079569311973</v>
      </c>
      <c r="N41" s="81">
        <v>69.066569553866387</v>
      </c>
      <c r="O41" s="81">
        <v>48.349988442290019</v>
      </c>
      <c r="P41" s="81">
        <v>43.84255642727134</v>
      </c>
      <c r="Q41" s="81">
        <v>3.2336946939847158</v>
      </c>
      <c r="R41" s="81">
        <v>2.9827076357928242</v>
      </c>
      <c r="S41" s="81">
        <v>6.68166134272</v>
      </c>
      <c r="T41" s="82"/>
      <c r="U41" s="81">
        <v>699183</v>
      </c>
      <c r="V41" s="81">
        <v>1203</v>
      </c>
      <c r="W41" s="81">
        <v>182</v>
      </c>
      <c r="X41" s="81">
        <v>20195</v>
      </c>
      <c r="Y41" s="81">
        <v>22956</v>
      </c>
      <c r="Z41" s="81">
        <v>28908</v>
      </c>
      <c r="AA41" s="81">
        <v>9081</v>
      </c>
      <c r="AB41" s="81">
        <v>47345</v>
      </c>
      <c r="AC41" s="81">
        <v>519524.99999999988</v>
      </c>
      <c r="AD41" s="81">
        <v>6.68166134272</v>
      </c>
      <c r="AE41" s="82"/>
      <c r="AF41" s="81">
        <v>7733537.5912502939</v>
      </c>
      <c r="AG41" s="81">
        <v>2366741.1461226912</v>
      </c>
      <c r="AH41" s="81">
        <v>2592252.704225861</v>
      </c>
      <c r="AI41" s="81">
        <v>150239174.9702799</v>
      </c>
      <c r="AJ41" s="81">
        <v>96069036.889424369</v>
      </c>
      <c r="AK41" s="81">
        <v>0</v>
      </c>
      <c r="AL41" s="81">
        <v>0</v>
      </c>
      <c r="AM41" s="81">
        <v>6503635.0365956901</v>
      </c>
      <c r="AN41" s="81">
        <v>0</v>
      </c>
      <c r="AO41" s="81">
        <v>0</v>
      </c>
      <c r="AP41" s="82"/>
      <c r="AQ41" s="81">
        <v>977</v>
      </c>
      <c r="AR41" s="81">
        <v>339</v>
      </c>
      <c r="AS41" s="81">
        <v>3</v>
      </c>
      <c r="AT41" s="81">
        <v>0</v>
      </c>
      <c r="AU41" s="81">
        <v>0</v>
      </c>
      <c r="AV41" s="81">
        <v>0</v>
      </c>
      <c r="AW41" s="81" t="s">
        <v>564</v>
      </c>
      <c r="AX41" s="82"/>
      <c r="AY41" s="81">
        <v>4064.1</v>
      </c>
      <c r="AZ41" s="81">
        <v>19548.2</v>
      </c>
      <c r="BA41" s="81">
        <v>1529.3</v>
      </c>
      <c r="BB41" s="81">
        <v>0</v>
      </c>
      <c r="BC41" s="81">
        <v>0</v>
      </c>
      <c r="BD41" s="81">
        <v>0</v>
      </c>
      <c r="BE41" s="81" t="s">
        <v>564</v>
      </c>
      <c r="BF41" s="82"/>
      <c r="BG41" s="81">
        <v>0</v>
      </c>
      <c r="BH41" s="81">
        <v>0</v>
      </c>
      <c r="BI41" s="81">
        <v>0</v>
      </c>
      <c r="BJ41" s="81">
        <v>0</v>
      </c>
      <c r="BK41" s="81">
        <v>3.8740000000000001</v>
      </c>
      <c r="BL41" s="81">
        <v>0</v>
      </c>
      <c r="BM41" s="82"/>
      <c r="BN41" s="81">
        <v>0</v>
      </c>
      <c r="BO41" s="81">
        <v>0</v>
      </c>
      <c r="BP41" s="81">
        <v>0</v>
      </c>
      <c r="BQ41" s="81">
        <v>0</v>
      </c>
      <c r="BR41" s="81">
        <v>1</v>
      </c>
      <c r="BS41" s="81">
        <v>0</v>
      </c>
      <c r="BT41"/>
      <c r="BU41" s="80">
        <v>3.8740000000000001</v>
      </c>
      <c r="BV41" s="80">
        <v>0</v>
      </c>
      <c r="BW41" s="80">
        <v>0</v>
      </c>
      <c r="BX41" s="80">
        <v>0</v>
      </c>
      <c r="BY41" s="80">
        <v>0</v>
      </c>
      <c r="BZ41" s="80">
        <v>0</v>
      </c>
      <c r="CA41" s="80">
        <v>0</v>
      </c>
      <c r="CB41" s="80">
        <v>0</v>
      </c>
      <c r="CC41" s="80">
        <v>0</v>
      </c>
    </row>
    <row r="42" spans="1:81">
      <c r="A42" s="80" t="s">
        <v>1768</v>
      </c>
      <c r="B42" s="80">
        <v>15</v>
      </c>
      <c r="C42" s="80">
        <v>15</v>
      </c>
      <c r="D42" s="80">
        <v>1</v>
      </c>
      <c r="E42" s="80">
        <v>2018</v>
      </c>
      <c r="F42" s="80" t="s">
        <v>93</v>
      </c>
      <c r="G42" s="80" t="s">
        <v>1753</v>
      </c>
      <c r="H42" s="80" t="s">
        <v>1754</v>
      </c>
      <c r="I42" s="177"/>
      <c r="J42" s="81">
        <v>26.113495594911694</v>
      </c>
      <c r="K42" s="81">
        <v>2.6017985928490721</v>
      </c>
      <c r="L42" s="81">
        <v>10.931585694579669</v>
      </c>
      <c r="M42" s="81">
        <v>95.250251476231043</v>
      </c>
      <c r="N42" s="81">
        <v>57.861791229244609</v>
      </c>
      <c r="O42" s="81">
        <v>47.413698581344711</v>
      </c>
      <c r="P42" s="81">
        <v>42.574437194959124</v>
      </c>
      <c r="Q42" s="81">
        <v>2.9645791329599809</v>
      </c>
      <c r="R42" s="81">
        <v>3.2786221516577143</v>
      </c>
      <c r="S42" s="81">
        <v>6.3781896683299992</v>
      </c>
      <c r="T42" s="82"/>
      <c r="U42" s="81">
        <v>840210</v>
      </c>
      <c r="V42" s="81">
        <v>1203</v>
      </c>
      <c r="W42" s="81">
        <v>182</v>
      </c>
      <c r="X42" s="81">
        <v>20195</v>
      </c>
      <c r="Y42" s="81">
        <v>22966</v>
      </c>
      <c r="Z42" s="81">
        <v>28891</v>
      </c>
      <c r="AA42" s="81">
        <v>8907</v>
      </c>
      <c r="AB42" s="81">
        <v>46775</v>
      </c>
      <c r="AC42" s="81">
        <v>568829</v>
      </c>
      <c r="AD42" s="81">
        <v>6.3781896683299992</v>
      </c>
      <c r="AE42" s="82"/>
      <c r="AF42" s="81">
        <v>8649751.342519287</v>
      </c>
      <c r="AG42" s="81">
        <v>2158081.27182111</v>
      </c>
      <c r="AH42" s="81">
        <v>2448101.4045156599</v>
      </c>
      <c r="AI42" s="81">
        <v>149841649.89695409</v>
      </c>
      <c r="AJ42" s="81">
        <v>84717495.740486786</v>
      </c>
      <c r="AK42" s="81">
        <v>0</v>
      </c>
      <c r="AL42" s="81">
        <v>0</v>
      </c>
      <c r="AM42" s="81">
        <v>6438630.7035373766</v>
      </c>
      <c r="AN42" s="81">
        <v>0</v>
      </c>
      <c r="AO42" s="81">
        <v>0</v>
      </c>
      <c r="AP42" s="82"/>
      <c r="AQ42" s="81">
        <v>1013</v>
      </c>
      <c r="AR42" s="81">
        <v>383</v>
      </c>
      <c r="AS42" s="81">
        <v>3</v>
      </c>
      <c r="AT42" s="81">
        <v>0</v>
      </c>
      <c r="AU42" s="81">
        <v>0</v>
      </c>
      <c r="AV42" s="81">
        <v>0</v>
      </c>
      <c r="AW42" s="81" t="s">
        <v>564</v>
      </c>
      <c r="AX42" s="82"/>
      <c r="AY42" s="81">
        <v>4241.8999999999978</v>
      </c>
      <c r="AZ42" s="81">
        <v>21200</v>
      </c>
      <c r="BA42" s="81">
        <v>1529</v>
      </c>
      <c r="BB42" s="81">
        <v>0</v>
      </c>
      <c r="BC42" s="81">
        <v>0</v>
      </c>
      <c r="BD42" s="81">
        <v>0</v>
      </c>
      <c r="BE42" s="81" t="s">
        <v>564</v>
      </c>
      <c r="BF42" s="82"/>
      <c r="BG42" s="81">
        <v>0</v>
      </c>
      <c r="BH42" s="81">
        <v>0</v>
      </c>
      <c r="BI42" s="81">
        <v>0</v>
      </c>
      <c r="BJ42" s="81">
        <v>0</v>
      </c>
      <c r="BK42" s="81">
        <v>3.843</v>
      </c>
      <c r="BL42" s="81">
        <v>0</v>
      </c>
      <c r="BM42" s="82"/>
      <c r="BN42" s="81">
        <v>0</v>
      </c>
      <c r="BO42" s="81">
        <v>0</v>
      </c>
      <c r="BP42" s="81">
        <v>0</v>
      </c>
      <c r="BQ42" s="81">
        <v>0</v>
      </c>
      <c r="BR42" s="81">
        <v>1</v>
      </c>
      <c r="BS42" s="81">
        <v>0</v>
      </c>
      <c r="BT42"/>
      <c r="BU42" s="80">
        <v>3.843</v>
      </c>
      <c r="BV42" s="80">
        <v>0</v>
      </c>
      <c r="BW42" s="80">
        <v>0</v>
      </c>
      <c r="BX42" s="80">
        <v>0</v>
      </c>
      <c r="BY42" s="80">
        <v>0</v>
      </c>
      <c r="BZ42" s="80">
        <v>0</v>
      </c>
      <c r="CA42" s="80">
        <v>0</v>
      </c>
      <c r="CB42" s="80">
        <v>0</v>
      </c>
      <c r="CC42" s="80">
        <v>0</v>
      </c>
    </row>
    <row r="43" spans="1:81">
      <c r="A43" s="80" t="s">
        <v>1769</v>
      </c>
      <c r="B43" s="80">
        <v>16</v>
      </c>
      <c r="C43" s="80">
        <v>16</v>
      </c>
      <c r="D43" s="80">
        <v>1</v>
      </c>
      <c r="E43" s="80">
        <v>2019</v>
      </c>
      <c r="F43" s="80" t="s">
        <v>73</v>
      </c>
      <c r="G43" s="80" t="s">
        <v>1753</v>
      </c>
      <c r="H43" s="80" t="s">
        <v>1754</v>
      </c>
      <c r="I43" s="177"/>
      <c r="J43" s="81">
        <v>27.011758093641365</v>
      </c>
      <c r="K43" s="81">
        <v>2.3709843908477195</v>
      </c>
      <c r="L43" s="81">
        <v>11.022449917291029</v>
      </c>
      <c r="M43" s="81">
        <v>86.950558044200505</v>
      </c>
      <c r="N43" s="81">
        <v>55.249474165016579</v>
      </c>
      <c r="O43" s="81">
        <v>46.296849263944964</v>
      </c>
      <c r="P43" s="81">
        <v>42.149017137374983</v>
      </c>
      <c r="Q43" s="81">
        <v>2.8485394515336631</v>
      </c>
      <c r="R43" s="81">
        <v>3.2219483826443458</v>
      </c>
      <c r="S43" s="81">
        <v>6.6178251071199989</v>
      </c>
      <c r="T43" s="82"/>
      <c r="U43" s="81">
        <v>872520</v>
      </c>
      <c r="V43" s="81">
        <v>1203</v>
      </c>
      <c r="W43" s="81">
        <v>182</v>
      </c>
      <c r="X43" s="81">
        <v>20195</v>
      </c>
      <c r="Y43" s="81">
        <v>23057</v>
      </c>
      <c r="Z43" s="81">
        <v>28985</v>
      </c>
      <c r="AA43" s="81">
        <v>8752</v>
      </c>
      <c r="AB43" s="81">
        <v>46161</v>
      </c>
      <c r="AC43" s="81">
        <v>568152</v>
      </c>
      <c r="AD43" s="81">
        <v>6.6178251071199989</v>
      </c>
      <c r="AE43" s="82"/>
      <c r="AF43" s="81">
        <v>9054657.3234956414</v>
      </c>
      <c r="AG43" s="81">
        <v>2084386.9026151409</v>
      </c>
      <c r="AH43" s="81">
        <v>2551237.6180907278</v>
      </c>
      <c r="AI43" s="81">
        <v>142340815.39393961</v>
      </c>
      <c r="AJ43" s="81">
        <v>80343130.127834365</v>
      </c>
      <c r="AK43" s="81">
        <v>0</v>
      </c>
      <c r="AL43" s="81">
        <v>0</v>
      </c>
      <c r="AM43" s="81">
        <v>6286780.7001780504</v>
      </c>
      <c r="AN43" s="81">
        <v>0</v>
      </c>
      <c r="AO43" s="81">
        <v>0</v>
      </c>
      <c r="AP43" s="82"/>
      <c r="AQ43" s="81">
        <v>1055</v>
      </c>
      <c r="AR43" s="81">
        <v>418</v>
      </c>
      <c r="AS43" s="81">
        <v>3</v>
      </c>
      <c r="AT43" s="81">
        <v>0</v>
      </c>
      <c r="AU43" s="81">
        <v>0</v>
      </c>
      <c r="AV43" s="81">
        <v>0</v>
      </c>
      <c r="AW43" s="81" t="s">
        <v>564</v>
      </c>
      <c r="AX43" s="82"/>
      <c r="AY43" s="81">
        <v>4447.0999999999995</v>
      </c>
      <c r="AZ43" s="81">
        <v>22594.600000000009</v>
      </c>
      <c r="BA43" s="81">
        <v>1529.3</v>
      </c>
      <c r="BB43" s="81">
        <v>0</v>
      </c>
      <c r="BC43" s="81">
        <v>0</v>
      </c>
      <c r="BD43" s="81">
        <v>0</v>
      </c>
      <c r="BE43" s="81" t="s">
        <v>564</v>
      </c>
      <c r="BF43" s="82"/>
      <c r="BG43" s="81">
        <v>0</v>
      </c>
      <c r="BH43" s="81">
        <v>0</v>
      </c>
      <c r="BI43" s="81">
        <v>0</v>
      </c>
      <c r="BJ43" s="81">
        <v>0</v>
      </c>
      <c r="BK43" s="81">
        <v>3.4550000000000001</v>
      </c>
      <c r="BL43" s="81">
        <v>0</v>
      </c>
      <c r="BM43" s="82"/>
      <c r="BN43" s="81">
        <v>0</v>
      </c>
      <c r="BO43" s="81">
        <v>0</v>
      </c>
      <c r="BP43" s="81">
        <v>0</v>
      </c>
      <c r="BQ43" s="81">
        <v>0</v>
      </c>
      <c r="BR43" s="81">
        <v>1</v>
      </c>
      <c r="BS43" s="81">
        <v>0</v>
      </c>
      <c r="BT43"/>
      <c r="BU43" s="80">
        <v>3.4550000000000001</v>
      </c>
      <c r="BV43" s="80">
        <v>0</v>
      </c>
      <c r="BW43" s="80">
        <v>0</v>
      </c>
      <c r="BX43" s="80">
        <v>0</v>
      </c>
      <c r="BY43" s="80">
        <v>0</v>
      </c>
      <c r="BZ43" s="80">
        <v>0</v>
      </c>
      <c r="CA43" s="80">
        <v>0</v>
      </c>
      <c r="CB43" s="80">
        <v>0</v>
      </c>
      <c r="CC43" s="80">
        <v>0</v>
      </c>
    </row>
    <row r="44" spans="1:81">
      <c r="A44" s="80" t="s">
        <v>1770</v>
      </c>
      <c r="B44" s="80">
        <v>17</v>
      </c>
      <c r="C44" s="80">
        <v>17</v>
      </c>
      <c r="D44" s="80">
        <v>1</v>
      </c>
      <c r="E44" s="80">
        <v>2020</v>
      </c>
      <c r="F44" s="80" t="s">
        <v>218</v>
      </c>
      <c r="G44" s="80" t="s">
        <v>1753</v>
      </c>
      <c r="H44" s="80" t="s">
        <v>1754</v>
      </c>
      <c r="I44" s="177"/>
      <c r="J44" s="81">
        <v>22.18552477340932</v>
      </c>
      <c r="K44" s="81">
        <v>2.2028153235526191</v>
      </c>
      <c r="L44" s="81">
        <v>11.567873956267897</v>
      </c>
      <c r="M44" s="81">
        <v>76.541795165634454</v>
      </c>
      <c r="N44" s="81">
        <v>54.287033717484213</v>
      </c>
      <c r="O44" s="81">
        <v>40.389061228340516</v>
      </c>
      <c r="P44" s="81">
        <v>39.463313400674096</v>
      </c>
      <c r="Q44" s="81">
        <v>2.6985674495459477</v>
      </c>
      <c r="R44" s="81">
        <v>3.6526031770192406</v>
      </c>
      <c r="S44" s="81">
        <v>7.0519880686400001</v>
      </c>
      <c r="T44" s="82"/>
      <c r="U44" s="81">
        <v>761230</v>
      </c>
      <c r="V44" s="81">
        <v>1049</v>
      </c>
      <c r="W44" s="81">
        <v>203</v>
      </c>
      <c r="X44" s="81">
        <v>18654</v>
      </c>
      <c r="Y44" s="81">
        <v>23175</v>
      </c>
      <c r="Z44" s="81">
        <v>28861</v>
      </c>
      <c r="AA44" s="81">
        <v>8903</v>
      </c>
      <c r="AB44" s="81">
        <v>45767</v>
      </c>
      <c r="AC44" s="81">
        <v>647453</v>
      </c>
      <c r="AD44" s="81">
        <v>7.0519880686400001</v>
      </c>
      <c r="AE44" s="82"/>
      <c r="AF44" s="81">
        <v>7730866.9891346321</v>
      </c>
      <c r="AG44" s="81">
        <v>1771031.008635846</v>
      </c>
      <c r="AH44" s="81">
        <v>2832686.7971890527</v>
      </c>
      <c r="AI44" s="81">
        <v>128145729.05336621</v>
      </c>
      <c r="AJ44" s="81">
        <v>79201110.414045125</v>
      </c>
      <c r="AK44" s="81"/>
      <c r="AL44" s="81"/>
      <c r="AM44" s="81">
        <v>5973101.9819754325</v>
      </c>
      <c r="AN44" s="81"/>
      <c r="AO44" s="81"/>
      <c r="AP44" s="82"/>
      <c r="AQ44" s="81">
        <v>1102</v>
      </c>
      <c r="AR44" s="81">
        <v>438</v>
      </c>
      <c r="AS44" s="81">
        <v>2</v>
      </c>
      <c r="AT44" s="81">
        <v>0</v>
      </c>
      <c r="AU44" s="81">
        <v>0</v>
      </c>
      <c r="AV44" s="81">
        <v>0</v>
      </c>
      <c r="AW44" s="81">
        <v>2</v>
      </c>
      <c r="AX44" s="82"/>
      <c r="AY44" s="81">
        <v>4707.6000000000004</v>
      </c>
      <c r="AZ44" s="81">
        <v>23522.300000000021</v>
      </c>
      <c r="BA44" s="81">
        <v>1509.8</v>
      </c>
      <c r="BB44" s="81">
        <v>0</v>
      </c>
      <c r="BC44" s="81">
        <v>0</v>
      </c>
      <c r="BD44" s="81">
        <v>0</v>
      </c>
      <c r="BE44" s="81">
        <v>1509.8</v>
      </c>
      <c r="BF44" s="82"/>
      <c r="BG44" s="81">
        <v>0</v>
      </c>
      <c r="BH44" s="81">
        <v>0</v>
      </c>
      <c r="BI44" s="81">
        <v>0</v>
      </c>
      <c r="BJ44" s="81">
        <v>0</v>
      </c>
      <c r="BK44" s="81">
        <v>3.3</v>
      </c>
      <c r="BL44" s="81">
        <v>0</v>
      </c>
      <c r="BM44" s="82"/>
      <c r="BN44" s="81">
        <v>0</v>
      </c>
      <c r="BO44" s="81">
        <v>0</v>
      </c>
      <c r="BP44" s="81">
        <v>0</v>
      </c>
      <c r="BQ44" s="81">
        <v>0</v>
      </c>
      <c r="BR44" s="81">
        <v>1</v>
      </c>
      <c r="BS44" s="81">
        <v>0</v>
      </c>
      <c r="BT44"/>
      <c r="BU44" s="80">
        <v>3.3</v>
      </c>
      <c r="BV44" s="80">
        <v>0</v>
      </c>
      <c r="BW44" s="80">
        <v>0</v>
      </c>
      <c r="BX44" s="80">
        <v>0</v>
      </c>
      <c r="BY44" s="80">
        <v>0</v>
      </c>
      <c r="BZ44" s="80">
        <v>0</v>
      </c>
      <c r="CA44" s="80">
        <v>0</v>
      </c>
      <c r="CB44" s="80">
        <v>0</v>
      </c>
      <c r="CC44" s="80">
        <v>0</v>
      </c>
    </row>
    <row r="45" spans="1:81">
      <c r="A45" s="80" t="s">
        <v>1771</v>
      </c>
      <c r="B45" s="80">
        <v>17</v>
      </c>
      <c r="C45" s="80">
        <v>18</v>
      </c>
      <c r="D45" s="80">
        <v>1</v>
      </c>
      <c r="E45" s="80">
        <v>2021</v>
      </c>
      <c r="F45" s="80" t="s">
        <v>75</v>
      </c>
      <c r="G45" s="174" t="s">
        <v>1753</v>
      </c>
      <c r="H45" s="80" t="s">
        <v>1754</v>
      </c>
      <c r="I45" s="177"/>
      <c r="J45" s="81">
        <v>24.807329746346102</v>
      </c>
      <c r="K45" s="81">
        <v>2.3968419331280084</v>
      </c>
      <c r="L45" s="81">
        <v>10.746823172549492</v>
      </c>
      <c r="M45" s="81">
        <v>83.994348760745083</v>
      </c>
      <c r="N45" s="81">
        <v>52.449893038565875</v>
      </c>
      <c r="O45" s="81">
        <v>39.076524693592205</v>
      </c>
      <c r="P45" s="81">
        <v>40.453098014847477</v>
      </c>
      <c r="Q45" s="81">
        <v>2.7009977171898916</v>
      </c>
      <c r="R45" s="81">
        <v>3.6748502075146514</v>
      </c>
      <c r="S45" s="81">
        <v>6.2321769084399996</v>
      </c>
      <c r="T45" s="82"/>
      <c r="U45" s="81">
        <v>824896</v>
      </c>
      <c r="V45" s="81">
        <v>1049</v>
      </c>
      <c r="W45" s="81">
        <v>203</v>
      </c>
      <c r="X45" s="81">
        <v>18654</v>
      </c>
      <c r="Y45" s="81">
        <v>23254</v>
      </c>
      <c r="Z45" s="81">
        <v>28752</v>
      </c>
      <c r="AA45" s="81">
        <v>8900</v>
      </c>
      <c r="AB45" s="81">
        <v>45265</v>
      </c>
      <c r="AC45" s="81">
        <v>631374.99999999988</v>
      </c>
      <c r="AD45" s="81">
        <v>6.2321769084399996</v>
      </c>
      <c r="AE45" s="82"/>
      <c r="AF45" s="81">
        <v>8247540.3356336532</v>
      </c>
      <c r="AG45" s="81">
        <v>1921826.9342031619</v>
      </c>
      <c r="AH45" s="81">
        <v>2309875.2602534289</v>
      </c>
      <c r="AI45" s="81">
        <v>139403615.0833942</v>
      </c>
      <c r="AJ45" s="81">
        <v>76203871.062274024</v>
      </c>
      <c r="AK45" s="81">
        <v>0</v>
      </c>
      <c r="AL45" s="81">
        <v>0</v>
      </c>
      <c r="AM45" s="81">
        <v>5941659.8816201994</v>
      </c>
      <c r="AN45" s="81">
        <v>0</v>
      </c>
      <c r="AO45" s="81">
        <v>0</v>
      </c>
      <c r="AP45" s="82"/>
      <c r="AQ45" s="81">
        <v>1161</v>
      </c>
      <c r="AR45" s="81">
        <v>448</v>
      </c>
      <c r="AS45" s="81">
        <v>2</v>
      </c>
      <c r="AT45" s="81">
        <v>0</v>
      </c>
      <c r="AU45" s="81">
        <v>0</v>
      </c>
      <c r="AV45" s="81">
        <v>0</v>
      </c>
      <c r="AW45" s="81"/>
      <c r="AX45" s="82"/>
      <c r="AY45" s="81">
        <v>5037.4000000000005</v>
      </c>
      <c r="AZ45" s="81">
        <v>25178.600000000009</v>
      </c>
      <c r="BA45" s="81">
        <v>1509.8</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1772</v>
      </c>
      <c r="B46" s="80">
        <v>17</v>
      </c>
      <c r="C46" s="80">
        <v>19</v>
      </c>
      <c r="D46" s="80">
        <v>1</v>
      </c>
      <c r="E46" s="80">
        <v>2022</v>
      </c>
      <c r="F46" s="80" t="s">
        <v>568</v>
      </c>
      <c r="G46" s="174" t="s">
        <v>1753</v>
      </c>
      <c r="H46" s="80" t="s">
        <v>1754</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1237</v>
      </c>
      <c r="AR46" s="81">
        <v>452</v>
      </c>
      <c r="AS46" s="81">
        <v>2</v>
      </c>
      <c r="AT46" s="81">
        <v>0</v>
      </c>
      <c r="AU46" s="81">
        <v>0</v>
      </c>
      <c r="AV46" s="81">
        <v>0</v>
      </c>
      <c r="AW46" s="81"/>
      <c r="AX46" s="82"/>
      <c r="AY46" s="81">
        <v>5535.4000000000015</v>
      </c>
      <c r="AZ46" s="81">
        <v>25376.600000000009</v>
      </c>
      <c r="BA46" s="81">
        <v>1509.8</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1773</v>
      </c>
      <c r="B47" s="80">
        <v>35</v>
      </c>
      <c r="C47" s="80">
        <v>1</v>
      </c>
      <c r="D47" s="80">
        <v>3</v>
      </c>
      <c r="E47" s="80">
        <v>1990</v>
      </c>
      <c r="F47" s="80" t="s">
        <v>562</v>
      </c>
      <c r="G47" s="80" t="s">
        <v>1659</v>
      </c>
      <c r="H47" s="80" t="s">
        <v>1660</v>
      </c>
      <c r="I47" s="177"/>
      <c r="J47" s="81">
        <v>262.00810771139857</v>
      </c>
      <c r="K47" s="81">
        <v>9.5261466087948321</v>
      </c>
      <c r="L47" s="81">
        <v>12.567844340224804</v>
      </c>
      <c r="M47" s="81">
        <v>25.786863261658404</v>
      </c>
      <c r="N47" s="81">
        <v>58.501470766507829</v>
      </c>
      <c r="O47" s="81">
        <v>29.911622225161899</v>
      </c>
      <c r="P47" s="81">
        <v>34.380636743382453</v>
      </c>
      <c r="Q47" s="81">
        <v>2.4476178614541335</v>
      </c>
      <c r="R47" s="81">
        <v>0</v>
      </c>
      <c r="S47" s="81">
        <v>1.9931251058544235</v>
      </c>
      <c r="T47" s="82"/>
      <c r="U47" s="81">
        <v>7356258</v>
      </c>
      <c r="V47" s="81">
        <v>1743</v>
      </c>
      <c r="W47" s="81">
        <v>147</v>
      </c>
      <c r="X47" s="81">
        <v>8647</v>
      </c>
      <c r="Y47" s="81">
        <v>12515</v>
      </c>
      <c r="Z47" s="81">
        <v>12303</v>
      </c>
      <c r="AA47" s="81">
        <v>8348</v>
      </c>
      <c r="AB47" s="81">
        <v>39741</v>
      </c>
      <c r="AC47" s="81">
        <v>0</v>
      </c>
      <c r="AD47" s="81">
        <v>1.9931251058544235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1774</v>
      </c>
      <c r="B48" s="80">
        <v>36</v>
      </c>
      <c r="C48" s="80">
        <v>2</v>
      </c>
      <c r="D48" s="80">
        <v>3</v>
      </c>
      <c r="E48" s="80">
        <v>2005</v>
      </c>
      <c r="F48" s="80" t="s">
        <v>565</v>
      </c>
      <c r="G48" s="80" t="s">
        <v>1659</v>
      </c>
      <c r="H48" s="80" t="s">
        <v>1660</v>
      </c>
      <c r="I48" s="177"/>
      <c r="J48" s="81">
        <v>216.76158302770781</v>
      </c>
      <c r="K48" s="81">
        <v>6.5238023970789687</v>
      </c>
      <c r="L48" s="81">
        <v>8.3334407687303393</v>
      </c>
      <c r="M48" s="81">
        <v>64.373063928083681</v>
      </c>
      <c r="N48" s="81">
        <v>97.989800656469669</v>
      </c>
      <c r="O48" s="81">
        <v>53.631975970416384</v>
      </c>
      <c r="P48" s="81">
        <v>42.406719363252584</v>
      </c>
      <c r="Q48" s="81">
        <v>2.9121587070289419</v>
      </c>
      <c r="R48" s="81">
        <v>0</v>
      </c>
      <c r="S48" s="81">
        <v>3.8763342121654811</v>
      </c>
      <c r="T48" s="82"/>
      <c r="U48" s="81">
        <v>6694763</v>
      </c>
      <c r="V48" s="81">
        <v>1990</v>
      </c>
      <c r="W48" s="81">
        <v>74</v>
      </c>
      <c r="X48" s="81">
        <v>10454</v>
      </c>
      <c r="Y48" s="81">
        <v>19978</v>
      </c>
      <c r="Z48" s="81">
        <v>25527</v>
      </c>
      <c r="AA48" s="81">
        <v>8433</v>
      </c>
      <c r="AB48" s="81">
        <v>49430</v>
      </c>
      <c r="AC48" s="81">
        <v>0</v>
      </c>
      <c r="AD48" s="81">
        <v>3.8763342121654811</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1775</v>
      </c>
      <c r="B49" s="80">
        <v>37</v>
      </c>
      <c r="C49" s="80">
        <v>3</v>
      </c>
      <c r="D49" s="80">
        <v>3</v>
      </c>
      <c r="E49" s="80">
        <v>2006</v>
      </c>
      <c r="F49" s="80" t="s">
        <v>566</v>
      </c>
      <c r="G49" s="80" t="s">
        <v>1659</v>
      </c>
      <c r="H49" s="80" t="s">
        <v>1660</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1776</v>
      </c>
      <c r="B50" s="80">
        <v>38</v>
      </c>
      <c r="C50" s="80">
        <v>4</v>
      </c>
      <c r="D50" s="80">
        <v>3</v>
      </c>
      <c r="E50" s="80">
        <v>2007</v>
      </c>
      <c r="F50" s="80" t="s">
        <v>567</v>
      </c>
      <c r="G50" s="80" t="s">
        <v>1659</v>
      </c>
      <c r="H50" s="80" t="s">
        <v>1660</v>
      </c>
      <c r="I50" s="177"/>
      <c r="J50" s="81">
        <v>198.65488485090148</v>
      </c>
      <c r="K50" s="81">
        <v>5.4731375187567703</v>
      </c>
      <c r="L50" s="81">
        <v>9.4379139061344191</v>
      </c>
      <c r="M50" s="81">
        <v>57.720705273255589</v>
      </c>
      <c r="N50" s="81">
        <v>102.21858936309791</v>
      </c>
      <c r="O50" s="81">
        <v>52.076503862288583</v>
      </c>
      <c r="P50" s="81">
        <v>42.123530134288835</v>
      </c>
      <c r="Q50" s="81">
        <v>3.0761372627677153</v>
      </c>
      <c r="R50" s="81">
        <v>0</v>
      </c>
      <c r="S50" s="81">
        <v>2.9733231427120037</v>
      </c>
      <c r="T50" s="82"/>
      <c r="U50" s="81">
        <v>6523869</v>
      </c>
      <c r="V50" s="81">
        <v>1821</v>
      </c>
      <c r="W50" s="81">
        <v>115</v>
      </c>
      <c r="X50" s="81">
        <v>11741</v>
      </c>
      <c r="Y50" s="81">
        <v>20895</v>
      </c>
      <c r="Z50" s="81">
        <v>25767</v>
      </c>
      <c r="AA50" s="81">
        <v>8249</v>
      </c>
      <c r="AB50" s="81">
        <v>49452</v>
      </c>
      <c r="AC50" s="81">
        <v>0</v>
      </c>
      <c r="AD50" s="81">
        <v>2.9733231427120037</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1777</v>
      </c>
      <c r="B51" s="80">
        <v>39</v>
      </c>
      <c r="C51" s="80">
        <v>5</v>
      </c>
      <c r="D51" s="80">
        <v>3</v>
      </c>
      <c r="E51" s="80">
        <v>2008</v>
      </c>
      <c r="F51" s="80" t="s">
        <v>84</v>
      </c>
      <c r="G51" s="80" t="s">
        <v>1659</v>
      </c>
      <c r="H51" s="80" t="s">
        <v>1660</v>
      </c>
      <c r="I51" s="177"/>
      <c r="J51" s="81">
        <v>168.49937177886574</v>
      </c>
      <c r="K51" s="81">
        <v>4.8035400519191063</v>
      </c>
      <c r="L51" s="81">
        <v>8.1492824528652168</v>
      </c>
      <c r="M51" s="81">
        <v>67.538814581631328</v>
      </c>
      <c r="N51" s="81">
        <v>104.48686124328481</v>
      </c>
      <c r="O51" s="81">
        <v>50.714859396125348</v>
      </c>
      <c r="P51" s="81">
        <v>39.775116646468121</v>
      </c>
      <c r="Q51" s="81">
        <v>3.0214497376736951</v>
      </c>
      <c r="R51" s="81">
        <v>0</v>
      </c>
      <c r="S51" s="81">
        <v>3.4991043152909156</v>
      </c>
      <c r="T51" s="82"/>
      <c r="U51" s="81">
        <v>5814050</v>
      </c>
      <c r="V51" s="81">
        <v>1821</v>
      </c>
      <c r="W51" s="81">
        <v>115</v>
      </c>
      <c r="X51" s="81">
        <v>11741</v>
      </c>
      <c r="Y51" s="81">
        <v>21075</v>
      </c>
      <c r="Z51" s="81">
        <v>25974</v>
      </c>
      <c r="AA51" s="81">
        <v>7798</v>
      </c>
      <c r="AB51" s="81">
        <v>49371</v>
      </c>
      <c r="AC51" s="81">
        <v>0</v>
      </c>
      <c r="AD51" s="81">
        <v>3.4991043152909156</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1778</v>
      </c>
      <c r="B52" s="80">
        <v>40</v>
      </c>
      <c r="C52" s="80">
        <v>6</v>
      </c>
      <c r="D52" s="80">
        <v>3</v>
      </c>
      <c r="E52" s="80">
        <v>2009</v>
      </c>
      <c r="F52" s="80" t="s">
        <v>85</v>
      </c>
      <c r="G52" s="80" t="s">
        <v>1659</v>
      </c>
      <c r="H52" s="80" t="s">
        <v>1660</v>
      </c>
      <c r="I52" s="177"/>
      <c r="J52" s="81">
        <v>174.79261351458879</v>
      </c>
      <c r="K52" s="81">
        <v>4.4238500656517115</v>
      </c>
      <c r="L52" s="81">
        <v>10.821911793141449</v>
      </c>
      <c r="M52" s="81">
        <v>55.496721080733927</v>
      </c>
      <c r="N52" s="81">
        <v>90.513338771088812</v>
      </c>
      <c r="O52" s="81">
        <v>51.797695130643277</v>
      </c>
      <c r="P52" s="81">
        <v>38.555225376220832</v>
      </c>
      <c r="Q52" s="81">
        <v>2.8738106394385063</v>
      </c>
      <c r="R52" s="81">
        <v>0</v>
      </c>
      <c r="S52" s="81">
        <v>3.2210472545091098</v>
      </c>
      <c r="T52" s="82"/>
      <c r="U52" s="81">
        <v>6090663</v>
      </c>
      <c r="V52" s="81">
        <v>2054</v>
      </c>
      <c r="W52" s="81">
        <v>175</v>
      </c>
      <c r="X52" s="81">
        <v>12184</v>
      </c>
      <c r="Y52" s="81">
        <v>21255</v>
      </c>
      <c r="Z52" s="81">
        <v>26185</v>
      </c>
      <c r="AA52" s="81">
        <v>7760</v>
      </c>
      <c r="AB52" s="81">
        <v>49295</v>
      </c>
      <c r="AC52" s="81">
        <v>0</v>
      </c>
      <c r="AD52" s="81">
        <v>3.2210472545091098</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2546.5590000000002</v>
      </c>
      <c r="BJ52" s="81">
        <v>0</v>
      </c>
      <c r="BK52" s="81">
        <v>3.54</v>
      </c>
      <c r="BL52" s="81">
        <v>0</v>
      </c>
      <c r="BM52" s="82"/>
      <c r="BN52" s="81">
        <v>0</v>
      </c>
      <c r="BO52" s="81">
        <v>0</v>
      </c>
      <c r="BP52" s="81">
        <v>2</v>
      </c>
      <c r="BQ52" s="81">
        <v>0</v>
      </c>
      <c r="BR52" s="81">
        <v>1</v>
      </c>
      <c r="BS52" s="81">
        <v>0</v>
      </c>
      <c r="BT52"/>
      <c r="BU52" s="80"/>
      <c r="BV52" s="80"/>
      <c r="BW52" s="80"/>
      <c r="BX52" s="80"/>
      <c r="BY52" s="80"/>
      <c r="BZ52" s="80"/>
      <c r="CA52" s="80"/>
      <c r="CB52" s="80"/>
      <c r="CC52" s="80"/>
    </row>
    <row r="53" spans="1:81">
      <c r="A53" s="80" t="s">
        <v>1779</v>
      </c>
      <c r="B53" s="80">
        <v>41</v>
      </c>
      <c r="C53" s="80">
        <v>7</v>
      </c>
      <c r="D53" s="80">
        <v>3</v>
      </c>
      <c r="E53" s="80">
        <v>2010</v>
      </c>
      <c r="F53" s="80" t="s">
        <v>86</v>
      </c>
      <c r="G53" s="80" t="s">
        <v>1659</v>
      </c>
      <c r="H53" s="80" t="s">
        <v>1660</v>
      </c>
      <c r="I53" s="177"/>
      <c r="J53" s="81">
        <v>150.56853036382591</v>
      </c>
      <c r="K53" s="81">
        <v>4.6136607702284689</v>
      </c>
      <c r="L53" s="81">
        <v>9.8522928794784654</v>
      </c>
      <c r="M53" s="81">
        <v>49.677305375152216</v>
      </c>
      <c r="N53" s="81">
        <v>89.608883065928197</v>
      </c>
      <c r="O53" s="81">
        <v>52.064146433240516</v>
      </c>
      <c r="P53" s="81">
        <v>39.252298037736736</v>
      </c>
      <c r="Q53" s="81">
        <v>2.987306532802696</v>
      </c>
      <c r="R53" s="81">
        <v>0</v>
      </c>
      <c r="S53" s="81">
        <v>2.2729564018254127</v>
      </c>
      <c r="T53" s="82"/>
      <c r="U53" s="81">
        <v>5873102</v>
      </c>
      <c r="V53" s="81">
        <v>2054</v>
      </c>
      <c r="W53" s="81">
        <v>175</v>
      </c>
      <c r="X53" s="81">
        <v>12184</v>
      </c>
      <c r="Y53" s="81">
        <v>21401</v>
      </c>
      <c r="Z53" s="81">
        <v>26442</v>
      </c>
      <c r="AA53" s="81">
        <v>7703</v>
      </c>
      <c r="AB53" s="81">
        <v>49100</v>
      </c>
      <c r="AC53" s="81">
        <v>0</v>
      </c>
      <c r="AD53" s="81">
        <v>2.2729564018254127</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2449.2579999999998</v>
      </c>
      <c r="BJ53" s="81">
        <v>0</v>
      </c>
      <c r="BK53" s="81">
        <v>2.7309999999999999</v>
      </c>
      <c r="BL53" s="81">
        <v>0</v>
      </c>
      <c r="BM53" s="82"/>
      <c r="BN53" s="81">
        <v>0</v>
      </c>
      <c r="BO53" s="81">
        <v>0</v>
      </c>
      <c r="BP53" s="81">
        <v>2</v>
      </c>
      <c r="BQ53" s="81">
        <v>0</v>
      </c>
      <c r="BR53" s="81">
        <v>1</v>
      </c>
      <c r="BS53" s="81">
        <v>0</v>
      </c>
      <c r="BT53"/>
      <c r="BU53" s="80">
        <v>1106.7929999999999</v>
      </c>
      <c r="BV53" s="80">
        <v>1277.635</v>
      </c>
      <c r="BW53" s="80">
        <v>12.224</v>
      </c>
      <c r="BX53" s="80">
        <v>2.137</v>
      </c>
      <c r="BY53" s="80">
        <v>53.2</v>
      </c>
      <c r="BZ53" s="80">
        <v>0</v>
      </c>
      <c r="CA53" s="80">
        <v>0</v>
      </c>
      <c r="CB53" s="80">
        <v>0</v>
      </c>
      <c r="CC53" s="80">
        <v>0</v>
      </c>
    </row>
    <row r="54" spans="1:81">
      <c r="A54" s="80" t="s">
        <v>1780</v>
      </c>
      <c r="B54" s="80">
        <v>42</v>
      </c>
      <c r="C54" s="80">
        <v>8</v>
      </c>
      <c r="D54" s="80">
        <v>3</v>
      </c>
      <c r="E54" s="80">
        <v>2011</v>
      </c>
      <c r="F54" s="80" t="s">
        <v>87</v>
      </c>
      <c r="G54" s="80" t="s">
        <v>1659</v>
      </c>
      <c r="H54" s="80" t="s">
        <v>1660</v>
      </c>
      <c r="I54" s="177"/>
      <c r="J54" s="81">
        <v>162.32009744887264</v>
      </c>
      <c r="K54" s="81">
        <v>6.464596910313734</v>
      </c>
      <c r="L54" s="81">
        <v>9.1929071423086253</v>
      </c>
      <c r="M54" s="81">
        <v>62.756403188252875</v>
      </c>
      <c r="N54" s="81">
        <v>108.05182902820572</v>
      </c>
      <c r="O54" s="81">
        <v>51.504407357405185</v>
      </c>
      <c r="P54" s="81">
        <v>37.692400651644085</v>
      </c>
      <c r="Q54" s="81">
        <v>3.4232280649981459</v>
      </c>
      <c r="R54" s="81">
        <v>0</v>
      </c>
      <c r="S54" s="81">
        <v>2.3541983087978151</v>
      </c>
      <c r="T54" s="82"/>
      <c r="U54" s="81">
        <v>5962970</v>
      </c>
      <c r="V54" s="81">
        <v>2054</v>
      </c>
      <c r="W54" s="81">
        <v>175</v>
      </c>
      <c r="X54" s="81">
        <v>12184</v>
      </c>
      <c r="Y54" s="81">
        <v>21439</v>
      </c>
      <c r="Z54" s="81">
        <v>26726</v>
      </c>
      <c r="AA54" s="81">
        <v>7617</v>
      </c>
      <c r="AB54" s="81">
        <v>48779</v>
      </c>
      <c r="AC54" s="81">
        <v>0</v>
      </c>
      <c r="AD54" s="81">
        <v>2.3541983087978151</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3129.1439999999998</v>
      </c>
      <c r="BJ54" s="81">
        <v>0</v>
      </c>
      <c r="BK54" s="81">
        <v>2.202</v>
      </c>
      <c r="BL54" s="81">
        <v>0</v>
      </c>
      <c r="BM54" s="82"/>
      <c r="BN54" s="81">
        <v>0</v>
      </c>
      <c r="BO54" s="81">
        <v>0</v>
      </c>
      <c r="BP54" s="81">
        <v>2</v>
      </c>
      <c r="BQ54" s="81">
        <v>0</v>
      </c>
      <c r="BR54" s="81">
        <v>1</v>
      </c>
      <c r="BS54" s="81">
        <v>0</v>
      </c>
      <c r="BT54"/>
      <c r="BU54" s="80">
        <v>1345.817</v>
      </c>
      <c r="BV54" s="80">
        <v>1706.105</v>
      </c>
      <c r="BW54" s="80">
        <v>21.632000000000001</v>
      </c>
      <c r="BX54" s="80">
        <v>2.758</v>
      </c>
      <c r="BY54" s="80">
        <v>55.033999999999999</v>
      </c>
      <c r="BZ54" s="80">
        <v>0</v>
      </c>
      <c r="CA54" s="80">
        <v>0</v>
      </c>
      <c r="CB54" s="80">
        <v>0</v>
      </c>
      <c r="CC54" s="80">
        <v>0</v>
      </c>
    </row>
    <row r="55" spans="1:81">
      <c r="A55" s="80" t="s">
        <v>1781</v>
      </c>
      <c r="B55" s="80">
        <v>43</v>
      </c>
      <c r="C55" s="80">
        <v>9</v>
      </c>
      <c r="D55" s="80">
        <v>3</v>
      </c>
      <c r="E55" s="80">
        <v>2012</v>
      </c>
      <c r="F55" s="80" t="s">
        <v>88</v>
      </c>
      <c r="G55" s="80" t="s">
        <v>1659</v>
      </c>
      <c r="H55" s="80" t="s">
        <v>1660</v>
      </c>
      <c r="I55" s="177"/>
      <c r="J55" s="81">
        <v>164.80514082726157</v>
      </c>
      <c r="K55" s="81">
        <v>7.2826184443805824</v>
      </c>
      <c r="L55" s="81">
        <v>9.275369948197806</v>
      </c>
      <c r="M55" s="81">
        <v>77.943253361572815</v>
      </c>
      <c r="N55" s="81">
        <v>119.88078649944904</v>
      </c>
      <c r="O55" s="81">
        <v>51.839038761231357</v>
      </c>
      <c r="P55" s="81">
        <v>38.404517505636591</v>
      </c>
      <c r="Q55" s="81">
        <v>3.6962288580239724</v>
      </c>
      <c r="R55" s="81">
        <v>0</v>
      </c>
      <c r="S55" s="81">
        <v>2.9616359621120454</v>
      </c>
      <c r="T55" s="82"/>
      <c r="U55" s="81">
        <v>5800808</v>
      </c>
      <c r="V55" s="81">
        <v>2054</v>
      </c>
      <c r="W55" s="81">
        <v>175</v>
      </c>
      <c r="X55" s="81">
        <v>12184</v>
      </c>
      <c r="Y55" s="81">
        <v>21653</v>
      </c>
      <c r="Z55" s="81">
        <v>27113</v>
      </c>
      <c r="AA55" s="81">
        <v>7717</v>
      </c>
      <c r="AB55" s="81">
        <v>48477</v>
      </c>
      <c r="AC55" s="81">
        <v>0</v>
      </c>
      <c r="AD55" s="81">
        <v>2.9616359621120454</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3407.0610000000001</v>
      </c>
      <c r="BJ55" s="81">
        <v>0</v>
      </c>
      <c r="BK55" s="81">
        <v>2.5630000000000002</v>
      </c>
      <c r="BL55" s="81">
        <v>0</v>
      </c>
      <c r="BM55" s="82"/>
      <c r="BN55" s="81">
        <v>0</v>
      </c>
      <c r="BO55" s="81">
        <v>0</v>
      </c>
      <c r="BP55" s="81">
        <v>2</v>
      </c>
      <c r="BQ55" s="81">
        <v>0</v>
      </c>
      <c r="BR55" s="81">
        <v>1</v>
      </c>
      <c r="BS55" s="81">
        <v>0</v>
      </c>
      <c r="BT55"/>
      <c r="BU55" s="80">
        <v>1379.578</v>
      </c>
      <c r="BV55" s="80">
        <v>1927.6849999999999</v>
      </c>
      <c r="BW55" s="80">
        <v>34.351999999999997</v>
      </c>
      <c r="BX55" s="80">
        <v>2.8</v>
      </c>
      <c r="BY55" s="80">
        <v>65.209000000000003</v>
      </c>
      <c r="BZ55" s="80">
        <v>0</v>
      </c>
      <c r="CA55" s="80">
        <v>0</v>
      </c>
      <c r="CB55" s="80">
        <v>0</v>
      </c>
      <c r="CC55" s="80">
        <v>0</v>
      </c>
    </row>
    <row r="56" spans="1:81">
      <c r="A56" s="80" t="s">
        <v>1782</v>
      </c>
      <c r="B56" s="80">
        <v>44</v>
      </c>
      <c r="C56" s="80">
        <v>10</v>
      </c>
      <c r="D56" s="80">
        <v>3</v>
      </c>
      <c r="E56" s="80">
        <v>2013</v>
      </c>
      <c r="F56" s="80" t="s">
        <v>89</v>
      </c>
      <c r="G56" s="80" t="s">
        <v>1659</v>
      </c>
      <c r="H56" s="80" t="s">
        <v>1660</v>
      </c>
      <c r="I56" s="177"/>
      <c r="J56" s="81">
        <v>158.44004354301632</v>
      </c>
      <c r="K56" s="81">
        <v>6.0191089850487733</v>
      </c>
      <c r="L56" s="81">
        <v>8.19088304222198</v>
      </c>
      <c r="M56" s="81">
        <v>72.489089109242428</v>
      </c>
      <c r="N56" s="81">
        <v>116.79210104094986</v>
      </c>
      <c r="O56" s="81">
        <v>50.657531925773363</v>
      </c>
      <c r="P56" s="81">
        <v>38.684096416541692</v>
      </c>
      <c r="Q56" s="81">
        <v>3.7380844079287021</v>
      </c>
      <c r="R56" s="81">
        <v>0</v>
      </c>
      <c r="S56" s="81">
        <v>3.1351503554040483</v>
      </c>
      <c r="T56" s="82"/>
      <c r="U56" s="81">
        <v>5678297</v>
      </c>
      <c r="V56" s="81">
        <v>2054</v>
      </c>
      <c r="W56" s="81">
        <v>175</v>
      </c>
      <c r="X56" s="81">
        <v>12184</v>
      </c>
      <c r="Y56" s="81">
        <v>21767</v>
      </c>
      <c r="Z56" s="81">
        <v>27678</v>
      </c>
      <c r="AA56" s="81">
        <v>7744</v>
      </c>
      <c r="AB56" s="81">
        <v>48323</v>
      </c>
      <c r="AC56" s="81">
        <v>0</v>
      </c>
      <c r="AD56" s="81">
        <v>3.1351503554040483</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3343.116</v>
      </c>
      <c r="BJ56" s="81">
        <v>0</v>
      </c>
      <c r="BK56" s="81">
        <v>2.5819999999999999</v>
      </c>
      <c r="BL56" s="81">
        <v>0</v>
      </c>
      <c r="BM56" s="82"/>
      <c r="BN56" s="81">
        <v>0</v>
      </c>
      <c r="BO56" s="81">
        <v>0</v>
      </c>
      <c r="BP56" s="81">
        <v>2</v>
      </c>
      <c r="BQ56" s="81">
        <v>0</v>
      </c>
      <c r="BR56" s="81">
        <v>1</v>
      </c>
      <c r="BS56" s="81">
        <v>0</v>
      </c>
      <c r="BT56"/>
      <c r="BU56" s="80">
        <v>1487.107</v>
      </c>
      <c r="BV56" s="80">
        <v>1743.06</v>
      </c>
      <c r="BW56" s="80">
        <v>43.932000000000002</v>
      </c>
      <c r="BX56" s="80">
        <v>0</v>
      </c>
      <c r="BY56" s="80">
        <v>71.599000000000004</v>
      </c>
      <c r="BZ56" s="80">
        <v>0</v>
      </c>
      <c r="CA56" s="80">
        <v>0</v>
      </c>
      <c r="CB56" s="80">
        <v>0</v>
      </c>
      <c r="CC56" s="80">
        <v>0</v>
      </c>
    </row>
    <row r="57" spans="1:81">
      <c r="A57" s="80" t="s">
        <v>1783</v>
      </c>
      <c r="B57" s="80">
        <v>45</v>
      </c>
      <c r="C57" s="80">
        <v>11</v>
      </c>
      <c r="D57" s="80">
        <v>3</v>
      </c>
      <c r="E57" s="80">
        <v>2014</v>
      </c>
      <c r="F57" s="80" t="s">
        <v>90</v>
      </c>
      <c r="G57" s="80" t="s">
        <v>1659</v>
      </c>
      <c r="H57" s="80" t="s">
        <v>1660</v>
      </c>
      <c r="I57" s="177"/>
      <c r="J57" s="81">
        <v>145.04829100947768</v>
      </c>
      <c r="K57" s="81">
        <v>6.6981260495281205</v>
      </c>
      <c r="L57" s="81">
        <v>7.015518475688328</v>
      </c>
      <c r="M57" s="81">
        <v>80.190582583052105</v>
      </c>
      <c r="N57" s="81">
        <v>124.04841482231852</v>
      </c>
      <c r="O57" s="81">
        <v>48.504809227165644</v>
      </c>
      <c r="P57" s="81">
        <v>38.719591300058617</v>
      </c>
      <c r="Q57" s="81">
        <v>3.5601009460267288</v>
      </c>
      <c r="R57" s="81">
        <v>0</v>
      </c>
      <c r="S57" s="81">
        <v>3.5645058967031749</v>
      </c>
      <c r="T57" s="82"/>
      <c r="U57" s="81">
        <v>5773375</v>
      </c>
      <c r="V57" s="81">
        <v>1986</v>
      </c>
      <c r="W57" s="81">
        <v>153</v>
      </c>
      <c r="X57" s="81">
        <v>12814</v>
      </c>
      <c r="Y57" s="81">
        <v>21834</v>
      </c>
      <c r="Z57" s="81">
        <v>27912</v>
      </c>
      <c r="AA57" s="81">
        <v>7711</v>
      </c>
      <c r="AB57" s="81">
        <v>47967</v>
      </c>
      <c r="AC57" s="81">
        <v>0</v>
      </c>
      <c r="AD57" s="81">
        <v>3.5645058967031749</v>
      </c>
      <c r="AE57" s="82"/>
      <c r="AF57" s="81">
        <v>47019251.637361072</v>
      </c>
      <c r="AG57" s="81">
        <v>4700039.1512506586</v>
      </c>
      <c r="AH57" s="81">
        <v>1141074.8045679899</v>
      </c>
      <c r="AI57" s="81">
        <v>84385491.880683109</v>
      </c>
      <c r="AJ57" s="81">
        <v>93907507.245105773</v>
      </c>
      <c r="AK57" s="81">
        <v>0</v>
      </c>
      <c r="AL57" s="81">
        <v>0</v>
      </c>
      <c r="AM57" s="81">
        <v>6585152.3188076532</v>
      </c>
      <c r="AN57" s="81">
        <v>0</v>
      </c>
      <c r="AO57" s="81">
        <v>0</v>
      </c>
      <c r="AP57" s="82"/>
      <c r="AQ57" s="81">
        <v>196</v>
      </c>
      <c r="AR57" s="81">
        <v>22</v>
      </c>
      <c r="AS57" s="81">
        <v>0</v>
      </c>
      <c r="AT57" s="81">
        <v>0</v>
      </c>
      <c r="AU57" s="81">
        <v>0</v>
      </c>
      <c r="AV57" s="81">
        <v>0</v>
      </c>
      <c r="AW57" s="81" t="s">
        <v>564</v>
      </c>
      <c r="AX57" s="82"/>
      <c r="AY57" s="81">
        <v>793.21799999999996</v>
      </c>
      <c r="AZ57" s="81">
        <v>1410.96</v>
      </c>
      <c r="BA57" s="81">
        <v>0</v>
      </c>
      <c r="BB57" s="81">
        <v>0</v>
      </c>
      <c r="BC57" s="81">
        <v>0</v>
      </c>
      <c r="BD57" s="81">
        <v>0</v>
      </c>
      <c r="BE57" s="81" t="s">
        <v>564</v>
      </c>
      <c r="BF57" s="82"/>
      <c r="BG57" s="81">
        <v>0</v>
      </c>
      <c r="BH57" s="81">
        <v>0</v>
      </c>
      <c r="BI57" s="81">
        <v>3125.1869999999999</v>
      </c>
      <c r="BJ57" s="81">
        <v>0</v>
      </c>
      <c r="BK57" s="81">
        <v>0</v>
      </c>
      <c r="BL57" s="81">
        <v>0</v>
      </c>
      <c r="BM57" s="82"/>
      <c r="BN57" s="81">
        <v>0</v>
      </c>
      <c r="BO57" s="81">
        <v>0</v>
      </c>
      <c r="BP57" s="81">
        <v>2</v>
      </c>
      <c r="BQ57" s="81">
        <v>0</v>
      </c>
      <c r="BR57" s="81">
        <v>0</v>
      </c>
      <c r="BS57" s="81">
        <v>0</v>
      </c>
      <c r="BT57"/>
      <c r="BU57" s="80">
        <v>1350.9839999999999</v>
      </c>
      <c r="BV57" s="80">
        <v>1646.1479999999999</v>
      </c>
      <c r="BW57" s="80">
        <v>55.375999999999998</v>
      </c>
      <c r="BX57" s="80">
        <v>2.7189999999999999</v>
      </c>
      <c r="BY57" s="80">
        <v>69.959999999999994</v>
      </c>
      <c r="BZ57" s="80">
        <v>0</v>
      </c>
      <c r="CA57" s="80">
        <v>0</v>
      </c>
      <c r="CB57" s="80">
        <v>0</v>
      </c>
      <c r="CC57" s="80">
        <v>0</v>
      </c>
    </row>
    <row r="58" spans="1:81">
      <c r="A58" s="80" t="s">
        <v>1784</v>
      </c>
      <c r="B58" s="80">
        <v>46</v>
      </c>
      <c r="C58" s="80">
        <v>12</v>
      </c>
      <c r="D58" s="80">
        <v>3</v>
      </c>
      <c r="E58" s="80">
        <v>2015</v>
      </c>
      <c r="F58" s="80" t="s">
        <v>91</v>
      </c>
      <c r="G58" s="80" t="s">
        <v>1659</v>
      </c>
      <c r="H58" s="80" t="s">
        <v>1660</v>
      </c>
      <c r="I58" s="177"/>
      <c r="J58" s="81">
        <v>138.2694164317717</v>
      </c>
      <c r="K58" s="81">
        <v>6.4228065926203302</v>
      </c>
      <c r="L58" s="81">
        <v>7.3845650807388283</v>
      </c>
      <c r="M58" s="81">
        <v>77.590229858593958</v>
      </c>
      <c r="N58" s="81">
        <v>114.71267658170765</v>
      </c>
      <c r="O58" s="81">
        <v>48.773443651957926</v>
      </c>
      <c r="P58" s="81">
        <v>38.704828861370146</v>
      </c>
      <c r="Q58" s="81">
        <v>3.4587147620568994</v>
      </c>
      <c r="R58" s="81">
        <v>0</v>
      </c>
      <c r="S58" s="81">
        <v>2.9179697702345755</v>
      </c>
      <c r="T58" s="82"/>
      <c r="U58" s="81">
        <v>5517922</v>
      </c>
      <c r="V58" s="81">
        <v>1986</v>
      </c>
      <c r="W58" s="81">
        <v>153</v>
      </c>
      <c r="X58" s="81">
        <v>12814</v>
      </c>
      <c r="Y58" s="81">
        <v>21937</v>
      </c>
      <c r="Z58" s="81">
        <v>28337</v>
      </c>
      <c r="AA58" s="81">
        <v>7702</v>
      </c>
      <c r="AB58" s="81">
        <v>47603</v>
      </c>
      <c r="AC58" s="81">
        <v>0</v>
      </c>
      <c r="AD58" s="81">
        <v>2.9179697702345755</v>
      </c>
      <c r="AE58" s="82"/>
      <c r="AF58" s="81">
        <v>42583462.585860632</v>
      </c>
      <c r="AG58" s="81">
        <v>4279001.3590064803</v>
      </c>
      <c r="AH58" s="81">
        <v>954838.03261505603</v>
      </c>
      <c r="AI58" s="81">
        <v>81498080.038332894</v>
      </c>
      <c r="AJ58" s="81">
        <v>90546167.716855302</v>
      </c>
      <c r="AK58" s="81">
        <v>0</v>
      </c>
      <c r="AL58" s="81">
        <v>0</v>
      </c>
      <c r="AM58" s="81">
        <v>6523791.4629253754</v>
      </c>
      <c r="AN58" s="81">
        <v>0</v>
      </c>
      <c r="AO58" s="81">
        <v>0</v>
      </c>
      <c r="AP58" s="82"/>
      <c r="AQ58" s="81">
        <v>217</v>
      </c>
      <c r="AR58" s="81">
        <v>27</v>
      </c>
      <c r="AS58" s="81">
        <v>0</v>
      </c>
      <c r="AT58" s="81">
        <v>0</v>
      </c>
      <c r="AU58" s="81">
        <v>0</v>
      </c>
      <c r="AV58" s="81">
        <v>0</v>
      </c>
      <c r="AW58" s="81" t="s">
        <v>564</v>
      </c>
      <c r="AX58" s="82"/>
      <c r="AY58" s="81">
        <v>915.03800000000001</v>
      </c>
      <c r="AZ58" s="81">
        <v>2425.46</v>
      </c>
      <c r="BA58" s="81">
        <v>0</v>
      </c>
      <c r="BB58" s="81">
        <v>0</v>
      </c>
      <c r="BC58" s="81">
        <v>0</v>
      </c>
      <c r="BD58" s="81">
        <v>0</v>
      </c>
      <c r="BE58" s="81" t="s">
        <v>564</v>
      </c>
      <c r="BF58" s="82"/>
      <c r="BG58" s="81">
        <v>0</v>
      </c>
      <c r="BH58" s="81">
        <v>0</v>
      </c>
      <c r="BI58" s="81">
        <v>3396.8870000000002</v>
      </c>
      <c r="BJ58" s="81">
        <v>0</v>
      </c>
      <c r="BK58" s="81">
        <v>0</v>
      </c>
      <c r="BL58" s="81">
        <v>0</v>
      </c>
      <c r="BM58" s="82"/>
      <c r="BN58" s="81">
        <v>0</v>
      </c>
      <c r="BO58" s="81">
        <v>0</v>
      </c>
      <c r="BP58" s="81">
        <v>2</v>
      </c>
      <c r="BQ58" s="81">
        <v>0</v>
      </c>
      <c r="BR58" s="81">
        <v>0</v>
      </c>
      <c r="BS58" s="81">
        <v>0</v>
      </c>
      <c r="BT58"/>
      <c r="BU58" s="80">
        <v>1460.4970000000001</v>
      </c>
      <c r="BV58" s="80">
        <v>1774.5940000000001</v>
      </c>
      <c r="BW58" s="80">
        <v>85.367999999999995</v>
      </c>
      <c r="BX58" s="80">
        <v>3.0619999999999998</v>
      </c>
      <c r="BY58" s="80">
        <v>73.366</v>
      </c>
      <c r="BZ58" s="80">
        <v>0</v>
      </c>
      <c r="CA58" s="80">
        <v>0</v>
      </c>
      <c r="CB58" s="80">
        <v>0</v>
      </c>
      <c r="CC58" s="80">
        <v>0</v>
      </c>
    </row>
    <row r="59" spans="1:81">
      <c r="A59" s="80" t="s">
        <v>1785</v>
      </c>
      <c r="B59" s="80">
        <v>47</v>
      </c>
      <c r="C59" s="80">
        <v>13</v>
      </c>
      <c r="D59" s="80">
        <v>3</v>
      </c>
      <c r="E59" s="80">
        <v>2016</v>
      </c>
      <c r="F59" s="80" t="s">
        <v>92</v>
      </c>
      <c r="G59" s="80" t="s">
        <v>1659</v>
      </c>
      <c r="H59" s="80" t="s">
        <v>1660</v>
      </c>
      <c r="I59" s="177"/>
      <c r="J59" s="81">
        <v>177.33031887072084</v>
      </c>
      <c r="K59" s="81">
        <v>6.0584925301277801</v>
      </c>
      <c r="L59" s="81">
        <v>7.940978574898554</v>
      </c>
      <c r="M59" s="81">
        <v>66.524623677296631</v>
      </c>
      <c r="N59" s="81">
        <v>117.16039830946761</v>
      </c>
      <c r="O59" s="81">
        <v>48.546728650323615</v>
      </c>
      <c r="P59" s="81">
        <v>38.957232467298844</v>
      </c>
      <c r="Q59" s="81">
        <v>3.3324897060524719</v>
      </c>
      <c r="R59" s="81">
        <v>0</v>
      </c>
      <c r="S59" s="81">
        <v>4.1570797919334357</v>
      </c>
      <c r="T59" s="82"/>
      <c r="U59" s="81">
        <v>6736088</v>
      </c>
      <c r="V59" s="81">
        <v>1986</v>
      </c>
      <c r="W59" s="81">
        <v>153</v>
      </c>
      <c r="X59" s="81">
        <v>12814</v>
      </c>
      <c r="Y59" s="81">
        <v>22032</v>
      </c>
      <c r="Z59" s="81">
        <v>28552</v>
      </c>
      <c r="AA59" s="81">
        <v>8018</v>
      </c>
      <c r="AB59" s="81">
        <v>47181</v>
      </c>
      <c r="AC59" s="81">
        <v>0</v>
      </c>
      <c r="AD59" s="81">
        <v>4.1570797919334357</v>
      </c>
      <c r="AE59" s="82"/>
      <c r="AF59" s="81">
        <v>55569330.303060547</v>
      </c>
      <c r="AG59" s="81">
        <v>4078763.3968864889</v>
      </c>
      <c r="AH59" s="81">
        <v>809272.28286100773</v>
      </c>
      <c r="AI59" s="81">
        <v>81351332.764871508</v>
      </c>
      <c r="AJ59" s="81">
        <v>94653772.675021932</v>
      </c>
      <c r="AK59" s="81">
        <v>0</v>
      </c>
      <c r="AL59" s="81">
        <v>0</v>
      </c>
      <c r="AM59" s="81">
        <v>6470981.5481841275</v>
      </c>
      <c r="AN59" s="81">
        <v>0</v>
      </c>
      <c r="AO59" s="81">
        <v>0</v>
      </c>
      <c r="AP59" s="82"/>
      <c r="AQ59" s="81">
        <v>232</v>
      </c>
      <c r="AR59" s="81">
        <v>29</v>
      </c>
      <c r="AS59" s="81">
        <v>0</v>
      </c>
      <c r="AT59" s="81">
        <v>0</v>
      </c>
      <c r="AU59" s="81">
        <v>0</v>
      </c>
      <c r="AV59" s="81">
        <v>0</v>
      </c>
      <c r="AW59" s="81" t="s">
        <v>564</v>
      </c>
      <c r="AX59" s="82"/>
      <c r="AY59" s="81">
        <v>1003.372</v>
      </c>
      <c r="AZ59" s="81">
        <v>2439.56</v>
      </c>
      <c r="BA59" s="81">
        <v>0</v>
      </c>
      <c r="BB59" s="81">
        <v>0</v>
      </c>
      <c r="BC59" s="81">
        <v>0</v>
      </c>
      <c r="BD59" s="81">
        <v>0</v>
      </c>
      <c r="BE59" s="81" t="s">
        <v>564</v>
      </c>
      <c r="BF59" s="82"/>
      <c r="BG59" s="81">
        <v>0</v>
      </c>
      <c r="BH59" s="81">
        <v>0</v>
      </c>
      <c r="BI59" s="81">
        <v>3291.5340000000001</v>
      </c>
      <c r="BJ59" s="81">
        <v>0</v>
      </c>
      <c r="BK59" s="81">
        <v>0</v>
      </c>
      <c r="BL59" s="81">
        <v>0</v>
      </c>
      <c r="BM59" s="82"/>
      <c r="BN59" s="81">
        <v>0</v>
      </c>
      <c r="BO59" s="81">
        <v>0</v>
      </c>
      <c r="BP59" s="81">
        <v>2</v>
      </c>
      <c r="BQ59" s="81">
        <v>0</v>
      </c>
      <c r="BR59" s="81">
        <v>0</v>
      </c>
      <c r="BS59" s="81">
        <v>0</v>
      </c>
      <c r="BT59"/>
      <c r="BU59" s="80">
        <v>1357.885</v>
      </c>
      <c r="BV59" s="80">
        <v>1752.1969999999999</v>
      </c>
      <c r="BW59" s="80">
        <v>114.012</v>
      </c>
      <c r="BX59" s="80">
        <v>3.0009999999999999</v>
      </c>
      <c r="BY59" s="80">
        <v>64.438999999999993</v>
      </c>
      <c r="BZ59" s="80">
        <v>0</v>
      </c>
      <c r="CA59" s="80">
        <v>0</v>
      </c>
      <c r="CB59" s="80">
        <v>0</v>
      </c>
      <c r="CC59" s="80">
        <v>0</v>
      </c>
    </row>
    <row r="60" spans="1:81">
      <c r="A60" s="80" t="s">
        <v>1786</v>
      </c>
      <c r="B60" s="80">
        <v>48</v>
      </c>
      <c r="C60" s="80">
        <v>14</v>
      </c>
      <c r="D60" s="80">
        <v>3</v>
      </c>
      <c r="E60" s="80">
        <v>2017</v>
      </c>
      <c r="F60" s="80" t="s">
        <v>71</v>
      </c>
      <c r="G60" s="80" t="s">
        <v>1659</v>
      </c>
      <c r="H60" s="80" t="s">
        <v>1660</v>
      </c>
      <c r="I60" s="177"/>
      <c r="J60" s="81">
        <v>182.8507723318705</v>
      </c>
      <c r="K60" s="81">
        <v>6.1908722397242446</v>
      </c>
      <c r="L60" s="81">
        <v>7.1684012065348988</v>
      </c>
      <c r="M60" s="81">
        <v>66.703572951590942</v>
      </c>
      <c r="N60" s="81">
        <v>115.25184384406222</v>
      </c>
      <c r="O60" s="81">
        <v>48.249635622775095</v>
      </c>
      <c r="P60" s="81">
        <v>38.609065493765982</v>
      </c>
      <c r="Q60" s="81">
        <v>3.1984515540101439</v>
      </c>
      <c r="R60" s="81">
        <v>0</v>
      </c>
      <c r="S60" s="81">
        <v>2.9787248911171043</v>
      </c>
      <c r="T60" s="82"/>
      <c r="U60" s="81">
        <v>6834525.9999999991</v>
      </c>
      <c r="V60" s="81">
        <v>1986</v>
      </c>
      <c r="W60" s="81">
        <v>153</v>
      </c>
      <c r="X60" s="81">
        <v>12814</v>
      </c>
      <c r="Y60" s="81">
        <v>22148</v>
      </c>
      <c r="Z60" s="81">
        <v>28848</v>
      </c>
      <c r="AA60" s="81">
        <v>7997</v>
      </c>
      <c r="AB60" s="81">
        <v>46829</v>
      </c>
      <c r="AC60" s="81">
        <v>0</v>
      </c>
      <c r="AD60" s="81">
        <v>2.9787248911171038</v>
      </c>
      <c r="AE60" s="82"/>
      <c r="AF60" s="81">
        <v>55402536.230067372</v>
      </c>
      <c r="AG60" s="81">
        <v>4090614.4403958949</v>
      </c>
      <c r="AH60" s="81">
        <v>988611.71709100995</v>
      </c>
      <c r="AI60" s="81">
        <v>79338649.584551334</v>
      </c>
      <c r="AJ60" s="81">
        <v>83385475.165446922</v>
      </c>
      <c r="AK60" s="81">
        <v>0</v>
      </c>
      <c r="AL60" s="81">
        <v>0</v>
      </c>
      <c r="AM60" s="81">
        <v>6432753.7253931696</v>
      </c>
      <c r="AN60" s="81">
        <v>0</v>
      </c>
      <c r="AO60" s="81">
        <v>0</v>
      </c>
      <c r="AP60" s="82"/>
      <c r="AQ60" s="81">
        <v>242</v>
      </c>
      <c r="AR60" s="81">
        <v>33</v>
      </c>
      <c r="AS60" s="81">
        <v>0</v>
      </c>
      <c r="AT60" s="81">
        <v>0</v>
      </c>
      <c r="AU60" s="81">
        <v>0</v>
      </c>
      <c r="AV60" s="81">
        <v>0</v>
      </c>
      <c r="AW60" s="81" t="s">
        <v>564</v>
      </c>
      <c r="AX60" s="82"/>
      <c r="AY60" s="81">
        <v>1054.672</v>
      </c>
      <c r="AZ60" s="81">
        <v>3377.56</v>
      </c>
      <c r="BA60" s="81">
        <v>0</v>
      </c>
      <c r="BB60" s="81">
        <v>0</v>
      </c>
      <c r="BC60" s="81">
        <v>0</v>
      </c>
      <c r="BD60" s="81">
        <v>0</v>
      </c>
      <c r="BE60" s="81" t="s">
        <v>564</v>
      </c>
      <c r="BF60" s="82"/>
      <c r="BG60" s="81">
        <v>0</v>
      </c>
      <c r="BH60" s="81">
        <v>0</v>
      </c>
      <c r="BI60" s="81">
        <v>3177.4810000000002</v>
      </c>
      <c r="BJ60" s="81">
        <v>0</v>
      </c>
      <c r="BK60" s="81">
        <v>0</v>
      </c>
      <c r="BL60" s="81">
        <v>0</v>
      </c>
      <c r="BM60" s="82"/>
      <c r="BN60" s="81">
        <v>0</v>
      </c>
      <c r="BO60" s="81">
        <v>0</v>
      </c>
      <c r="BP60" s="81">
        <v>2</v>
      </c>
      <c r="BQ60" s="81">
        <v>0</v>
      </c>
      <c r="BR60" s="81">
        <v>0</v>
      </c>
      <c r="BS60" s="81">
        <v>0</v>
      </c>
      <c r="BT60"/>
      <c r="BU60" s="80">
        <v>1347.826</v>
      </c>
      <c r="BV60" s="80">
        <v>1649.048</v>
      </c>
      <c r="BW60" s="80">
        <v>112.333</v>
      </c>
      <c r="BX60" s="80">
        <v>2.964</v>
      </c>
      <c r="BY60" s="80">
        <v>65.31</v>
      </c>
      <c r="BZ60" s="80">
        <v>0</v>
      </c>
      <c r="CA60" s="80">
        <v>0</v>
      </c>
      <c r="CB60" s="80">
        <v>0</v>
      </c>
      <c r="CC60" s="80">
        <v>0</v>
      </c>
    </row>
    <row r="61" spans="1:81">
      <c r="A61" s="80" t="s">
        <v>1787</v>
      </c>
      <c r="B61" s="80">
        <v>49</v>
      </c>
      <c r="C61" s="80">
        <v>15</v>
      </c>
      <c r="D61" s="80">
        <v>3</v>
      </c>
      <c r="E61" s="80">
        <v>2018</v>
      </c>
      <c r="F61" s="80" t="s">
        <v>93</v>
      </c>
      <c r="G61" s="80" t="s">
        <v>1659</v>
      </c>
      <c r="H61" s="80" t="s">
        <v>1660</v>
      </c>
      <c r="I61" s="177"/>
      <c r="J61" s="81">
        <v>176.17415338331446</v>
      </c>
      <c r="K61" s="81">
        <v>5.7620252319628555</v>
      </c>
      <c r="L61" s="81">
        <v>6.5760847916631198</v>
      </c>
      <c r="M61" s="81">
        <v>67.032560068213954</v>
      </c>
      <c r="N61" s="81">
        <v>106.62785071742286</v>
      </c>
      <c r="O61" s="81">
        <v>47.645096992613603</v>
      </c>
      <c r="P61" s="81">
        <v>38.903485385626169</v>
      </c>
      <c r="Q61" s="81">
        <v>2.9463258183626002</v>
      </c>
      <c r="R61" s="81">
        <v>0</v>
      </c>
      <c r="S61" s="81">
        <v>3.3089725447739737</v>
      </c>
      <c r="T61" s="82"/>
      <c r="U61" s="81">
        <v>6880514.9999999991</v>
      </c>
      <c r="V61" s="81">
        <v>1986</v>
      </c>
      <c r="W61" s="81">
        <v>153</v>
      </c>
      <c r="X61" s="81">
        <v>12814</v>
      </c>
      <c r="Y61" s="81">
        <v>22256</v>
      </c>
      <c r="Z61" s="81">
        <v>29032</v>
      </c>
      <c r="AA61" s="81">
        <v>8139</v>
      </c>
      <c r="AB61" s="81">
        <v>46487</v>
      </c>
      <c r="AC61" s="81">
        <v>0</v>
      </c>
      <c r="AD61" s="81">
        <v>3.3089725447739742</v>
      </c>
      <c r="AE61" s="82"/>
      <c r="AF61" s="81">
        <v>55988633.457259193</v>
      </c>
      <c r="AG61" s="81">
        <v>3701027.504126817</v>
      </c>
      <c r="AH61" s="81">
        <v>931766.66500154219</v>
      </c>
      <c r="AI61" s="81">
        <v>81100305.946650565</v>
      </c>
      <c r="AJ61" s="81">
        <v>81209413.8790804</v>
      </c>
      <c r="AK61" s="81">
        <v>0</v>
      </c>
      <c r="AL61" s="81">
        <v>0</v>
      </c>
      <c r="AM61" s="81">
        <v>6398987.1836524196</v>
      </c>
      <c r="AN61" s="81">
        <v>0</v>
      </c>
      <c r="AO61" s="81">
        <v>0</v>
      </c>
      <c r="AP61" s="82"/>
      <c r="AQ61" s="81">
        <v>258</v>
      </c>
      <c r="AR61" s="81">
        <v>49</v>
      </c>
      <c r="AS61" s="81">
        <v>0</v>
      </c>
      <c r="AT61" s="81">
        <v>0</v>
      </c>
      <c r="AU61" s="81">
        <v>0</v>
      </c>
      <c r="AV61" s="81">
        <v>0</v>
      </c>
      <c r="AW61" s="81" t="s">
        <v>564</v>
      </c>
      <c r="AX61" s="82"/>
      <c r="AY61" s="81">
        <v>1140.7919999999999</v>
      </c>
      <c r="AZ61" s="81">
        <v>6335.16</v>
      </c>
      <c r="BA61" s="81">
        <v>0</v>
      </c>
      <c r="BB61" s="81">
        <v>0</v>
      </c>
      <c r="BC61" s="81">
        <v>0</v>
      </c>
      <c r="BD61" s="81">
        <v>0</v>
      </c>
      <c r="BE61" s="81" t="s">
        <v>564</v>
      </c>
      <c r="BF61" s="82"/>
      <c r="BG61" s="81">
        <v>0</v>
      </c>
      <c r="BH61" s="81">
        <v>0</v>
      </c>
      <c r="BI61" s="81">
        <v>3161.52</v>
      </c>
      <c r="BJ61" s="81">
        <v>0</v>
      </c>
      <c r="BK61" s="81">
        <v>0</v>
      </c>
      <c r="BL61" s="81">
        <v>0</v>
      </c>
      <c r="BM61" s="82"/>
      <c r="BN61" s="81">
        <v>0</v>
      </c>
      <c r="BO61" s="81">
        <v>0</v>
      </c>
      <c r="BP61" s="81">
        <v>2</v>
      </c>
      <c r="BQ61" s="81">
        <v>0</v>
      </c>
      <c r="BR61" s="81">
        <v>0</v>
      </c>
      <c r="BS61" s="81">
        <v>0</v>
      </c>
      <c r="BT61"/>
      <c r="BU61" s="80">
        <v>1331.865</v>
      </c>
      <c r="BV61" s="80">
        <v>1649.048</v>
      </c>
      <c r="BW61" s="80">
        <v>112.333</v>
      </c>
      <c r="BX61" s="80">
        <v>2.964</v>
      </c>
      <c r="BY61" s="80">
        <v>65.31</v>
      </c>
      <c r="BZ61" s="80">
        <v>0</v>
      </c>
      <c r="CA61" s="80">
        <v>0</v>
      </c>
      <c r="CB61" s="80">
        <v>0</v>
      </c>
      <c r="CC61" s="80">
        <v>0</v>
      </c>
    </row>
    <row r="62" spans="1:81">
      <c r="A62" s="80" t="s">
        <v>1788</v>
      </c>
      <c r="B62" s="80">
        <v>50</v>
      </c>
      <c r="C62" s="80">
        <v>16</v>
      </c>
      <c r="D62" s="80">
        <v>3</v>
      </c>
      <c r="E62" s="80">
        <v>2019</v>
      </c>
      <c r="F62" s="80" t="s">
        <v>73</v>
      </c>
      <c r="G62" s="80" t="s">
        <v>1659</v>
      </c>
      <c r="H62" s="80" t="s">
        <v>1660</v>
      </c>
      <c r="I62" s="177"/>
      <c r="J62" s="81">
        <v>177.56690026964341</v>
      </c>
      <c r="K62" s="81">
        <v>5.3467351272902128</v>
      </c>
      <c r="L62" s="81">
        <v>6.6055478953625961</v>
      </c>
      <c r="M62" s="81">
        <v>60.134293135341139</v>
      </c>
      <c r="N62" s="81">
        <v>107.87681395420518</v>
      </c>
      <c r="O62" s="81">
        <v>46.250528455642232</v>
      </c>
      <c r="P62" s="81">
        <v>37.641306895078024</v>
      </c>
      <c r="Q62" s="81">
        <v>2.8405173088439604</v>
      </c>
      <c r="R62" s="81">
        <v>0</v>
      </c>
      <c r="S62" s="81">
        <v>2.629015326763414</v>
      </c>
      <c r="T62" s="82"/>
      <c r="U62" s="81">
        <v>7295176</v>
      </c>
      <c r="V62" s="81">
        <v>1986</v>
      </c>
      <c r="W62" s="81">
        <v>153</v>
      </c>
      <c r="X62" s="81">
        <v>12814</v>
      </c>
      <c r="Y62" s="81">
        <v>22242</v>
      </c>
      <c r="Z62" s="81">
        <v>28956</v>
      </c>
      <c r="AA62" s="81">
        <v>7816</v>
      </c>
      <c r="AB62" s="81">
        <v>46031</v>
      </c>
      <c r="AC62" s="81">
        <v>0</v>
      </c>
      <c r="AD62" s="81">
        <v>2.629015326763414</v>
      </c>
      <c r="AE62" s="82"/>
      <c r="AF62" s="81">
        <v>58250740.956007317</v>
      </c>
      <c r="AG62" s="81">
        <v>3699931.526014342</v>
      </c>
      <c r="AH62" s="81">
        <v>1006029.677494515</v>
      </c>
      <c r="AI62" s="81">
        <v>79471567.267130911</v>
      </c>
      <c r="AJ62" s="81">
        <v>82541456.23220554</v>
      </c>
      <c r="AK62" s="81">
        <v>0</v>
      </c>
      <c r="AL62" s="81">
        <v>0</v>
      </c>
      <c r="AM62" s="81">
        <v>6269075.6788175264</v>
      </c>
      <c r="AN62" s="81">
        <v>0</v>
      </c>
      <c r="AO62" s="81">
        <v>0</v>
      </c>
      <c r="AP62" s="82"/>
      <c r="AQ62" s="81">
        <v>272</v>
      </c>
      <c r="AR62" s="81">
        <v>55</v>
      </c>
      <c r="AS62" s="81">
        <v>0</v>
      </c>
      <c r="AT62" s="81">
        <v>0</v>
      </c>
      <c r="AU62" s="81">
        <v>0</v>
      </c>
      <c r="AV62" s="81">
        <v>0</v>
      </c>
      <c r="AW62" s="81" t="s">
        <v>564</v>
      </c>
      <c r="AX62" s="82"/>
      <c r="AY62" s="81">
        <v>1229.7719999999999</v>
      </c>
      <c r="AZ62" s="81">
        <v>12291.96</v>
      </c>
      <c r="BA62" s="81">
        <v>0</v>
      </c>
      <c r="BB62" s="81">
        <v>0</v>
      </c>
      <c r="BC62" s="81">
        <v>0</v>
      </c>
      <c r="BD62" s="81">
        <v>0</v>
      </c>
      <c r="BE62" s="81" t="s">
        <v>564</v>
      </c>
      <c r="BF62" s="82"/>
      <c r="BG62" s="81">
        <v>0</v>
      </c>
      <c r="BH62" s="81">
        <v>0</v>
      </c>
      <c r="BI62" s="81">
        <v>3159.0990000000002</v>
      </c>
      <c r="BJ62" s="81">
        <v>0</v>
      </c>
      <c r="BK62" s="81">
        <v>0</v>
      </c>
      <c r="BL62" s="81">
        <v>0</v>
      </c>
      <c r="BM62" s="82"/>
      <c r="BN62" s="81">
        <v>0</v>
      </c>
      <c r="BO62" s="81">
        <v>0</v>
      </c>
      <c r="BP62" s="81">
        <v>3</v>
      </c>
      <c r="BQ62" s="81">
        <v>0</v>
      </c>
      <c r="BR62" s="81">
        <v>0</v>
      </c>
      <c r="BS62" s="81">
        <v>0</v>
      </c>
      <c r="BT62"/>
      <c r="BU62" s="80">
        <v>1302.046</v>
      </c>
      <c r="BV62" s="80">
        <v>1666.9659999999999</v>
      </c>
      <c r="BW62" s="80">
        <v>119.742</v>
      </c>
      <c r="BX62" s="80">
        <v>2.8439999999999999</v>
      </c>
      <c r="BY62" s="80">
        <v>67.501000000000005</v>
      </c>
      <c r="BZ62" s="80">
        <v>0</v>
      </c>
      <c r="CA62" s="80">
        <v>0</v>
      </c>
      <c r="CB62" s="80">
        <v>0</v>
      </c>
      <c r="CC62" s="80">
        <v>0</v>
      </c>
    </row>
    <row r="63" spans="1:81">
      <c r="A63" s="80" t="s">
        <v>1789</v>
      </c>
      <c r="B63" s="80">
        <v>51</v>
      </c>
      <c r="C63" s="80">
        <v>17</v>
      </c>
      <c r="D63" s="80">
        <v>3</v>
      </c>
      <c r="E63" s="80">
        <v>2020</v>
      </c>
      <c r="F63" s="80" t="s">
        <v>218</v>
      </c>
      <c r="G63" s="80" t="s">
        <v>1659</v>
      </c>
      <c r="H63" s="80" t="s">
        <v>1660</v>
      </c>
      <c r="I63" s="177"/>
      <c r="J63" s="81">
        <v>151.5501666199404</v>
      </c>
      <c r="K63" s="81">
        <v>5.013772084272559</v>
      </c>
      <c r="L63" s="81">
        <v>10.543555058004602</v>
      </c>
      <c r="M63" s="81">
        <v>59.412116181452589</v>
      </c>
      <c r="N63" s="81">
        <v>99.253051721386228</v>
      </c>
      <c r="O63" s="81">
        <v>40.247718406398711</v>
      </c>
      <c r="P63" s="81">
        <v>36.294014391184938</v>
      </c>
      <c r="Q63" s="81">
        <v>2.6920815007302066</v>
      </c>
      <c r="R63" s="81">
        <v>0</v>
      </c>
      <c r="S63" s="81">
        <v>3.006480256918298</v>
      </c>
      <c r="T63" s="82"/>
      <c r="U63" s="81">
        <v>7058062</v>
      </c>
      <c r="V63" s="81">
        <v>1723</v>
      </c>
      <c r="W63" s="81">
        <v>217</v>
      </c>
      <c r="X63" s="81">
        <v>13313</v>
      </c>
      <c r="Y63" s="81">
        <v>22327</v>
      </c>
      <c r="Z63" s="81">
        <v>28760</v>
      </c>
      <c r="AA63" s="81">
        <v>8188</v>
      </c>
      <c r="AB63" s="81">
        <v>45657</v>
      </c>
      <c r="AC63" s="81">
        <v>0</v>
      </c>
      <c r="AD63" s="81">
        <v>3.006480256918298</v>
      </c>
      <c r="AE63" s="82"/>
      <c r="AF63" s="81">
        <v>55108694.760826707</v>
      </c>
      <c r="AG63" s="81">
        <v>3212326.762293959</v>
      </c>
      <c r="AH63" s="81">
        <v>1546194.2995364321</v>
      </c>
      <c r="AI63" s="81">
        <v>76439007.913810432</v>
      </c>
      <c r="AJ63" s="81">
        <v>84588501.409747064</v>
      </c>
      <c r="AK63" s="81"/>
      <c r="AL63" s="81"/>
      <c r="AM63" s="81">
        <v>5958745.7598499423</v>
      </c>
      <c r="AN63" s="81"/>
      <c r="AO63" s="81"/>
      <c r="AP63" s="82"/>
      <c r="AQ63" s="81">
        <v>280</v>
      </c>
      <c r="AR63" s="81">
        <v>63</v>
      </c>
      <c r="AS63" s="81">
        <v>0</v>
      </c>
      <c r="AT63" s="81">
        <v>0</v>
      </c>
      <c r="AU63" s="81">
        <v>0</v>
      </c>
      <c r="AV63" s="81">
        <v>1</v>
      </c>
      <c r="AW63" s="81">
        <v>0</v>
      </c>
      <c r="AX63" s="82"/>
      <c r="AY63" s="81">
        <v>1268.972</v>
      </c>
      <c r="AZ63" s="81">
        <v>14590.96</v>
      </c>
      <c r="BA63" s="81">
        <v>0</v>
      </c>
      <c r="BB63" s="81">
        <v>0</v>
      </c>
      <c r="BC63" s="81">
        <v>0</v>
      </c>
      <c r="BD63" s="81">
        <v>1990</v>
      </c>
      <c r="BE63" s="81">
        <v>0</v>
      </c>
      <c r="BF63" s="82"/>
      <c r="BG63" s="81">
        <v>0</v>
      </c>
      <c r="BH63" s="81">
        <v>0</v>
      </c>
      <c r="BI63" s="81">
        <v>3154.962</v>
      </c>
      <c r="BJ63" s="81">
        <v>0</v>
      </c>
      <c r="BK63" s="81">
        <v>0</v>
      </c>
      <c r="BL63" s="81">
        <v>0</v>
      </c>
      <c r="BM63" s="82"/>
      <c r="BN63" s="81">
        <v>0</v>
      </c>
      <c r="BO63" s="81">
        <v>0</v>
      </c>
      <c r="BP63" s="81">
        <v>3</v>
      </c>
      <c r="BQ63" s="81">
        <v>0</v>
      </c>
      <c r="BR63" s="81">
        <v>0</v>
      </c>
      <c r="BS63" s="81">
        <v>0</v>
      </c>
      <c r="BT63"/>
      <c r="BU63" s="80">
        <v>1301.32</v>
      </c>
      <c r="BV63" s="80">
        <v>1659.665</v>
      </c>
      <c r="BW63" s="80">
        <v>123.604</v>
      </c>
      <c r="BX63" s="80">
        <v>2.855</v>
      </c>
      <c r="BY63" s="80">
        <v>67.518000000000001</v>
      </c>
      <c r="BZ63" s="80">
        <v>0</v>
      </c>
      <c r="CA63" s="80">
        <v>0</v>
      </c>
      <c r="CB63" s="80">
        <v>0</v>
      </c>
      <c r="CC63" s="80">
        <v>0</v>
      </c>
    </row>
    <row r="64" spans="1:81">
      <c r="A64" s="80" t="s">
        <v>1661</v>
      </c>
      <c r="B64" s="80">
        <v>51</v>
      </c>
      <c r="C64" s="80">
        <v>18</v>
      </c>
      <c r="D64" s="80">
        <v>3</v>
      </c>
      <c r="E64" s="80">
        <v>2021</v>
      </c>
      <c r="F64" s="80" t="s">
        <v>75</v>
      </c>
      <c r="G64" s="174" t="s">
        <v>1659</v>
      </c>
      <c r="H64" s="80" t="s">
        <v>1660</v>
      </c>
      <c r="I64" s="177"/>
      <c r="J64" s="81">
        <v>156.78687537481639</v>
      </c>
      <c r="K64" s="81">
        <v>4.8296542547170889</v>
      </c>
      <c r="L64" s="81">
        <v>9.6219317737941079</v>
      </c>
      <c r="M64" s="81">
        <v>60.008126336527113</v>
      </c>
      <c r="N64" s="81">
        <v>94.036326408887334</v>
      </c>
      <c r="O64" s="81">
        <v>38.895765866928052</v>
      </c>
      <c r="P64" s="81">
        <v>37.403207142042682</v>
      </c>
      <c r="Q64" s="81">
        <v>2.6866767307295896</v>
      </c>
      <c r="R64" s="81">
        <v>0</v>
      </c>
      <c r="S64" s="81">
        <v>2.428384387333836</v>
      </c>
      <c r="T64" s="82"/>
      <c r="U64" s="81">
        <v>7498600</v>
      </c>
      <c r="V64" s="81">
        <v>1723</v>
      </c>
      <c r="W64" s="81">
        <v>217</v>
      </c>
      <c r="X64" s="81">
        <v>13313</v>
      </c>
      <c r="Y64" s="81">
        <v>22269</v>
      </c>
      <c r="Z64" s="81">
        <v>28619</v>
      </c>
      <c r="AA64" s="81">
        <v>8229</v>
      </c>
      <c r="AB64" s="81">
        <v>45025</v>
      </c>
      <c r="AC64" s="81">
        <v>0</v>
      </c>
      <c r="AD64" s="81">
        <v>2.428384387333836</v>
      </c>
      <c r="AE64" s="82"/>
      <c r="AF64" s="81">
        <v>57436048.335905269</v>
      </c>
      <c r="AG64" s="81">
        <v>3267798.6032036496</v>
      </c>
      <c r="AH64" s="81">
        <v>1386253.1724468181</v>
      </c>
      <c r="AI64" s="81">
        <v>83406250.323544368</v>
      </c>
      <c r="AJ64" s="81">
        <v>82219345.968067497</v>
      </c>
      <c r="AK64" s="81">
        <v>0</v>
      </c>
      <c r="AL64" s="81">
        <v>0</v>
      </c>
      <c r="AM64" s="81">
        <v>5910156.5485463263</v>
      </c>
      <c r="AN64" s="81">
        <v>0</v>
      </c>
      <c r="AO64" s="81">
        <v>0</v>
      </c>
      <c r="AP64" s="82"/>
      <c r="AQ64" s="81">
        <v>295</v>
      </c>
      <c r="AR64" s="81">
        <v>64</v>
      </c>
      <c r="AS64" s="81">
        <v>0</v>
      </c>
      <c r="AT64" s="81">
        <v>0</v>
      </c>
      <c r="AU64" s="81">
        <v>0</v>
      </c>
      <c r="AV64" s="81">
        <v>1</v>
      </c>
      <c r="AW64" s="81"/>
      <c r="AX64" s="82"/>
      <c r="AY64" s="81">
        <v>1369.972</v>
      </c>
      <c r="AZ64" s="81">
        <v>14640.46</v>
      </c>
      <c r="BA64" s="81">
        <v>0</v>
      </c>
      <c r="BB64" s="81">
        <v>0</v>
      </c>
      <c r="BC64" s="81">
        <v>0</v>
      </c>
      <c r="BD64" s="81">
        <v>1990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1658</v>
      </c>
      <c r="B65" s="80">
        <v>51</v>
      </c>
      <c r="C65" s="80">
        <v>19</v>
      </c>
      <c r="D65" s="80">
        <v>3</v>
      </c>
      <c r="E65" s="80">
        <v>2022</v>
      </c>
      <c r="F65" s="80" t="s">
        <v>568</v>
      </c>
      <c r="G65" s="174" t="s">
        <v>1659</v>
      </c>
      <c r="H65" s="80" t="s">
        <v>1660</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339</v>
      </c>
      <c r="AR65" s="81">
        <v>64</v>
      </c>
      <c r="AS65" s="81">
        <v>0</v>
      </c>
      <c r="AT65" s="81">
        <v>0</v>
      </c>
      <c r="AU65" s="81">
        <v>0</v>
      </c>
      <c r="AV65" s="81">
        <v>1</v>
      </c>
      <c r="AW65" s="81"/>
      <c r="AX65" s="82"/>
      <c r="AY65" s="81">
        <v>1625.0720000000008</v>
      </c>
      <c r="AZ65" s="81">
        <v>14640.459999999997</v>
      </c>
      <c r="BA65" s="81">
        <v>0</v>
      </c>
      <c r="BB65" s="81">
        <v>0</v>
      </c>
      <c r="BC65" s="81">
        <v>0</v>
      </c>
      <c r="BD65" s="81">
        <v>1990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1790</v>
      </c>
      <c r="B66" s="80">
        <v>154</v>
      </c>
      <c r="C66" s="80">
        <v>1</v>
      </c>
      <c r="D66" s="80">
        <v>10</v>
      </c>
      <c r="E66" s="80">
        <v>1990</v>
      </c>
      <c r="F66" s="80" t="s">
        <v>562</v>
      </c>
      <c r="G66" s="80" t="s">
        <v>1791</v>
      </c>
      <c r="H66" s="80" t="s">
        <v>1792</v>
      </c>
      <c r="I66" s="177"/>
      <c r="J66" s="81">
        <v>35.60567639600005</v>
      </c>
      <c r="K66" s="81">
        <v>6.1470604155941775</v>
      </c>
      <c r="L66" s="81">
        <v>8.3436266685146041</v>
      </c>
      <c r="M66" s="81">
        <v>22.360629010741636</v>
      </c>
      <c r="N66" s="81">
        <v>34.887686536534304</v>
      </c>
      <c r="O66" s="81">
        <v>30.378421499097616</v>
      </c>
      <c r="P66" s="81">
        <v>45.179154896371053</v>
      </c>
      <c r="Q66" s="81">
        <v>2.4809992278240824</v>
      </c>
      <c r="R66" s="81">
        <v>0</v>
      </c>
      <c r="S66" s="81">
        <v>1.9693828512355742</v>
      </c>
      <c r="T66" s="82"/>
      <c r="U66" s="81">
        <v>2875011</v>
      </c>
      <c r="V66" s="81">
        <v>1785</v>
      </c>
      <c r="W66" s="81">
        <v>87</v>
      </c>
      <c r="X66" s="81">
        <v>8262</v>
      </c>
      <c r="Y66" s="81">
        <v>10603</v>
      </c>
      <c r="Z66" s="81">
        <v>12495</v>
      </c>
      <c r="AA66" s="81">
        <v>10970</v>
      </c>
      <c r="AB66" s="81">
        <v>40283</v>
      </c>
      <c r="AC66" s="81">
        <v>0</v>
      </c>
      <c r="AD66" s="81">
        <v>1.9693828512355742</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1793</v>
      </c>
      <c r="B67" s="80">
        <v>155</v>
      </c>
      <c r="C67" s="80">
        <v>2</v>
      </c>
      <c r="D67" s="80">
        <v>10</v>
      </c>
      <c r="E67" s="80">
        <v>2005</v>
      </c>
      <c r="F67" s="80" t="s">
        <v>565</v>
      </c>
      <c r="G67" s="80" t="s">
        <v>1791</v>
      </c>
      <c r="H67" s="80" t="s">
        <v>1792</v>
      </c>
      <c r="I67" s="177"/>
      <c r="J67" s="81">
        <v>29.854692502939383</v>
      </c>
      <c r="K67" s="81">
        <v>3.8797109514773163</v>
      </c>
      <c r="L67" s="81">
        <v>17.525293042928638</v>
      </c>
      <c r="M67" s="81">
        <v>45.075028436033115</v>
      </c>
      <c r="N67" s="81">
        <v>50.902734203816642</v>
      </c>
      <c r="O67" s="81">
        <v>53.825267065698959</v>
      </c>
      <c r="P67" s="81">
        <v>48.536660179546303</v>
      </c>
      <c r="Q67" s="81">
        <v>2.7711755837046392</v>
      </c>
      <c r="R67" s="81">
        <v>0</v>
      </c>
      <c r="S67" s="81">
        <v>3.5873759266087517</v>
      </c>
      <c r="T67" s="82"/>
      <c r="U67" s="81">
        <v>3030286</v>
      </c>
      <c r="V67" s="81">
        <v>1645</v>
      </c>
      <c r="W67" s="81">
        <v>276</v>
      </c>
      <c r="X67" s="81">
        <v>9056</v>
      </c>
      <c r="Y67" s="81">
        <v>14397</v>
      </c>
      <c r="Z67" s="81">
        <v>25619</v>
      </c>
      <c r="AA67" s="81">
        <v>9652</v>
      </c>
      <c r="AB67" s="81">
        <v>47037</v>
      </c>
      <c r="AC67" s="81">
        <v>0</v>
      </c>
      <c r="AD67" s="81">
        <v>3.5873759266087517</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1794</v>
      </c>
      <c r="B68" s="80">
        <v>156</v>
      </c>
      <c r="C68" s="80">
        <v>3</v>
      </c>
      <c r="D68" s="80">
        <v>10</v>
      </c>
      <c r="E68" s="80">
        <v>2006</v>
      </c>
      <c r="F68" s="80" t="s">
        <v>566</v>
      </c>
      <c r="G68" s="80" t="s">
        <v>1791</v>
      </c>
      <c r="H68" s="80" t="s">
        <v>1792</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1795</v>
      </c>
      <c r="B69" s="80">
        <v>157</v>
      </c>
      <c r="C69" s="80">
        <v>4</v>
      </c>
      <c r="D69" s="80">
        <v>10</v>
      </c>
      <c r="E69" s="80">
        <v>2007</v>
      </c>
      <c r="F69" s="80" t="s">
        <v>567</v>
      </c>
      <c r="G69" s="80" t="s">
        <v>1791</v>
      </c>
      <c r="H69" s="80" t="s">
        <v>1792</v>
      </c>
      <c r="I69" s="177"/>
      <c r="J69" s="81">
        <v>20.251810364496254</v>
      </c>
      <c r="K69" s="81">
        <v>3.4678648394242511</v>
      </c>
      <c r="L69" s="81">
        <v>21.501050301442294</v>
      </c>
      <c r="M69" s="81">
        <v>41.404651809874892</v>
      </c>
      <c r="N69" s="81">
        <v>53.823767154957494</v>
      </c>
      <c r="O69" s="81">
        <v>53.317431148020141</v>
      </c>
      <c r="P69" s="81">
        <v>47.888770226616643</v>
      </c>
      <c r="Q69" s="81">
        <v>2.8988544188202918</v>
      </c>
      <c r="R69" s="81">
        <v>0</v>
      </c>
      <c r="S69" s="81">
        <v>3.0004208117169004</v>
      </c>
      <c r="T69" s="82"/>
      <c r="U69" s="81">
        <v>2901640</v>
      </c>
      <c r="V69" s="81">
        <v>1453</v>
      </c>
      <c r="W69" s="81">
        <v>203</v>
      </c>
      <c r="X69" s="81">
        <v>10493</v>
      </c>
      <c r="Y69" s="81">
        <v>14618</v>
      </c>
      <c r="Z69" s="81">
        <v>26381</v>
      </c>
      <c r="AA69" s="81">
        <v>9378</v>
      </c>
      <c r="AB69" s="81">
        <v>46602</v>
      </c>
      <c r="AC69" s="81">
        <v>0</v>
      </c>
      <c r="AD69" s="81">
        <v>3.0004208117169004</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1796</v>
      </c>
      <c r="B70" s="80">
        <v>158</v>
      </c>
      <c r="C70" s="80">
        <v>5</v>
      </c>
      <c r="D70" s="80">
        <v>10</v>
      </c>
      <c r="E70" s="80">
        <v>2008</v>
      </c>
      <c r="F70" s="80" t="s">
        <v>84</v>
      </c>
      <c r="G70" s="80" t="s">
        <v>1791</v>
      </c>
      <c r="H70" s="80" t="s">
        <v>1792</v>
      </c>
      <c r="I70" s="177"/>
      <c r="J70" s="81">
        <v>22.526027995374687</v>
      </c>
      <c r="K70" s="81">
        <v>2.571687758135095</v>
      </c>
      <c r="L70" s="81">
        <v>18.823147377194815</v>
      </c>
      <c r="M70" s="81">
        <v>44.748996193256069</v>
      </c>
      <c r="N70" s="81">
        <v>46.543263610343509</v>
      </c>
      <c r="O70" s="81">
        <v>52.067958555342827</v>
      </c>
      <c r="P70" s="81">
        <v>46.477412526624448</v>
      </c>
      <c r="Q70" s="81">
        <v>2.846971740426167</v>
      </c>
      <c r="R70" s="81">
        <v>0</v>
      </c>
      <c r="S70" s="81">
        <v>5.0835177521943571</v>
      </c>
      <c r="T70" s="82"/>
      <c r="U70" s="81">
        <v>3050443</v>
      </c>
      <c r="V70" s="81">
        <v>1453</v>
      </c>
      <c r="W70" s="81">
        <v>203</v>
      </c>
      <c r="X70" s="81">
        <v>10493</v>
      </c>
      <c r="Y70" s="81">
        <v>14741</v>
      </c>
      <c r="Z70" s="81">
        <v>26667</v>
      </c>
      <c r="AA70" s="81">
        <v>9112</v>
      </c>
      <c r="AB70" s="81">
        <v>46520</v>
      </c>
      <c r="AC70" s="81">
        <v>0</v>
      </c>
      <c r="AD70" s="81">
        <v>5.0835177521943571</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1797</v>
      </c>
      <c r="B71" s="80">
        <v>159</v>
      </c>
      <c r="C71" s="80">
        <v>6</v>
      </c>
      <c r="D71" s="80">
        <v>10</v>
      </c>
      <c r="E71" s="80">
        <v>2009</v>
      </c>
      <c r="F71" s="80" t="s">
        <v>85</v>
      </c>
      <c r="G71" s="80" t="s">
        <v>1791</v>
      </c>
      <c r="H71" s="80" t="s">
        <v>1792</v>
      </c>
      <c r="I71" s="177"/>
      <c r="J71" s="81">
        <v>22.803827438009549</v>
      </c>
      <c r="K71" s="81">
        <v>2.9377253097132097</v>
      </c>
      <c r="L71" s="81">
        <v>14.675997449077926</v>
      </c>
      <c r="M71" s="81">
        <v>48.262378960154614</v>
      </c>
      <c r="N71" s="81">
        <v>46.171202522821083</v>
      </c>
      <c r="O71" s="81">
        <v>53.552308672017368</v>
      </c>
      <c r="P71" s="81">
        <v>44.065244054343111</v>
      </c>
      <c r="Q71" s="81">
        <v>2.7117415943499772</v>
      </c>
      <c r="R71" s="81">
        <v>0</v>
      </c>
      <c r="S71" s="81">
        <v>4.6537400831253528</v>
      </c>
      <c r="T71" s="82"/>
      <c r="U71" s="81">
        <v>2754789</v>
      </c>
      <c r="V71" s="81">
        <v>1642</v>
      </c>
      <c r="W71" s="81">
        <v>228</v>
      </c>
      <c r="X71" s="81">
        <v>11022</v>
      </c>
      <c r="Y71" s="81">
        <v>14888</v>
      </c>
      <c r="Z71" s="81">
        <v>27072</v>
      </c>
      <c r="AA71" s="81">
        <v>8869</v>
      </c>
      <c r="AB71" s="81">
        <v>46515</v>
      </c>
      <c r="AC71" s="81">
        <v>0</v>
      </c>
      <c r="AD71" s="81">
        <v>4.6537400831253528</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30.3</v>
      </c>
      <c r="BJ71" s="81">
        <v>0</v>
      </c>
      <c r="BK71" s="81">
        <v>10.035</v>
      </c>
      <c r="BL71" s="81">
        <v>0</v>
      </c>
      <c r="BM71" s="82"/>
      <c r="BN71" s="81">
        <v>0</v>
      </c>
      <c r="BO71" s="81">
        <v>0</v>
      </c>
      <c r="BP71" s="81">
        <v>1</v>
      </c>
      <c r="BQ71" s="81">
        <v>0</v>
      </c>
      <c r="BR71" s="81">
        <v>1</v>
      </c>
      <c r="BS71" s="81">
        <v>0</v>
      </c>
      <c r="BT71"/>
      <c r="BU71" s="80"/>
      <c r="BV71" s="80"/>
      <c r="BW71" s="80"/>
      <c r="BX71" s="80"/>
      <c r="BY71" s="80"/>
      <c r="BZ71" s="80"/>
      <c r="CA71" s="80"/>
      <c r="CB71" s="80"/>
      <c r="CC71" s="80"/>
    </row>
    <row r="72" spans="1:81">
      <c r="A72" s="80" t="s">
        <v>1798</v>
      </c>
      <c r="B72" s="80">
        <v>160</v>
      </c>
      <c r="C72" s="80">
        <v>7</v>
      </c>
      <c r="D72" s="80">
        <v>10</v>
      </c>
      <c r="E72" s="80">
        <v>2010</v>
      </c>
      <c r="F72" s="80" t="s">
        <v>86</v>
      </c>
      <c r="G72" s="80" t="s">
        <v>1791</v>
      </c>
      <c r="H72" s="80" t="s">
        <v>1792</v>
      </c>
      <c r="I72" s="177"/>
      <c r="J72" s="81">
        <v>20.852564219603867</v>
      </c>
      <c r="K72" s="81">
        <v>3.1898386762935886</v>
      </c>
      <c r="L72" s="81">
        <v>13.947474741104605</v>
      </c>
      <c r="M72" s="81">
        <v>50.78033535190179</v>
      </c>
      <c r="N72" s="81">
        <v>53.333872313723084</v>
      </c>
      <c r="O72" s="81">
        <v>53.930752999260946</v>
      </c>
      <c r="P72" s="81">
        <v>44.434640904720801</v>
      </c>
      <c r="Q72" s="81">
        <v>2.8260771578143631</v>
      </c>
      <c r="R72" s="81">
        <v>0</v>
      </c>
      <c r="S72" s="81">
        <v>0</v>
      </c>
      <c r="T72" s="82"/>
      <c r="U72" s="81">
        <v>2765610</v>
      </c>
      <c r="V72" s="81">
        <v>1642</v>
      </c>
      <c r="W72" s="81">
        <v>228</v>
      </c>
      <c r="X72" s="81">
        <v>11022</v>
      </c>
      <c r="Y72" s="81">
        <v>15092</v>
      </c>
      <c r="Z72" s="81">
        <v>27390</v>
      </c>
      <c r="AA72" s="81">
        <v>8720</v>
      </c>
      <c r="AB72" s="81">
        <v>46450</v>
      </c>
      <c r="AC72" s="81">
        <v>0</v>
      </c>
      <c r="AD72" s="81">
        <v>0</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31.864999999999998</v>
      </c>
      <c r="BJ72" s="81">
        <v>0</v>
      </c>
      <c r="BK72" s="81">
        <v>10.1</v>
      </c>
      <c r="BL72" s="81">
        <v>0</v>
      </c>
      <c r="BM72" s="82"/>
      <c r="BN72" s="81">
        <v>0</v>
      </c>
      <c r="BO72" s="81">
        <v>0</v>
      </c>
      <c r="BP72" s="81">
        <v>1</v>
      </c>
      <c r="BQ72" s="81">
        <v>0</v>
      </c>
      <c r="BR72" s="81">
        <v>1</v>
      </c>
      <c r="BS72" s="81">
        <v>0</v>
      </c>
      <c r="BT72"/>
      <c r="BU72" s="80">
        <v>41.965000000000003</v>
      </c>
      <c r="BV72" s="80">
        <v>0</v>
      </c>
      <c r="BW72" s="80">
        <v>0</v>
      </c>
      <c r="BX72" s="80">
        <v>0</v>
      </c>
      <c r="BY72" s="80">
        <v>0</v>
      </c>
      <c r="BZ72" s="80">
        <v>0</v>
      </c>
      <c r="CA72" s="80">
        <v>0</v>
      </c>
      <c r="CB72" s="80">
        <v>0</v>
      </c>
      <c r="CC72" s="80">
        <v>0</v>
      </c>
    </row>
    <row r="73" spans="1:81">
      <c r="A73" s="80" t="s">
        <v>1799</v>
      </c>
      <c r="B73" s="80">
        <v>161</v>
      </c>
      <c r="C73" s="80">
        <v>8</v>
      </c>
      <c r="D73" s="80">
        <v>10</v>
      </c>
      <c r="E73" s="80">
        <v>2011</v>
      </c>
      <c r="F73" s="80" t="s">
        <v>87</v>
      </c>
      <c r="G73" s="80" t="s">
        <v>1791</v>
      </c>
      <c r="H73" s="80" t="s">
        <v>1792</v>
      </c>
      <c r="I73" s="177"/>
      <c r="J73" s="81">
        <v>22.098853662539621</v>
      </c>
      <c r="K73" s="81">
        <v>4.2620315333434515</v>
      </c>
      <c r="L73" s="81">
        <v>9.9639439037704634</v>
      </c>
      <c r="M73" s="81">
        <v>60.568148204839254</v>
      </c>
      <c r="N73" s="81">
        <v>68.38825927534964</v>
      </c>
      <c r="O73" s="81">
        <v>53.387210844203992</v>
      </c>
      <c r="P73" s="81">
        <v>42.220239249025518</v>
      </c>
      <c r="Q73" s="81">
        <v>3.2420978319929548</v>
      </c>
      <c r="R73" s="81">
        <v>0</v>
      </c>
      <c r="S73" s="81">
        <v>0</v>
      </c>
      <c r="T73" s="82"/>
      <c r="U73" s="81">
        <v>2253517</v>
      </c>
      <c r="V73" s="81">
        <v>1642</v>
      </c>
      <c r="W73" s="81">
        <v>228</v>
      </c>
      <c r="X73" s="81">
        <v>11022</v>
      </c>
      <c r="Y73" s="81">
        <v>15206</v>
      </c>
      <c r="Z73" s="81">
        <v>27703</v>
      </c>
      <c r="AA73" s="81">
        <v>8532</v>
      </c>
      <c r="AB73" s="81">
        <v>46198</v>
      </c>
      <c r="AC73" s="81">
        <v>0</v>
      </c>
      <c r="AD73" s="81">
        <v>0</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29.120999999999999</v>
      </c>
      <c r="BJ73" s="81">
        <v>0</v>
      </c>
      <c r="BK73" s="81">
        <v>10.034000000000001</v>
      </c>
      <c r="BL73" s="81">
        <v>0</v>
      </c>
      <c r="BM73" s="82"/>
      <c r="BN73" s="81">
        <v>0</v>
      </c>
      <c r="BO73" s="81">
        <v>0</v>
      </c>
      <c r="BP73" s="81">
        <v>1</v>
      </c>
      <c r="BQ73" s="81">
        <v>0</v>
      </c>
      <c r="BR73" s="81">
        <v>1</v>
      </c>
      <c r="BS73" s="81">
        <v>0</v>
      </c>
      <c r="BT73"/>
      <c r="BU73" s="80">
        <v>39.155000000000001</v>
      </c>
      <c r="BV73" s="80">
        <v>0</v>
      </c>
      <c r="BW73" s="80">
        <v>0</v>
      </c>
      <c r="BX73" s="80">
        <v>0</v>
      </c>
      <c r="BY73" s="80">
        <v>0</v>
      </c>
      <c r="BZ73" s="80">
        <v>0</v>
      </c>
      <c r="CA73" s="80">
        <v>0</v>
      </c>
      <c r="CB73" s="80">
        <v>0</v>
      </c>
      <c r="CC73" s="80">
        <v>0</v>
      </c>
    </row>
    <row r="74" spans="1:81">
      <c r="A74" s="80" t="s">
        <v>1800</v>
      </c>
      <c r="B74" s="80">
        <v>162</v>
      </c>
      <c r="C74" s="80">
        <v>9</v>
      </c>
      <c r="D74" s="80">
        <v>10</v>
      </c>
      <c r="E74" s="80">
        <v>2012</v>
      </c>
      <c r="F74" s="80" t="s">
        <v>88</v>
      </c>
      <c r="G74" s="80" t="s">
        <v>1791</v>
      </c>
      <c r="H74" s="80" t="s">
        <v>1792</v>
      </c>
      <c r="I74" s="177"/>
      <c r="J74" s="81">
        <v>28.941081326746609</v>
      </c>
      <c r="K74" s="81">
        <v>4.1311007209598047</v>
      </c>
      <c r="L74" s="81">
        <v>10.002144255154118</v>
      </c>
      <c r="M74" s="81">
        <v>70.30284495819491</v>
      </c>
      <c r="N74" s="81">
        <v>71.704038737998815</v>
      </c>
      <c r="O74" s="81">
        <v>53.949845340820467</v>
      </c>
      <c r="P74" s="81">
        <v>41.838380027197978</v>
      </c>
      <c r="Q74" s="81">
        <v>3.5209368608996225</v>
      </c>
      <c r="R74" s="81">
        <v>0</v>
      </c>
      <c r="S74" s="81">
        <v>0</v>
      </c>
      <c r="T74" s="82"/>
      <c r="U74" s="81">
        <v>2986262</v>
      </c>
      <c r="V74" s="81">
        <v>1642</v>
      </c>
      <c r="W74" s="81">
        <v>228</v>
      </c>
      <c r="X74" s="81">
        <v>11022</v>
      </c>
      <c r="Y74" s="81">
        <v>15384</v>
      </c>
      <c r="Z74" s="81">
        <v>28217</v>
      </c>
      <c r="AA74" s="81">
        <v>8407</v>
      </c>
      <c r="AB74" s="81">
        <v>46178</v>
      </c>
      <c r="AC74" s="81">
        <v>0</v>
      </c>
      <c r="AD74" s="81">
        <v>0</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32.04</v>
      </c>
      <c r="BJ74" s="81">
        <v>0</v>
      </c>
      <c r="BK74" s="81">
        <v>10.7</v>
      </c>
      <c r="BL74" s="81">
        <v>0</v>
      </c>
      <c r="BM74" s="82"/>
      <c r="BN74" s="81">
        <v>0</v>
      </c>
      <c r="BO74" s="81">
        <v>0</v>
      </c>
      <c r="BP74" s="81">
        <v>1</v>
      </c>
      <c r="BQ74" s="81">
        <v>0</v>
      </c>
      <c r="BR74" s="81">
        <v>1</v>
      </c>
      <c r="BS74" s="81">
        <v>0</v>
      </c>
      <c r="BT74"/>
      <c r="BU74" s="80">
        <v>42.74</v>
      </c>
      <c r="BV74" s="80">
        <v>0</v>
      </c>
      <c r="BW74" s="80">
        <v>0</v>
      </c>
      <c r="BX74" s="80">
        <v>0</v>
      </c>
      <c r="BY74" s="80">
        <v>0</v>
      </c>
      <c r="BZ74" s="80">
        <v>0</v>
      </c>
      <c r="CA74" s="80">
        <v>0</v>
      </c>
      <c r="CB74" s="80">
        <v>0</v>
      </c>
      <c r="CC74" s="80">
        <v>0</v>
      </c>
    </row>
    <row r="75" spans="1:81">
      <c r="A75" s="80" t="s">
        <v>1801</v>
      </c>
      <c r="B75" s="80">
        <v>163</v>
      </c>
      <c r="C75" s="80">
        <v>10</v>
      </c>
      <c r="D75" s="80">
        <v>10</v>
      </c>
      <c r="E75" s="80">
        <v>2013</v>
      </c>
      <c r="F75" s="80" t="s">
        <v>89</v>
      </c>
      <c r="G75" s="80" t="s">
        <v>1791</v>
      </c>
      <c r="H75" s="80" t="s">
        <v>1792</v>
      </c>
      <c r="I75" s="177"/>
      <c r="J75" s="81">
        <v>32.947719816867739</v>
      </c>
      <c r="K75" s="81">
        <v>3.4161115057260445</v>
      </c>
      <c r="L75" s="81">
        <v>7.9197404976394905</v>
      </c>
      <c r="M75" s="81">
        <v>75.567468979668604</v>
      </c>
      <c r="N75" s="81">
        <v>81.62286041322723</v>
      </c>
      <c r="O75" s="81">
        <v>52.454832899510969</v>
      </c>
      <c r="P75" s="81">
        <v>41.636356357421874</v>
      </c>
      <c r="Q75" s="81">
        <v>3.5672818838158245</v>
      </c>
      <c r="R75" s="81">
        <v>0</v>
      </c>
      <c r="S75" s="81">
        <v>0</v>
      </c>
      <c r="T75" s="82"/>
      <c r="U75" s="81">
        <v>2976364</v>
      </c>
      <c r="V75" s="81">
        <v>1642</v>
      </c>
      <c r="W75" s="81">
        <v>228</v>
      </c>
      <c r="X75" s="81">
        <v>11022</v>
      </c>
      <c r="Y75" s="81">
        <v>15506</v>
      </c>
      <c r="Z75" s="81">
        <v>28660</v>
      </c>
      <c r="AA75" s="81">
        <v>8335</v>
      </c>
      <c r="AB75" s="81">
        <v>46115</v>
      </c>
      <c r="AC75" s="81">
        <v>0</v>
      </c>
      <c r="AD75" s="81">
        <v>0</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38.304000000000002</v>
      </c>
      <c r="BJ75" s="81">
        <v>0</v>
      </c>
      <c r="BK75" s="81">
        <v>11.8</v>
      </c>
      <c r="BL75" s="81">
        <v>0</v>
      </c>
      <c r="BM75" s="82"/>
      <c r="BN75" s="81">
        <v>0</v>
      </c>
      <c r="BO75" s="81">
        <v>0</v>
      </c>
      <c r="BP75" s="81">
        <v>1</v>
      </c>
      <c r="BQ75" s="81">
        <v>0</v>
      </c>
      <c r="BR75" s="81">
        <v>1</v>
      </c>
      <c r="BS75" s="81">
        <v>0</v>
      </c>
      <c r="BT75"/>
      <c r="BU75" s="80">
        <v>50.103999999999999</v>
      </c>
      <c r="BV75" s="80">
        <v>0</v>
      </c>
      <c r="BW75" s="80">
        <v>0</v>
      </c>
      <c r="BX75" s="80">
        <v>0</v>
      </c>
      <c r="BY75" s="80">
        <v>0</v>
      </c>
      <c r="BZ75" s="80">
        <v>0</v>
      </c>
      <c r="CA75" s="80">
        <v>0</v>
      </c>
      <c r="CB75" s="80">
        <v>0</v>
      </c>
      <c r="CC75" s="80">
        <v>0</v>
      </c>
    </row>
    <row r="76" spans="1:81">
      <c r="A76" s="80" t="s">
        <v>1802</v>
      </c>
      <c r="B76" s="80">
        <v>164</v>
      </c>
      <c r="C76" s="80">
        <v>11</v>
      </c>
      <c r="D76" s="80">
        <v>10</v>
      </c>
      <c r="E76" s="80">
        <v>2014</v>
      </c>
      <c r="F76" s="80" t="s">
        <v>90</v>
      </c>
      <c r="G76" s="80" t="s">
        <v>1791</v>
      </c>
      <c r="H76" s="80" t="s">
        <v>1792</v>
      </c>
      <c r="I76" s="177"/>
      <c r="J76" s="81">
        <v>28.349279614961713</v>
      </c>
      <c r="K76" s="81">
        <v>3.4016235665709265</v>
      </c>
      <c r="L76" s="81">
        <v>10.446682086638123</v>
      </c>
      <c r="M76" s="81">
        <v>77.564465361579622</v>
      </c>
      <c r="N76" s="81">
        <v>72.838424608833279</v>
      </c>
      <c r="O76" s="81">
        <v>50.325998682241227</v>
      </c>
      <c r="P76" s="81">
        <v>41.441160290414189</v>
      </c>
      <c r="Q76" s="81">
        <v>3.4143332670391646</v>
      </c>
      <c r="R76" s="81">
        <v>0</v>
      </c>
      <c r="S76" s="81">
        <v>0</v>
      </c>
      <c r="T76" s="82"/>
      <c r="U76" s="81">
        <v>2698996</v>
      </c>
      <c r="V76" s="81">
        <v>1418</v>
      </c>
      <c r="W76" s="81">
        <v>196</v>
      </c>
      <c r="X76" s="81">
        <v>12831</v>
      </c>
      <c r="Y76" s="81">
        <v>15720</v>
      </c>
      <c r="Z76" s="81">
        <v>28960</v>
      </c>
      <c r="AA76" s="81">
        <v>8253</v>
      </c>
      <c r="AB76" s="81">
        <v>46003</v>
      </c>
      <c r="AC76" s="81">
        <v>0</v>
      </c>
      <c r="AD76" s="81">
        <v>0</v>
      </c>
      <c r="AE76" s="82"/>
      <c r="AF76" s="81">
        <v>31733400.090355471</v>
      </c>
      <c r="AG76" s="81">
        <v>2660084.8943678099</v>
      </c>
      <c r="AH76" s="81">
        <v>2438263.0429167077</v>
      </c>
      <c r="AI76" s="81">
        <v>91272398.9339865</v>
      </c>
      <c r="AJ76" s="81">
        <v>98640302.206315711</v>
      </c>
      <c r="AK76" s="81">
        <v>0</v>
      </c>
      <c r="AL76" s="81">
        <v>0</v>
      </c>
      <c r="AM76" s="81">
        <v>6315524.4672818491</v>
      </c>
      <c r="AN76" s="81">
        <v>0</v>
      </c>
      <c r="AO76" s="81">
        <v>0</v>
      </c>
      <c r="AP76" s="82"/>
      <c r="AQ76" s="81">
        <v>1585</v>
      </c>
      <c r="AR76" s="81">
        <v>322</v>
      </c>
      <c r="AS76" s="81">
        <v>0</v>
      </c>
      <c r="AT76" s="81">
        <v>0</v>
      </c>
      <c r="AU76" s="81">
        <v>0</v>
      </c>
      <c r="AV76" s="81">
        <v>0</v>
      </c>
      <c r="AW76" s="81" t="s">
        <v>564</v>
      </c>
      <c r="AX76" s="82"/>
      <c r="AY76" s="81">
        <v>6924.99</v>
      </c>
      <c r="AZ76" s="81">
        <v>10594.3</v>
      </c>
      <c r="BA76" s="81">
        <v>0</v>
      </c>
      <c r="BB76" s="81">
        <v>0</v>
      </c>
      <c r="BC76" s="81">
        <v>0</v>
      </c>
      <c r="BD76" s="81">
        <v>0</v>
      </c>
      <c r="BE76" s="81" t="s">
        <v>564</v>
      </c>
      <c r="BF76" s="82"/>
      <c r="BG76" s="81">
        <v>0</v>
      </c>
      <c r="BH76" s="81">
        <v>0</v>
      </c>
      <c r="BI76" s="81">
        <v>34.664000000000001</v>
      </c>
      <c r="BJ76" s="81">
        <v>0</v>
      </c>
      <c r="BK76" s="81">
        <v>10.943</v>
      </c>
      <c r="BL76" s="81">
        <v>0</v>
      </c>
      <c r="BM76" s="82"/>
      <c r="BN76" s="81">
        <v>0</v>
      </c>
      <c r="BO76" s="81">
        <v>0</v>
      </c>
      <c r="BP76" s="81">
        <v>1</v>
      </c>
      <c r="BQ76" s="81">
        <v>0</v>
      </c>
      <c r="BR76" s="81">
        <v>1</v>
      </c>
      <c r="BS76" s="81">
        <v>0</v>
      </c>
      <c r="BT76"/>
      <c r="BU76" s="80">
        <v>45.606999999999999</v>
      </c>
      <c r="BV76" s="80">
        <v>0</v>
      </c>
      <c r="BW76" s="80">
        <v>0</v>
      </c>
      <c r="BX76" s="80">
        <v>0</v>
      </c>
      <c r="BY76" s="80">
        <v>0</v>
      </c>
      <c r="BZ76" s="80">
        <v>0</v>
      </c>
      <c r="CA76" s="80">
        <v>0</v>
      </c>
      <c r="CB76" s="80">
        <v>0</v>
      </c>
      <c r="CC76" s="80">
        <v>0</v>
      </c>
    </row>
    <row r="77" spans="1:81">
      <c r="A77" s="80" t="s">
        <v>1803</v>
      </c>
      <c r="B77" s="80">
        <v>165</v>
      </c>
      <c r="C77" s="80">
        <v>12</v>
      </c>
      <c r="D77" s="80">
        <v>10</v>
      </c>
      <c r="E77" s="80">
        <v>2015</v>
      </c>
      <c r="F77" s="80" t="s">
        <v>91</v>
      </c>
      <c r="G77" s="80" t="s">
        <v>1791</v>
      </c>
      <c r="H77" s="80" t="s">
        <v>1792</v>
      </c>
      <c r="I77" s="177"/>
      <c r="J77" s="81">
        <v>24.7859425950661</v>
      </c>
      <c r="K77" s="81">
        <v>3.1908621641693542</v>
      </c>
      <c r="L77" s="81">
        <v>12.94222323740493</v>
      </c>
      <c r="M77" s="81">
        <v>61.055004355497374</v>
      </c>
      <c r="N77" s="81">
        <v>65.093636200937738</v>
      </c>
      <c r="O77" s="81">
        <v>50.399970957286648</v>
      </c>
      <c r="P77" s="81">
        <v>40.976262598755149</v>
      </c>
      <c r="Q77" s="81">
        <v>3.3314188298021317</v>
      </c>
      <c r="R77" s="81">
        <v>0</v>
      </c>
      <c r="S77" s="81">
        <v>0</v>
      </c>
      <c r="T77" s="82"/>
      <c r="U77" s="81">
        <v>2869203</v>
      </c>
      <c r="V77" s="81">
        <v>1418</v>
      </c>
      <c r="W77" s="81">
        <v>196</v>
      </c>
      <c r="X77" s="81">
        <v>12831</v>
      </c>
      <c r="Y77" s="81">
        <v>15842</v>
      </c>
      <c r="Z77" s="81">
        <v>29282</v>
      </c>
      <c r="AA77" s="81">
        <v>8154</v>
      </c>
      <c r="AB77" s="81">
        <v>45851</v>
      </c>
      <c r="AC77" s="81">
        <v>0</v>
      </c>
      <c r="AD77" s="81">
        <v>0</v>
      </c>
      <c r="AE77" s="82"/>
      <c r="AF77" s="81">
        <v>28824312.701749999</v>
      </c>
      <c r="AG77" s="81">
        <v>2445521.3632897227</v>
      </c>
      <c r="AH77" s="81">
        <v>3288013.2115600659</v>
      </c>
      <c r="AI77" s="81">
        <v>83602326.417435586</v>
      </c>
      <c r="AJ77" s="81">
        <v>99552701.015586063</v>
      </c>
      <c r="AK77" s="81">
        <v>0</v>
      </c>
      <c r="AL77" s="81">
        <v>0</v>
      </c>
      <c r="AM77" s="81">
        <v>6283687.2122889599</v>
      </c>
      <c r="AN77" s="81">
        <v>0</v>
      </c>
      <c r="AO77" s="81">
        <v>0</v>
      </c>
      <c r="AP77" s="82"/>
      <c r="AQ77" s="81">
        <v>1695</v>
      </c>
      <c r="AR77" s="81">
        <v>376</v>
      </c>
      <c r="AS77" s="81">
        <v>0</v>
      </c>
      <c r="AT77" s="81">
        <v>0</v>
      </c>
      <c r="AU77" s="81">
        <v>0</v>
      </c>
      <c r="AV77" s="81">
        <v>0</v>
      </c>
      <c r="AW77" s="81" t="s">
        <v>564</v>
      </c>
      <c r="AX77" s="82"/>
      <c r="AY77" s="81">
        <v>7590.3200000000006</v>
      </c>
      <c r="AZ77" s="81">
        <v>12066.8</v>
      </c>
      <c r="BA77" s="81">
        <v>0</v>
      </c>
      <c r="BB77" s="81">
        <v>0</v>
      </c>
      <c r="BC77" s="81">
        <v>0</v>
      </c>
      <c r="BD77" s="81">
        <v>0</v>
      </c>
      <c r="BE77" s="81" t="s">
        <v>564</v>
      </c>
      <c r="BF77" s="82"/>
      <c r="BG77" s="81">
        <v>0</v>
      </c>
      <c r="BH77" s="81">
        <v>0</v>
      </c>
      <c r="BI77" s="81">
        <v>32.695</v>
      </c>
      <c r="BJ77" s="81">
        <v>0</v>
      </c>
      <c r="BK77" s="81">
        <v>11.615</v>
      </c>
      <c r="BL77" s="81">
        <v>0</v>
      </c>
      <c r="BM77" s="82"/>
      <c r="BN77" s="81">
        <v>0</v>
      </c>
      <c r="BO77" s="81">
        <v>0</v>
      </c>
      <c r="BP77" s="81">
        <v>1</v>
      </c>
      <c r="BQ77" s="81">
        <v>0</v>
      </c>
      <c r="BR77" s="81">
        <v>1</v>
      </c>
      <c r="BS77" s="81">
        <v>0</v>
      </c>
      <c r="BT77"/>
      <c r="BU77" s="80">
        <v>44.31</v>
      </c>
      <c r="BV77" s="80">
        <v>0</v>
      </c>
      <c r="BW77" s="80">
        <v>0</v>
      </c>
      <c r="BX77" s="80">
        <v>0</v>
      </c>
      <c r="BY77" s="80">
        <v>0</v>
      </c>
      <c r="BZ77" s="80">
        <v>0</v>
      </c>
      <c r="CA77" s="80">
        <v>0</v>
      </c>
      <c r="CB77" s="80">
        <v>0</v>
      </c>
      <c r="CC77" s="80">
        <v>0</v>
      </c>
    </row>
    <row r="78" spans="1:81">
      <c r="A78" s="80" t="s">
        <v>1804</v>
      </c>
      <c r="B78" s="80">
        <v>166</v>
      </c>
      <c r="C78" s="80">
        <v>13</v>
      </c>
      <c r="D78" s="80">
        <v>10</v>
      </c>
      <c r="E78" s="80">
        <v>2016</v>
      </c>
      <c r="F78" s="80" t="s">
        <v>92</v>
      </c>
      <c r="G78" s="80" t="s">
        <v>1791</v>
      </c>
      <c r="H78" s="80" t="s">
        <v>1792</v>
      </c>
      <c r="I78" s="177"/>
      <c r="J78" s="81">
        <v>28.692011788210653</v>
      </c>
      <c r="K78" s="81">
        <v>3.0458079061118912</v>
      </c>
      <c r="L78" s="81">
        <v>21.365853636575313</v>
      </c>
      <c r="M78" s="81">
        <v>50.093099937549013</v>
      </c>
      <c r="N78" s="81">
        <v>58.81252686716519</v>
      </c>
      <c r="O78" s="81">
        <v>50.532669357229544</v>
      </c>
      <c r="P78" s="81">
        <v>39.797791361891342</v>
      </c>
      <c r="Q78" s="81">
        <v>3.2237163831614608</v>
      </c>
      <c r="R78" s="81">
        <v>0</v>
      </c>
      <c r="S78" s="81">
        <v>0</v>
      </c>
      <c r="T78" s="82"/>
      <c r="U78" s="81">
        <v>3343327</v>
      </c>
      <c r="V78" s="81">
        <v>1418</v>
      </c>
      <c r="W78" s="81">
        <v>196</v>
      </c>
      <c r="X78" s="81">
        <v>12831</v>
      </c>
      <c r="Y78" s="81">
        <v>16003</v>
      </c>
      <c r="Z78" s="81">
        <v>29720</v>
      </c>
      <c r="AA78" s="81">
        <v>8191</v>
      </c>
      <c r="AB78" s="81">
        <v>45641</v>
      </c>
      <c r="AC78" s="81">
        <v>0</v>
      </c>
      <c r="AD78" s="81">
        <v>0</v>
      </c>
      <c r="AE78" s="82"/>
      <c r="AF78" s="81">
        <v>36442671.570258088</v>
      </c>
      <c r="AG78" s="81">
        <v>2288120.0536761698</v>
      </c>
      <c r="AH78" s="81">
        <v>22920084.10204719</v>
      </c>
      <c r="AI78" s="81">
        <v>79799683.406920031</v>
      </c>
      <c r="AJ78" s="81">
        <v>99525595.354120031</v>
      </c>
      <c r="AK78" s="81">
        <v>0</v>
      </c>
      <c r="AL78" s="81">
        <v>0</v>
      </c>
      <c r="AM78" s="81">
        <v>6259767.0426797168</v>
      </c>
      <c r="AN78" s="81">
        <v>0</v>
      </c>
      <c r="AO78" s="81">
        <v>0</v>
      </c>
      <c r="AP78" s="82"/>
      <c r="AQ78" s="81">
        <v>1786</v>
      </c>
      <c r="AR78" s="81">
        <v>435</v>
      </c>
      <c r="AS78" s="81">
        <v>0</v>
      </c>
      <c r="AT78" s="81">
        <v>0</v>
      </c>
      <c r="AU78" s="81">
        <v>0</v>
      </c>
      <c r="AV78" s="81">
        <v>0</v>
      </c>
      <c r="AW78" s="81" t="s">
        <v>564</v>
      </c>
      <c r="AX78" s="82"/>
      <c r="AY78" s="81">
        <v>8111.78</v>
      </c>
      <c r="AZ78" s="81">
        <v>13423.4</v>
      </c>
      <c r="BA78" s="81">
        <v>0</v>
      </c>
      <c r="BB78" s="81">
        <v>0</v>
      </c>
      <c r="BC78" s="81">
        <v>0</v>
      </c>
      <c r="BD78" s="81">
        <v>0</v>
      </c>
      <c r="BE78" s="81" t="s">
        <v>564</v>
      </c>
      <c r="BF78" s="82"/>
      <c r="BG78" s="81">
        <v>0</v>
      </c>
      <c r="BH78" s="81">
        <v>0</v>
      </c>
      <c r="BI78" s="81">
        <v>30.111999999999998</v>
      </c>
      <c r="BJ78" s="81">
        <v>0</v>
      </c>
      <c r="BK78" s="81">
        <v>11.438000000000001</v>
      </c>
      <c r="BL78" s="81">
        <v>0</v>
      </c>
      <c r="BM78" s="82"/>
      <c r="BN78" s="81">
        <v>0</v>
      </c>
      <c r="BO78" s="81">
        <v>0</v>
      </c>
      <c r="BP78" s="81">
        <v>1</v>
      </c>
      <c r="BQ78" s="81">
        <v>0</v>
      </c>
      <c r="BR78" s="81">
        <v>1</v>
      </c>
      <c r="BS78" s="81">
        <v>0</v>
      </c>
      <c r="BT78"/>
      <c r="BU78" s="80">
        <v>41.55</v>
      </c>
      <c r="BV78" s="80">
        <v>0</v>
      </c>
      <c r="BW78" s="80">
        <v>0</v>
      </c>
      <c r="BX78" s="80">
        <v>0</v>
      </c>
      <c r="BY78" s="80">
        <v>0</v>
      </c>
      <c r="BZ78" s="80">
        <v>0</v>
      </c>
      <c r="CA78" s="80">
        <v>0</v>
      </c>
      <c r="CB78" s="80">
        <v>0</v>
      </c>
      <c r="CC78" s="80">
        <v>0</v>
      </c>
    </row>
    <row r="79" spans="1:81">
      <c r="A79" s="80" t="s">
        <v>1805</v>
      </c>
      <c r="B79" s="80">
        <v>167</v>
      </c>
      <c r="C79" s="80">
        <v>14</v>
      </c>
      <c r="D79" s="80">
        <v>10</v>
      </c>
      <c r="E79" s="80">
        <v>2017</v>
      </c>
      <c r="F79" s="80" t="s">
        <v>71</v>
      </c>
      <c r="G79" s="80" t="s">
        <v>1791</v>
      </c>
      <c r="H79" s="80" t="s">
        <v>1792</v>
      </c>
      <c r="I79" s="177"/>
      <c r="J79" s="81">
        <v>25.740554091756778</v>
      </c>
      <c r="K79" s="81">
        <v>2.9302839751549778</v>
      </c>
      <c r="L79" s="81">
        <v>11.148804378510826</v>
      </c>
      <c r="M79" s="81">
        <v>46.464094291734924</v>
      </c>
      <c r="N79" s="81">
        <v>60.421332332775549</v>
      </c>
      <c r="O79" s="81">
        <v>50.1630293815263</v>
      </c>
      <c r="P79" s="81">
        <v>39.062892198331951</v>
      </c>
      <c r="Q79" s="81">
        <v>3.1035136381871689</v>
      </c>
      <c r="R79" s="81">
        <v>0</v>
      </c>
      <c r="S79" s="81">
        <v>0</v>
      </c>
      <c r="T79" s="82"/>
      <c r="U79" s="81">
        <v>3039872</v>
      </c>
      <c r="V79" s="81">
        <v>1418</v>
      </c>
      <c r="W79" s="81">
        <v>196</v>
      </c>
      <c r="X79" s="81">
        <v>12831</v>
      </c>
      <c r="Y79" s="81">
        <v>16208</v>
      </c>
      <c r="Z79" s="81">
        <v>29992</v>
      </c>
      <c r="AA79" s="81">
        <v>8091</v>
      </c>
      <c r="AB79" s="81">
        <v>45439</v>
      </c>
      <c r="AC79" s="81">
        <v>0</v>
      </c>
      <c r="AD79" s="81">
        <v>0</v>
      </c>
      <c r="AE79" s="82"/>
      <c r="AF79" s="81">
        <v>34976983.74807246</v>
      </c>
      <c r="AG79" s="81">
        <v>2254210.0341196391</v>
      </c>
      <c r="AH79" s="81">
        <v>2398104.9115923699</v>
      </c>
      <c r="AI79" s="81">
        <v>79257138.799246103</v>
      </c>
      <c r="AJ79" s="81">
        <v>107559475.232449</v>
      </c>
      <c r="AK79" s="81">
        <v>0</v>
      </c>
      <c r="AL79" s="81">
        <v>0</v>
      </c>
      <c r="AM79" s="81">
        <v>6241813.7591693224</v>
      </c>
      <c r="AN79" s="81">
        <v>0</v>
      </c>
      <c r="AO79" s="81">
        <v>0</v>
      </c>
      <c r="AP79" s="82"/>
      <c r="AQ79" s="81">
        <v>1868</v>
      </c>
      <c r="AR79" s="81">
        <v>458</v>
      </c>
      <c r="AS79" s="81">
        <v>0</v>
      </c>
      <c r="AT79" s="81">
        <v>0</v>
      </c>
      <c r="AU79" s="81">
        <v>0</v>
      </c>
      <c r="AV79" s="81">
        <v>0</v>
      </c>
      <c r="AW79" s="81" t="s">
        <v>564</v>
      </c>
      <c r="AX79" s="82"/>
      <c r="AY79" s="81">
        <v>8548.4599999999991</v>
      </c>
      <c r="AZ79" s="81">
        <v>14257.9</v>
      </c>
      <c r="BA79" s="81">
        <v>0</v>
      </c>
      <c r="BB79" s="81">
        <v>0</v>
      </c>
      <c r="BC79" s="81">
        <v>0</v>
      </c>
      <c r="BD79" s="81">
        <v>0</v>
      </c>
      <c r="BE79" s="81" t="s">
        <v>564</v>
      </c>
      <c r="BF79" s="82"/>
      <c r="BG79" s="81">
        <v>0</v>
      </c>
      <c r="BH79" s="81">
        <v>0</v>
      </c>
      <c r="BI79" s="81">
        <v>29.585000000000001</v>
      </c>
      <c r="BJ79" s="81">
        <v>0</v>
      </c>
      <c r="BK79" s="81">
        <v>11.371</v>
      </c>
      <c r="BL79" s="81">
        <v>0</v>
      </c>
      <c r="BM79" s="82"/>
      <c r="BN79" s="81">
        <v>0</v>
      </c>
      <c r="BO79" s="81">
        <v>0</v>
      </c>
      <c r="BP79" s="81">
        <v>1</v>
      </c>
      <c r="BQ79" s="81">
        <v>0</v>
      </c>
      <c r="BR79" s="81">
        <v>1</v>
      </c>
      <c r="BS79" s="81">
        <v>0</v>
      </c>
      <c r="BT79"/>
      <c r="BU79" s="80">
        <v>40.956000000000003</v>
      </c>
      <c r="BV79" s="80">
        <v>0</v>
      </c>
      <c r="BW79" s="80">
        <v>0</v>
      </c>
      <c r="BX79" s="80">
        <v>0</v>
      </c>
      <c r="BY79" s="80">
        <v>0</v>
      </c>
      <c r="BZ79" s="80">
        <v>0</v>
      </c>
      <c r="CA79" s="80">
        <v>0</v>
      </c>
      <c r="CB79" s="80">
        <v>0</v>
      </c>
      <c r="CC79" s="80">
        <v>0</v>
      </c>
    </row>
    <row r="80" spans="1:81">
      <c r="A80" s="80" t="s">
        <v>1806</v>
      </c>
      <c r="B80" s="80">
        <v>168</v>
      </c>
      <c r="C80" s="80">
        <v>15</v>
      </c>
      <c r="D80" s="80">
        <v>10</v>
      </c>
      <c r="E80" s="80">
        <v>2018</v>
      </c>
      <c r="F80" s="80" t="s">
        <v>93</v>
      </c>
      <c r="G80" s="80" t="s">
        <v>1791</v>
      </c>
      <c r="H80" s="80" t="s">
        <v>1792</v>
      </c>
      <c r="I80" s="177"/>
      <c r="J80" s="81">
        <v>26.577537861308404</v>
      </c>
      <c r="K80" s="81">
        <v>2.5427551117056812</v>
      </c>
      <c r="L80" s="81">
        <v>10.383100313797684</v>
      </c>
      <c r="M80" s="81">
        <v>38.583956792473963</v>
      </c>
      <c r="N80" s="81">
        <v>38.191667001308787</v>
      </c>
      <c r="O80" s="81">
        <v>49.566852592584347</v>
      </c>
      <c r="P80" s="81">
        <v>38.368138246765113</v>
      </c>
      <c r="Q80" s="81">
        <v>2.8777491294932749</v>
      </c>
      <c r="R80" s="81">
        <v>0</v>
      </c>
      <c r="S80" s="81">
        <v>0</v>
      </c>
      <c r="T80" s="82"/>
      <c r="U80" s="81">
        <v>4146641</v>
      </c>
      <c r="V80" s="81">
        <v>1418</v>
      </c>
      <c r="W80" s="81">
        <v>196</v>
      </c>
      <c r="X80" s="81">
        <v>12831</v>
      </c>
      <c r="Y80" s="81">
        <v>16533</v>
      </c>
      <c r="Z80" s="81">
        <v>30203</v>
      </c>
      <c r="AA80" s="81">
        <v>8027</v>
      </c>
      <c r="AB80" s="81">
        <v>45405</v>
      </c>
      <c r="AC80" s="81">
        <v>0</v>
      </c>
      <c r="AD80" s="81">
        <v>0</v>
      </c>
      <c r="AE80" s="82"/>
      <c r="AF80" s="81">
        <v>41363323.537618957</v>
      </c>
      <c r="AG80" s="81">
        <v>1993687.4031890619</v>
      </c>
      <c r="AH80" s="81">
        <v>2998571.648021488</v>
      </c>
      <c r="AI80" s="81">
        <v>74343266.979620561</v>
      </c>
      <c r="AJ80" s="81">
        <v>92052838.325581819</v>
      </c>
      <c r="AK80" s="81">
        <v>0</v>
      </c>
      <c r="AL80" s="81">
        <v>0</v>
      </c>
      <c r="AM80" s="81">
        <v>6250048.6818624167</v>
      </c>
      <c r="AN80" s="81">
        <v>0</v>
      </c>
      <c r="AO80" s="81">
        <v>0</v>
      </c>
      <c r="AP80" s="82"/>
      <c r="AQ80" s="81">
        <v>1966</v>
      </c>
      <c r="AR80" s="81">
        <v>493</v>
      </c>
      <c r="AS80" s="81">
        <v>0</v>
      </c>
      <c r="AT80" s="81">
        <v>0</v>
      </c>
      <c r="AU80" s="81">
        <v>0</v>
      </c>
      <c r="AV80" s="81">
        <v>0</v>
      </c>
      <c r="AW80" s="81" t="s">
        <v>564</v>
      </c>
      <c r="AX80" s="82"/>
      <c r="AY80" s="81">
        <v>9114.0499999999993</v>
      </c>
      <c r="AZ80" s="81">
        <v>15125</v>
      </c>
      <c r="BA80" s="81">
        <v>0</v>
      </c>
      <c r="BB80" s="81">
        <v>0</v>
      </c>
      <c r="BC80" s="81">
        <v>0</v>
      </c>
      <c r="BD80" s="81">
        <v>0</v>
      </c>
      <c r="BE80" s="81" t="s">
        <v>564</v>
      </c>
      <c r="BF80" s="82"/>
      <c r="BG80" s="81">
        <v>0</v>
      </c>
      <c r="BH80" s="81">
        <v>0</v>
      </c>
      <c r="BI80" s="81">
        <v>31.138999999999999</v>
      </c>
      <c r="BJ80" s="81">
        <v>0</v>
      </c>
      <c r="BK80" s="81">
        <v>11.026</v>
      </c>
      <c r="BL80" s="81">
        <v>0</v>
      </c>
      <c r="BM80" s="82"/>
      <c r="BN80" s="81">
        <v>0</v>
      </c>
      <c r="BO80" s="81">
        <v>0</v>
      </c>
      <c r="BP80" s="81">
        <v>1</v>
      </c>
      <c r="BQ80" s="81">
        <v>0</v>
      </c>
      <c r="BR80" s="81">
        <v>1</v>
      </c>
      <c r="BS80" s="81">
        <v>0</v>
      </c>
      <c r="BT80"/>
      <c r="BU80" s="80">
        <v>42.164999999999999</v>
      </c>
      <c r="BV80" s="80">
        <v>0</v>
      </c>
      <c r="BW80" s="80">
        <v>0</v>
      </c>
      <c r="BX80" s="80">
        <v>0</v>
      </c>
      <c r="BY80" s="80">
        <v>0</v>
      </c>
      <c r="BZ80" s="80">
        <v>0</v>
      </c>
      <c r="CA80" s="80">
        <v>0</v>
      </c>
      <c r="CB80" s="80">
        <v>0</v>
      </c>
      <c r="CC80" s="80">
        <v>0</v>
      </c>
    </row>
    <row r="81" spans="1:81">
      <c r="A81" s="80" t="s">
        <v>1807</v>
      </c>
      <c r="B81" s="80">
        <v>169</v>
      </c>
      <c r="C81" s="80">
        <v>16</v>
      </c>
      <c r="D81" s="80">
        <v>10</v>
      </c>
      <c r="E81" s="80">
        <v>2019</v>
      </c>
      <c r="F81" s="80" t="s">
        <v>73</v>
      </c>
      <c r="G81" s="80" t="s">
        <v>1791</v>
      </c>
      <c r="H81" s="80" t="s">
        <v>1792</v>
      </c>
      <c r="I81" s="177"/>
      <c r="J81" s="81">
        <v>26.619661208033961</v>
      </c>
      <c r="K81" s="81">
        <v>2.3956616374637663</v>
      </c>
      <c r="L81" s="81">
        <v>10.562813365664248</v>
      </c>
      <c r="M81" s="81">
        <v>49.04567628119846</v>
      </c>
      <c r="N81" s="81">
        <v>47.988791528988386</v>
      </c>
      <c r="O81" s="81">
        <v>48.584138832548341</v>
      </c>
      <c r="P81" s="81">
        <v>38.15661137790471</v>
      </c>
      <c r="Q81" s="81">
        <v>2.7970743207397231</v>
      </c>
      <c r="R81" s="81">
        <v>0</v>
      </c>
      <c r="S81" s="81">
        <v>0.19562386113478619</v>
      </c>
      <c r="T81" s="82"/>
      <c r="U81" s="81">
        <v>4249876</v>
      </c>
      <c r="V81" s="81">
        <v>1418</v>
      </c>
      <c r="W81" s="81">
        <v>196</v>
      </c>
      <c r="X81" s="81">
        <v>12831</v>
      </c>
      <c r="Y81" s="81">
        <v>16804</v>
      </c>
      <c r="Z81" s="81">
        <v>30417</v>
      </c>
      <c r="AA81" s="81">
        <v>7923</v>
      </c>
      <c r="AB81" s="81">
        <v>45327</v>
      </c>
      <c r="AC81" s="81">
        <v>0</v>
      </c>
      <c r="AD81" s="81">
        <v>0.19562386113478619</v>
      </c>
      <c r="AE81" s="82"/>
      <c r="AF81" s="81">
        <v>39583934.799268827</v>
      </c>
      <c r="AG81" s="81">
        <v>1932389.9632952809</v>
      </c>
      <c r="AH81" s="81">
        <v>3130211.4730697968</v>
      </c>
      <c r="AI81" s="81">
        <v>83205085.674484283</v>
      </c>
      <c r="AJ81" s="81">
        <v>100827068.18705352</v>
      </c>
      <c r="AK81" s="81">
        <v>0</v>
      </c>
      <c r="AL81" s="81">
        <v>0</v>
      </c>
      <c r="AM81" s="81">
        <v>6173196.1785266884</v>
      </c>
      <c r="AN81" s="81">
        <v>0</v>
      </c>
      <c r="AO81" s="81">
        <v>0</v>
      </c>
      <c r="AP81" s="82"/>
      <c r="AQ81" s="81">
        <v>2069</v>
      </c>
      <c r="AR81" s="81">
        <v>516</v>
      </c>
      <c r="AS81" s="81">
        <v>0</v>
      </c>
      <c r="AT81" s="81">
        <v>0</v>
      </c>
      <c r="AU81" s="81">
        <v>0</v>
      </c>
      <c r="AV81" s="81">
        <v>0</v>
      </c>
      <c r="AW81" s="81" t="s">
        <v>564</v>
      </c>
      <c r="AX81" s="82"/>
      <c r="AY81" s="81">
        <v>9706.7899999999991</v>
      </c>
      <c r="AZ81" s="81">
        <v>15773.59999999998</v>
      </c>
      <c r="BA81" s="81">
        <v>0</v>
      </c>
      <c r="BB81" s="81">
        <v>0</v>
      </c>
      <c r="BC81" s="81">
        <v>0</v>
      </c>
      <c r="BD81" s="81">
        <v>0</v>
      </c>
      <c r="BE81" s="81" t="s">
        <v>564</v>
      </c>
      <c r="BF81" s="82"/>
      <c r="BG81" s="81">
        <v>0</v>
      </c>
      <c r="BH81" s="81">
        <v>0</v>
      </c>
      <c r="BI81" s="81">
        <v>27.722999999999999</v>
      </c>
      <c r="BJ81" s="81">
        <v>0</v>
      </c>
      <c r="BK81" s="81">
        <v>10.459</v>
      </c>
      <c r="BL81" s="81">
        <v>0</v>
      </c>
      <c r="BM81" s="82"/>
      <c r="BN81" s="81">
        <v>0</v>
      </c>
      <c r="BO81" s="81">
        <v>0</v>
      </c>
      <c r="BP81" s="81">
        <v>1</v>
      </c>
      <c r="BQ81" s="81">
        <v>0</v>
      </c>
      <c r="BR81" s="81">
        <v>1</v>
      </c>
      <c r="BS81" s="81">
        <v>0</v>
      </c>
      <c r="BT81"/>
      <c r="BU81" s="80">
        <v>38.182000000000002</v>
      </c>
      <c r="BV81" s="80">
        <v>0</v>
      </c>
      <c r="BW81" s="80">
        <v>0</v>
      </c>
      <c r="BX81" s="80">
        <v>0</v>
      </c>
      <c r="BY81" s="80">
        <v>0</v>
      </c>
      <c r="BZ81" s="80">
        <v>0</v>
      </c>
      <c r="CA81" s="80">
        <v>0</v>
      </c>
      <c r="CB81" s="80">
        <v>0</v>
      </c>
      <c r="CC81" s="80">
        <v>0</v>
      </c>
    </row>
    <row r="82" spans="1:81">
      <c r="A82" s="80" t="s">
        <v>1808</v>
      </c>
      <c r="B82" s="80">
        <v>170</v>
      </c>
      <c r="C82" s="80">
        <v>17</v>
      </c>
      <c r="D82" s="80">
        <v>10</v>
      </c>
      <c r="E82" s="80">
        <v>2020</v>
      </c>
      <c r="F82" s="80" t="s">
        <v>218</v>
      </c>
      <c r="G82" s="80" t="s">
        <v>1791</v>
      </c>
      <c r="H82" s="80" t="s">
        <v>1792</v>
      </c>
      <c r="I82" s="177"/>
      <c r="J82" s="81">
        <v>25.815453138886731</v>
      </c>
      <c r="K82" s="81">
        <v>2.6001128573429644</v>
      </c>
      <c r="L82" s="81">
        <v>9.0038030089913477</v>
      </c>
      <c r="M82" s="81">
        <v>38.554217570406863</v>
      </c>
      <c r="N82" s="81">
        <v>46.815103271515611</v>
      </c>
      <c r="O82" s="81">
        <v>42.810081841799132</v>
      </c>
      <c r="P82" s="81">
        <v>35.589233212850978</v>
      </c>
      <c r="Q82" s="81">
        <v>2.6505714283094588</v>
      </c>
      <c r="R82" s="81">
        <v>0</v>
      </c>
      <c r="S82" s="81">
        <v>3.1480160847202669</v>
      </c>
      <c r="T82" s="82"/>
      <c r="U82" s="81">
        <v>3959325</v>
      </c>
      <c r="V82" s="81">
        <v>1326</v>
      </c>
      <c r="W82" s="81">
        <v>271</v>
      </c>
      <c r="X82" s="81">
        <v>11389</v>
      </c>
      <c r="Y82" s="81">
        <v>16909</v>
      </c>
      <c r="Z82" s="81">
        <v>30591</v>
      </c>
      <c r="AA82" s="81">
        <v>8029</v>
      </c>
      <c r="AB82" s="81">
        <v>44953</v>
      </c>
      <c r="AC82" s="81">
        <v>0</v>
      </c>
      <c r="AD82" s="81">
        <v>3.1480160847202669</v>
      </c>
      <c r="AE82" s="82"/>
      <c r="AF82" s="81">
        <v>37876361.111917593</v>
      </c>
      <c r="AG82" s="81">
        <v>1913850.8358791731</v>
      </c>
      <c r="AH82" s="81">
        <v>2226468.3752326961</v>
      </c>
      <c r="AI82" s="81">
        <v>62218278.267908953</v>
      </c>
      <c r="AJ82" s="81">
        <v>96459685.306012779</v>
      </c>
      <c r="AK82" s="81"/>
      <c r="AL82" s="81"/>
      <c r="AM82" s="81">
        <v>5866865.9382468062</v>
      </c>
      <c r="AN82" s="81"/>
      <c r="AO82" s="81"/>
      <c r="AP82" s="82"/>
      <c r="AQ82" s="81">
        <v>2174</v>
      </c>
      <c r="AR82" s="81">
        <v>525</v>
      </c>
      <c r="AS82" s="81">
        <v>0</v>
      </c>
      <c r="AT82" s="81">
        <v>0</v>
      </c>
      <c r="AU82" s="81">
        <v>0</v>
      </c>
      <c r="AV82" s="81">
        <v>0</v>
      </c>
      <c r="AW82" s="81">
        <v>0</v>
      </c>
      <c r="AX82" s="82"/>
      <c r="AY82" s="81">
        <v>10292.12999999999</v>
      </c>
      <c r="AZ82" s="81">
        <v>15995.699999999981</v>
      </c>
      <c r="BA82" s="81">
        <v>0</v>
      </c>
      <c r="BB82" s="81">
        <v>0</v>
      </c>
      <c r="BC82" s="81">
        <v>0</v>
      </c>
      <c r="BD82" s="81">
        <v>0</v>
      </c>
      <c r="BE82" s="81">
        <v>0</v>
      </c>
      <c r="BF82" s="82"/>
      <c r="BG82" s="81">
        <v>0</v>
      </c>
      <c r="BH82" s="81">
        <v>0</v>
      </c>
      <c r="BI82" s="81">
        <v>28.219000000000001</v>
      </c>
      <c r="BJ82" s="81">
        <v>0</v>
      </c>
      <c r="BK82" s="81">
        <v>8.7680000000000007</v>
      </c>
      <c r="BL82" s="81">
        <v>0</v>
      </c>
      <c r="BM82" s="82"/>
      <c r="BN82" s="81">
        <v>0</v>
      </c>
      <c r="BO82" s="81">
        <v>0</v>
      </c>
      <c r="BP82" s="81">
        <v>1</v>
      </c>
      <c r="BQ82" s="81">
        <v>0</v>
      </c>
      <c r="BR82" s="81">
        <v>1</v>
      </c>
      <c r="BS82" s="81">
        <v>0</v>
      </c>
      <c r="BT82"/>
      <c r="BU82" s="80">
        <v>36.987000000000002</v>
      </c>
      <c r="BV82" s="80">
        <v>0</v>
      </c>
      <c r="BW82" s="80">
        <v>0</v>
      </c>
      <c r="BX82" s="80">
        <v>0</v>
      </c>
      <c r="BY82" s="80">
        <v>0</v>
      </c>
      <c r="BZ82" s="80">
        <v>0</v>
      </c>
      <c r="CA82" s="80">
        <v>0</v>
      </c>
      <c r="CB82" s="80">
        <v>0</v>
      </c>
      <c r="CC82" s="80">
        <v>0</v>
      </c>
    </row>
    <row r="83" spans="1:81">
      <c r="A83" s="80" t="s">
        <v>1809</v>
      </c>
      <c r="B83" s="80">
        <v>170</v>
      </c>
      <c r="C83" s="80">
        <v>18</v>
      </c>
      <c r="D83" s="80">
        <v>10</v>
      </c>
      <c r="E83" s="80">
        <v>2021</v>
      </c>
      <c r="F83" s="80" t="s">
        <v>75</v>
      </c>
      <c r="G83" s="174" t="s">
        <v>1791</v>
      </c>
      <c r="H83" s="80" t="s">
        <v>1792</v>
      </c>
      <c r="I83" s="177"/>
      <c r="J83" s="81">
        <v>19.298672224844548</v>
      </c>
      <c r="K83" s="81">
        <v>2.586024362509511</v>
      </c>
      <c r="L83" s="81">
        <v>8.1516356328049593</v>
      </c>
      <c r="M83" s="81">
        <v>33.254703697793097</v>
      </c>
      <c r="N83" s="81">
        <v>37.541889746222296</v>
      </c>
      <c r="O83" s="81">
        <v>42.047493077711309</v>
      </c>
      <c r="P83" s="81">
        <v>36.485058175863003</v>
      </c>
      <c r="Q83" s="81">
        <v>2.6636438108392708</v>
      </c>
      <c r="R83" s="81">
        <v>0</v>
      </c>
      <c r="S83" s="81">
        <v>3.59346892190249</v>
      </c>
      <c r="T83" s="82"/>
      <c r="U83" s="81">
        <v>3897014</v>
      </c>
      <c r="V83" s="81">
        <v>1326</v>
      </c>
      <c r="W83" s="81">
        <v>271</v>
      </c>
      <c r="X83" s="81">
        <v>11389</v>
      </c>
      <c r="Y83" s="81">
        <v>17005</v>
      </c>
      <c r="Z83" s="81">
        <v>30938</v>
      </c>
      <c r="AA83" s="81">
        <v>8027</v>
      </c>
      <c r="AB83" s="81">
        <v>44639</v>
      </c>
      <c r="AC83" s="81">
        <v>0</v>
      </c>
      <c r="AD83" s="81">
        <v>3.59346892190249</v>
      </c>
      <c r="AE83" s="82"/>
      <c r="AF83" s="81">
        <v>28423438.599102404</v>
      </c>
      <c r="AG83" s="81">
        <v>2002860.8038180887</v>
      </c>
      <c r="AH83" s="81">
        <v>2469165.0536665935</v>
      </c>
      <c r="AI83" s="81">
        <v>66284726.819241643</v>
      </c>
      <c r="AJ83" s="81">
        <v>93131992.114693373</v>
      </c>
      <c r="AK83" s="81">
        <v>0</v>
      </c>
      <c r="AL83" s="81">
        <v>0</v>
      </c>
      <c r="AM83" s="81">
        <v>5859488.687852514</v>
      </c>
      <c r="AN83" s="81">
        <v>0</v>
      </c>
      <c r="AO83" s="81">
        <v>0</v>
      </c>
      <c r="AP83" s="82"/>
      <c r="AQ83" s="81">
        <v>2269</v>
      </c>
      <c r="AR83" s="81">
        <v>530</v>
      </c>
      <c r="AS83" s="81">
        <v>0</v>
      </c>
      <c r="AT83" s="81">
        <v>0</v>
      </c>
      <c r="AU83" s="81">
        <v>0</v>
      </c>
      <c r="AV83" s="81">
        <v>0</v>
      </c>
      <c r="AW83" s="81"/>
      <c r="AX83" s="82"/>
      <c r="AY83" s="81">
        <v>10865.47999999999</v>
      </c>
      <c r="AZ83" s="81">
        <v>16223.39999999998</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1810</v>
      </c>
      <c r="B84" s="80">
        <v>170</v>
      </c>
      <c r="C84" s="80">
        <v>19</v>
      </c>
      <c r="D84" s="80">
        <v>10</v>
      </c>
      <c r="E84" s="80">
        <v>2022</v>
      </c>
      <c r="F84" s="80" t="s">
        <v>568</v>
      </c>
      <c r="G84" s="174" t="s">
        <v>1791</v>
      </c>
      <c r="H84" s="80" t="s">
        <v>1792</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2377</v>
      </c>
      <c r="AR84" s="81">
        <v>534</v>
      </c>
      <c r="AS84" s="81">
        <v>0</v>
      </c>
      <c r="AT84" s="81">
        <v>1</v>
      </c>
      <c r="AU84" s="81">
        <v>0</v>
      </c>
      <c r="AV84" s="81">
        <v>0</v>
      </c>
      <c r="AW84" s="81"/>
      <c r="AX84" s="82"/>
      <c r="AY84" s="81">
        <v>11529.589999999973</v>
      </c>
      <c r="AZ84" s="81">
        <v>16381.899999999981</v>
      </c>
      <c r="BA84" s="81">
        <v>0</v>
      </c>
      <c r="BB84" s="81">
        <v>19.899999999999999</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1811</v>
      </c>
      <c r="B85" s="80">
        <v>477</v>
      </c>
      <c r="C85" s="80">
        <v>1</v>
      </c>
      <c r="D85" s="80">
        <v>29</v>
      </c>
      <c r="E85" s="80">
        <v>1990</v>
      </c>
      <c r="F85" s="80" t="s">
        <v>562</v>
      </c>
      <c r="G85" s="80" t="s">
        <v>1812</v>
      </c>
      <c r="H85" s="80" t="s">
        <v>1813</v>
      </c>
      <c r="I85" s="177"/>
      <c r="J85" s="81">
        <v>157.78725107676169</v>
      </c>
      <c r="K85" s="81">
        <v>15.402120014495107</v>
      </c>
      <c r="L85" s="81">
        <v>56.796005977073293</v>
      </c>
      <c r="M85" s="81">
        <v>51.975841502511223</v>
      </c>
      <c r="N85" s="81">
        <v>70.85459531173025</v>
      </c>
      <c r="O85" s="81">
        <v>36.568374371182649</v>
      </c>
      <c r="P85" s="81">
        <v>58.720546081354456</v>
      </c>
      <c r="Q85" s="81">
        <v>3.5540685013731967</v>
      </c>
      <c r="R85" s="81">
        <v>2.0785003401468192E-2</v>
      </c>
      <c r="S85" s="81">
        <v>2.6025858843232133</v>
      </c>
      <c r="T85" s="82"/>
      <c r="U85" s="81">
        <v>6524915</v>
      </c>
      <c r="V85" s="81">
        <v>3475</v>
      </c>
      <c r="W85" s="81">
        <v>507</v>
      </c>
      <c r="X85" s="81">
        <v>16553</v>
      </c>
      <c r="Y85" s="81">
        <v>18375</v>
      </c>
      <c r="Z85" s="81">
        <v>15041</v>
      </c>
      <c r="AA85" s="81">
        <v>14258</v>
      </c>
      <c r="AB85" s="81">
        <v>57706</v>
      </c>
      <c r="AC85" s="81">
        <v>3600</v>
      </c>
      <c r="AD85" s="81">
        <v>2.6025858843232133</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1814</v>
      </c>
      <c r="B86" s="80">
        <v>478</v>
      </c>
      <c r="C86" s="80">
        <v>2</v>
      </c>
      <c r="D86" s="80">
        <v>29</v>
      </c>
      <c r="E86" s="80">
        <v>2005</v>
      </c>
      <c r="F86" s="80" t="s">
        <v>565</v>
      </c>
      <c r="G86" s="80" t="s">
        <v>1812</v>
      </c>
      <c r="H86" s="80" t="s">
        <v>1813</v>
      </c>
      <c r="I86" s="177"/>
      <c r="J86" s="81">
        <v>54.300842301562653</v>
      </c>
      <c r="K86" s="81">
        <v>10.073655542903978</v>
      </c>
      <c r="L86" s="81">
        <v>39.553035517281259</v>
      </c>
      <c r="M86" s="81">
        <v>105.7728793243232</v>
      </c>
      <c r="N86" s="81">
        <v>101.14031741323907</v>
      </c>
      <c r="O86" s="81">
        <v>54.604734417327606</v>
      </c>
      <c r="P86" s="81">
        <v>57.63351246558021</v>
      </c>
      <c r="Q86" s="81">
        <v>3.1299078185235594</v>
      </c>
      <c r="R86" s="81">
        <v>7.715916114648573E-2</v>
      </c>
      <c r="S86" s="81">
        <v>5.4997409771447234</v>
      </c>
      <c r="T86" s="82"/>
      <c r="U86" s="81">
        <v>3158640</v>
      </c>
      <c r="V86" s="81">
        <v>2872</v>
      </c>
      <c r="W86" s="81">
        <v>322</v>
      </c>
      <c r="X86" s="81">
        <v>14671</v>
      </c>
      <c r="Y86" s="81">
        <v>20945</v>
      </c>
      <c r="Z86" s="81">
        <v>25990</v>
      </c>
      <c r="AA86" s="81">
        <v>11461</v>
      </c>
      <c r="AB86" s="81">
        <v>53126</v>
      </c>
      <c r="AC86" s="81">
        <v>13644</v>
      </c>
      <c r="AD86" s="81">
        <v>5.4997409771447234</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1815</v>
      </c>
      <c r="B87" s="80">
        <v>479</v>
      </c>
      <c r="C87" s="80">
        <v>3</v>
      </c>
      <c r="D87" s="80">
        <v>29</v>
      </c>
      <c r="E87" s="80">
        <v>2006</v>
      </c>
      <c r="F87" s="80" t="s">
        <v>566</v>
      </c>
      <c r="G87" s="80" t="s">
        <v>1812</v>
      </c>
      <c r="H87" s="80" t="s">
        <v>1813</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1816</v>
      </c>
      <c r="B88" s="80">
        <v>480</v>
      </c>
      <c r="C88" s="80">
        <v>4</v>
      </c>
      <c r="D88" s="80">
        <v>29</v>
      </c>
      <c r="E88" s="80">
        <v>2007</v>
      </c>
      <c r="F88" s="80" t="s">
        <v>567</v>
      </c>
      <c r="G88" s="80" t="s">
        <v>1812</v>
      </c>
      <c r="H88" s="80" t="s">
        <v>1813</v>
      </c>
      <c r="I88" s="177"/>
      <c r="J88" s="81">
        <v>57.802209185868413</v>
      </c>
      <c r="K88" s="81">
        <v>9.6043109842883361</v>
      </c>
      <c r="L88" s="81">
        <v>45.995413268760892</v>
      </c>
      <c r="M88" s="81">
        <v>119.33323618691789</v>
      </c>
      <c r="N88" s="81">
        <v>112.35176089292227</v>
      </c>
      <c r="O88" s="81">
        <v>52.264461903938475</v>
      </c>
      <c r="P88" s="81">
        <v>55.706823885920343</v>
      </c>
      <c r="Q88" s="81">
        <v>3.2228154894442151</v>
      </c>
      <c r="R88" s="81">
        <v>0.11058092528497079</v>
      </c>
      <c r="S88" s="81">
        <v>3.9671786853304578</v>
      </c>
      <c r="T88" s="82"/>
      <c r="U88" s="81">
        <v>3882998</v>
      </c>
      <c r="V88" s="81">
        <v>2649</v>
      </c>
      <c r="W88" s="81">
        <v>397</v>
      </c>
      <c r="X88" s="81">
        <v>17698</v>
      </c>
      <c r="Y88" s="81">
        <v>21023</v>
      </c>
      <c r="Z88" s="81">
        <v>25860</v>
      </c>
      <c r="AA88" s="81">
        <v>10909</v>
      </c>
      <c r="AB88" s="81">
        <v>51810</v>
      </c>
      <c r="AC88" s="81">
        <v>20115</v>
      </c>
      <c r="AD88" s="81">
        <v>3.9671786853304578</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1817</v>
      </c>
      <c r="B89" s="80">
        <v>481</v>
      </c>
      <c r="C89" s="80">
        <v>5</v>
      </c>
      <c r="D89" s="80">
        <v>29</v>
      </c>
      <c r="E89" s="80">
        <v>2008</v>
      </c>
      <c r="F89" s="80" t="s">
        <v>84</v>
      </c>
      <c r="G89" s="80" t="s">
        <v>1812</v>
      </c>
      <c r="H89" s="80" t="s">
        <v>1813</v>
      </c>
      <c r="I89" s="177"/>
      <c r="J89" s="81">
        <v>61.437433892078062</v>
      </c>
      <c r="K89" s="81">
        <v>7.2852117572176835</v>
      </c>
      <c r="L89" s="81">
        <v>38.244524960274106</v>
      </c>
      <c r="M89" s="81">
        <v>113.48984628003775</v>
      </c>
      <c r="N89" s="81">
        <v>117.06277045689684</v>
      </c>
      <c r="O89" s="81">
        <v>50.644568530711453</v>
      </c>
      <c r="P89" s="81">
        <v>54.408972719655736</v>
      </c>
      <c r="Q89" s="81">
        <v>3.143602695409951</v>
      </c>
      <c r="R89" s="81">
        <v>2.6905083052102825E-2</v>
      </c>
      <c r="S89" s="81">
        <v>3.3656439120205905</v>
      </c>
      <c r="T89" s="82"/>
      <c r="U89" s="81">
        <v>4094270</v>
      </c>
      <c r="V89" s="81">
        <v>2649</v>
      </c>
      <c r="W89" s="81">
        <v>397</v>
      </c>
      <c r="X89" s="81">
        <v>17698</v>
      </c>
      <c r="Y89" s="81">
        <v>21146</v>
      </c>
      <c r="Z89" s="81">
        <v>25938</v>
      </c>
      <c r="AA89" s="81">
        <v>10667</v>
      </c>
      <c r="AB89" s="81">
        <v>51367</v>
      </c>
      <c r="AC89" s="81">
        <v>5082</v>
      </c>
      <c r="AD89" s="81">
        <v>3.3656439120205905</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1818</v>
      </c>
      <c r="B90" s="80">
        <v>482</v>
      </c>
      <c r="C90" s="80">
        <v>6</v>
      </c>
      <c r="D90" s="80">
        <v>29</v>
      </c>
      <c r="E90" s="80">
        <v>2009</v>
      </c>
      <c r="F90" s="80" t="s">
        <v>85</v>
      </c>
      <c r="G90" s="80" t="s">
        <v>1812</v>
      </c>
      <c r="H90" s="80" t="s">
        <v>1813</v>
      </c>
      <c r="I90" s="177"/>
      <c r="J90" s="81">
        <v>61.987394634263069</v>
      </c>
      <c r="K90" s="81">
        <v>6.7744342251868339</v>
      </c>
      <c r="L90" s="81">
        <v>28.270383987356979</v>
      </c>
      <c r="M90" s="81">
        <v>108.09121449765648</v>
      </c>
      <c r="N90" s="81">
        <v>101.33922015570226</v>
      </c>
      <c r="O90" s="81">
        <v>51.795716986853684</v>
      </c>
      <c r="P90" s="81">
        <v>52.13898648170894</v>
      </c>
      <c r="Q90" s="81">
        <v>2.9662133144260312</v>
      </c>
      <c r="R90" s="81">
        <v>6.1316411129322151E-2</v>
      </c>
      <c r="S90" s="81">
        <v>3.3027265925517439</v>
      </c>
      <c r="T90" s="82"/>
      <c r="U90" s="81">
        <v>3525394</v>
      </c>
      <c r="V90" s="81">
        <v>2399</v>
      </c>
      <c r="W90" s="81">
        <v>450</v>
      </c>
      <c r="X90" s="81">
        <v>18383</v>
      </c>
      <c r="Y90" s="81">
        <v>21212</v>
      </c>
      <c r="Z90" s="81">
        <v>26184</v>
      </c>
      <c r="AA90" s="81">
        <v>10494</v>
      </c>
      <c r="AB90" s="81">
        <v>50880</v>
      </c>
      <c r="AC90" s="81">
        <v>11299</v>
      </c>
      <c r="AD90" s="81">
        <v>3.3027265925517439</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89.06</v>
      </c>
      <c r="BJ90" s="81">
        <v>0</v>
      </c>
      <c r="BK90" s="81">
        <v>0</v>
      </c>
      <c r="BL90" s="81">
        <v>0</v>
      </c>
      <c r="BM90" s="82"/>
      <c r="BN90" s="81">
        <v>0</v>
      </c>
      <c r="BO90" s="81">
        <v>0</v>
      </c>
      <c r="BP90" s="81">
        <v>4</v>
      </c>
      <c r="BQ90" s="81">
        <v>0</v>
      </c>
      <c r="BR90" s="81">
        <v>0</v>
      </c>
      <c r="BS90" s="81">
        <v>0</v>
      </c>
      <c r="BT90"/>
      <c r="BU90" s="80"/>
      <c r="BV90" s="80"/>
      <c r="BW90" s="80"/>
      <c r="BX90" s="80"/>
      <c r="BY90" s="80"/>
      <c r="BZ90" s="80"/>
      <c r="CA90" s="80"/>
      <c r="CB90" s="80"/>
      <c r="CC90" s="80"/>
    </row>
    <row r="91" spans="1:81">
      <c r="A91" s="80" t="s">
        <v>1819</v>
      </c>
      <c r="B91" s="80">
        <v>483</v>
      </c>
      <c r="C91" s="80">
        <v>7</v>
      </c>
      <c r="D91" s="80">
        <v>29</v>
      </c>
      <c r="E91" s="80">
        <v>2010</v>
      </c>
      <c r="F91" s="80" t="s">
        <v>86</v>
      </c>
      <c r="G91" s="80" t="s">
        <v>1812</v>
      </c>
      <c r="H91" s="80" t="s">
        <v>1813</v>
      </c>
      <c r="I91" s="177"/>
      <c r="J91" s="81">
        <v>67.105609683817789</v>
      </c>
      <c r="K91" s="81">
        <v>7.7028879343321277</v>
      </c>
      <c r="L91" s="81">
        <v>25.241213682877508</v>
      </c>
      <c r="M91" s="81">
        <v>125.52279489254789</v>
      </c>
      <c r="N91" s="81">
        <v>119.99074396424795</v>
      </c>
      <c r="O91" s="81">
        <v>51.816053155478315</v>
      </c>
      <c r="P91" s="81">
        <v>52.643838897553962</v>
      </c>
      <c r="Q91" s="81">
        <v>3.0706590776079854</v>
      </c>
      <c r="R91" s="81">
        <v>7.0108804578683612E-2</v>
      </c>
      <c r="S91" s="81">
        <v>2.2222325267948788</v>
      </c>
      <c r="T91" s="82"/>
      <c r="U91" s="81">
        <v>3597196</v>
      </c>
      <c r="V91" s="81">
        <v>2399</v>
      </c>
      <c r="W91" s="81">
        <v>450</v>
      </c>
      <c r="X91" s="81">
        <v>18383</v>
      </c>
      <c r="Y91" s="81">
        <v>21330</v>
      </c>
      <c r="Z91" s="81">
        <v>26316</v>
      </c>
      <c r="AA91" s="81">
        <v>10331</v>
      </c>
      <c r="AB91" s="81">
        <v>50470</v>
      </c>
      <c r="AC91" s="81">
        <v>12243</v>
      </c>
      <c r="AD91" s="81">
        <v>2.2222325267948788</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88.584000000000003</v>
      </c>
      <c r="BJ91" s="81">
        <v>0</v>
      </c>
      <c r="BK91" s="81">
        <v>0</v>
      </c>
      <c r="BL91" s="81">
        <v>0</v>
      </c>
      <c r="BM91" s="82"/>
      <c r="BN91" s="81">
        <v>0</v>
      </c>
      <c r="BO91" s="81">
        <v>0</v>
      </c>
      <c r="BP91" s="81">
        <v>4</v>
      </c>
      <c r="BQ91" s="81">
        <v>0</v>
      </c>
      <c r="BR91" s="81">
        <v>0</v>
      </c>
      <c r="BS91" s="81">
        <v>0</v>
      </c>
      <c r="BT91"/>
      <c r="BU91" s="80">
        <v>88.584000000000003</v>
      </c>
      <c r="BV91" s="80">
        <v>0</v>
      </c>
      <c r="BW91" s="80">
        <v>0</v>
      </c>
      <c r="BX91" s="80">
        <v>0</v>
      </c>
      <c r="BY91" s="80">
        <v>0</v>
      </c>
      <c r="BZ91" s="80">
        <v>0</v>
      </c>
      <c r="CA91" s="80">
        <v>0</v>
      </c>
      <c r="CB91" s="80">
        <v>0</v>
      </c>
      <c r="CC91" s="80">
        <v>0</v>
      </c>
    </row>
    <row r="92" spans="1:81">
      <c r="A92" s="80" t="s">
        <v>1820</v>
      </c>
      <c r="B92" s="80">
        <v>484</v>
      </c>
      <c r="C92" s="80">
        <v>8</v>
      </c>
      <c r="D92" s="80">
        <v>29</v>
      </c>
      <c r="E92" s="80">
        <v>2011</v>
      </c>
      <c r="F92" s="80" t="s">
        <v>87</v>
      </c>
      <c r="G92" s="80" t="s">
        <v>1812</v>
      </c>
      <c r="H92" s="80" t="s">
        <v>1813</v>
      </c>
      <c r="I92" s="177"/>
      <c r="J92" s="81">
        <v>68.586242565799068</v>
      </c>
      <c r="K92" s="81">
        <v>7.83190801953159</v>
      </c>
      <c r="L92" s="81">
        <v>26.403579203466993</v>
      </c>
      <c r="M92" s="81">
        <v>114.00278553247347</v>
      </c>
      <c r="N92" s="81">
        <v>111.03049268457058</v>
      </c>
      <c r="O92" s="81">
        <v>51.554512670257559</v>
      </c>
      <c r="P92" s="81">
        <v>50.4099363841799</v>
      </c>
      <c r="Q92" s="81">
        <v>3.5121439910801207</v>
      </c>
      <c r="R92" s="81">
        <v>0.10102113720290533</v>
      </c>
      <c r="S92" s="81">
        <v>2.0385809692604009</v>
      </c>
      <c r="T92" s="82"/>
      <c r="U92" s="81">
        <v>4061185</v>
      </c>
      <c r="V92" s="81">
        <v>2399</v>
      </c>
      <c r="W92" s="81">
        <v>450</v>
      </c>
      <c r="X92" s="81">
        <v>18383</v>
      </c>
      <c r="Y92" s="81">
        <v>21368</v>
      </c>
      <c r="Z92" s="81">
        <v>26752</v>
      </c>
      <c r="AA92" s="81">
        <v>10187</v>
      </c>
      <c r="AB92" s="81">
        <v>50046</v>
      </c>
      <c r="AC92" s="81">
        <v>17612</v>
      </c>
      <c r="AD92" s="81">
        <v>2.0385809692604009</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89.554000000000002</v>
      </c>
      <c r="BJ92" s="81">
        <v>0</v>
      </c>
      <c r="BK92" s="81">
        <v>0</v>
      </c>
      <c r="BL92" s="81">
        <v>0</v>
      </c>
      <c r="BM92" s="82"/>
      <c r="BN92" s="81">
        <v>0</v>
      </c>
      <c r="BO92" s="81">
        <v>0</v>
      </c>
      <c r="BP92" s="81">
        <v>4</v>
      </c>
      <c r="BQ92" s="81">
        <v>0</v>
      </c>
      <c r="BR92" s="81">
        <v>0</v>
      </c>
      <c r="BS92" s="81">
        <v>0</v>
      </c>
      <c r="BT92"/>
      <c r="BU92" s="80">
        <v>89.554000000000002</v>
      </c>
      <c r="BV92" s="80">
        <v>0</v>
      </c>
      <c r="BW92" s="80">
        <v>0</v>
      </c>
      <c r="BX92" s="80">
        <v>0</v>
      </c>
      <c r="BY92" s="80">
        <v>0</v>
      </c>
      <c r="BZ92" s="80">
        <v>0</v>
      </c>
      <c r="CA92" s="80">
        <v>0</v>
      </c>
      <c r="CB92" s="80">
        <v>0</v>
      </c>
      <c r="CC92" s="80">
        <v>0</v>
      </c>
    </row>
    <row r="93" spans="1:81">
      <c r="A93" s="80" t="s">
        <v>1821</v>
      </c>
      <c r="B93" s="80">
        <v>485</v>
      </c>
      <c r="C93" s="80">
        <v>9</v>
      </c>
      <c r="D93" s="80">
        <v>29</v>
      </c>
      <c r="E93" s="80">
        <v>2012</v>
      </c>
      <c r="F93" s="80" t="s">
        <v>88</v>
      </c>
      <c r="G93" s="80" t="s">
        <v>1812</v>
      </c>
      <c r="H93" s="80" t="s">
        <v>1813</v>
      </c>
      <c r="I93" s="177"/>
      <c r="J93" s="81">
        <v>69.906024771716417</v>
      </c>
      <c r="K93" s="81">
        <v>7.3558013818914745</v>
      </c>
      <c r="L93" s="81">
        <v>25.63015975444555</v>
      </c>
      <c r="M93" s="81">
        <v>117.66223165475772</v>
      </c>
      <c r="N93" s="81">
        <v>124.72432176134672</v>
      </c>
      <c r="O93" s="81">
        <v>51.435614677632351</v>
      </c>
      <c r="P93" s="81">
        <v>49.651661416837662</v>
      </c>
      <c r="Q93" s="81">
        <v>3.8055671459214566</v>
      </c>
      <c r="R93" s="81">
        <v>5.8843199811525825E-2</v>
      </c>
      <c r="S93" s="81">
        <v>3.897333297459717</v>
      </c>
      <c r="T93" s="82"/>
      <c r="U93" s="81">
        <v>3837575</v>
      </c>
      <c r="V93" s="81">
        <v>2399</v>
      </c>
      <c r="W93" s="81">
        <v>450</v>
      </c>
      <c r="X93" s="81">
        <v>18383</v>
      </c>
      <c r="Y93" s="81">
        <v>21493</v>
      </c>
      <c r="Z93" s="81">
        <v>26902</v>
      </c>
      <c r="AA93" s="81">
        <v>9977</v>
      </c>
      <c r="AB93" s="81">
        <v>49911</v>
      </c>
      <c r="AC93" s="81">
        <v>9993</v>
      </c>
      <c r="AD93" s="81">
        <v>3.897333297459717</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86.238</v>
      </c>
      <c r="BJ93" s="81">
        <v>0</v>
      </c>
      <c r="BK93" s="81">
        <v>7.73</v>
      </c>
      <c r="BL93" s="81">
        <v>0</v>
      </c>
      <c r="BM93" s="82"/>
      <c r="BN93" s="81">
        <v>0</v>
      </c>
      <c r="BO93" s="81">
        <v>0</v>
      </c>
      <c r="BP93" s="81">
        <v>4</v>
      </c>
      <c r="BQ93" s="81">
        <v>0</v>
      </c>
      <c r="BR93" s="81">
        <v>1</v>
      </c>
      <c r="BS93" s="81">
        <v>0</v>
      </c>
      <c r="BT93"/>
      <c r="BU93" s="80">
        <v>86.238</v>
      </c>
      <c r="BV93" s="80">
        <v>7.73</v>
      </c>
      <c r="BW93" s="80">
        <v>0</v>
      </c>
      <c r="BX93" s="80">
        <v>0</v>
      </c>
      <c r="BY93" s="80">
        <v>0</v>
      </c>
      <c r="BZ93" s="80">
        <v>0</v>
      </c>
      <c r="CA93" s="80">
        <v>0</v>
      </c>
      <c r="CB93" s="80">
        <v>0</v>
      </c>
      <c r="CC93" s="80">
        <v>0</v>
      </c>
    </row>
    <row r="94" spans="1:81">
      <c r="A94" s="80" t="s">
        <v>1822</v>
      </c>
      <c r="B94" s="80">
        <v>486</v>
      </c>
      <c r="C94" s="80">
        <v>10</v>
      </c>
      <c r="D94" s="80">
        <v>29</v>
      </c>
      <c r="E94" s="80">
        <v>2013</v>
      </c>
      <c r="F94" s="80" t="s">
        <v>89</v>
      </c>
      <c r="G94" s="80" t="s">
        <v>1812</v>
      </c>
      <c r="H94" s="80" t="s">
        <v>1813</v>
      </c>
      <c r="I94" s="177"/>
      <c r="J94" s="81">
        <v>71.685653382733548</v>
      </c>
      <c r="K94" s="81">
        <v>6.1755463136272857</v>
      </c>
      <c r="L94" s="81">
        <v>23.199495269221917</v>
      </c>
      <c r="M94" s="81">
        <v>114.13882602709641</v>
      </c>
      <c r="N94" s="81">
        <v>109.25024681132027</v>
      </c>
      <c r="O94" s="81">
        <v>49.912622051729372</v>
      </c>
      <c r="P94" s="81">
        <v>49.479077350961454</v>
      </c>
      <c r="Q94" s="81">
        <v>3.8558979243344593</v>
      </c>
      <c r="R94" s="81">
        <v>0.11396388825729058</v>
      </c>
      <c r="S94" s="81">
        <v>3.989693847221488</v>
      </c>
      <c r="T94" s="82"/>
      <c r="U94" s="81">
        <v>4137630</v>
      </c>
      <c r="V94" s="81">
        <v>2399</v>
      </c>
      <c r="W94" s="81">
        <v>450</v>
      </c>
      <c r="X94" s="81">
        <v>18383</v>
      </c>
      <c r="Y94" s="81">
        <v>21597</v>
      </c>
      <c r="Z94" s="81">
        <v>27271</v>
      </c>
      <c r="AA94" s="81">
        <v>9905</v>
      </c>
      <c r="AB94" s="81">
        <v>49846</v>
      </c>
      <c r="AC94" s="81">
        <v>18892</v>
      </c>
      <c r="AD94" s="81">
        <v>3.989693847221488</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91.141999999999996</v>
      </c>
      <c r="BJ94" s="81">
        <v>0</v>
      </c>
      <c r="BK94" s="81">
        <v>7.8719999999999999</v>
      </c>
      <c r="BL94" s="81">
        <v>0</v>
      </c>
      <c r="BM94" s="82"/>
      <c r="BN94" s="81">
        <v>0</v>
      </c>
      <c r="BO94" s="81">
        <v>0</v>
      </c>
      <c r="BP94" s="81">
        <v>5</v>
      </c>
      <c r="BQ94" s="81">
        <v>0</v>
      </c>
      <c r="BR94" s="81">
        <v>1</v>
      </c>
      <c r="BS94" s="81">
        <v>0</v>
      </c>
      <c r="BT94"/>
      <c r="BU94" s="80">
        <v>91.141999999999996</v>
      </c>
      <c r="BV94" s="80">
        <v>7.8719999999999999</v>
      </c>
      <c r="BW94" s="80">
        <v>0</v>
      </c>
      <c r="BX94" s="80">
        <v>0</v>
      </c>
      <c r="BY94" s="80">
        <v>0</v>
      </c>
      <c r="BZ94" s="80">
        <v>0</v>
      </c>
      <c r="CA94" s="80">
        <v>0</v>
      </c>
      <c r="CB94" s="80">
        <v>0</v>
      </c>
      <c r="CC94" s="80">
        <v>0</v>
      </c>
    </row>
    <row r="95" spans="1:81">
      <c r="A95" s="80" t="s">
        <v>1823</v>
      </c>
      <c r="B95" s="80">
        <v>487</v>
      </c>
      <c r="C95" s="80">
        <v>11</v>
      </c>
      <c r="D95" s="80">
        <v>29</v>
      </c>
      <c r="E95" s="80">
        <v>2014</v>
      </c>
      <c r="F95" s="80" t="s">
        <v>90</v>
      </c>
      <c r="G95" s="80" t="s">
        <v>1812</v>
      </c>
      <c r="H95" s="80" t="s">
        <v>1813</v>
      </c>
      <c r="I95" s="177"/>
      <c r="J95" s="81">
        <v>70.811646806686781</v>
      </c>
      <c r="K95" s="81">
        <v>6.3172466025952367</v>
      </c>
      <c r="L95" s="81">
        <v>29.308740501925016</v>
      </c>
      <c r="M95" s="81">
        <v>117.644594937783</v>
      </c>
      <c r="N95" s="81">
        <v>109.746827611594</v>
      </c>
      <c r="O95" s="81">
        <v>47.608116709208581</v>
      </c>
      <c r="P95" s="81">
        <v>49.374885391450718</v>
      </c>
      <c r="Q95" s="81">
        <v>3.6576257577322577</v>
      </c>
      <c r="R95" s="81">
        <v>3.2087929887405345E-2</v>
      </c>
      <c r="S95" s="81">
        <v>2.8170065571307705</v>
      </c>
      <c r="T95" s="82"/>
      <c r="U95" s="81">
        <v>4221365</v>
      </c>
      <c r="V95" s="81">
        <v>2131</v>
      </c>
      <c r="W95" s="81">
        <v>528</v>
      </c>
      <c r="X95" s="81">
        <v>17286</v>
      </c>
      <c r="Y95" s="81">
        <v>21558</v>
      </c>
      <c r="Z95" s="81">
        <v>27396</v>
      </c>
      <c r="AA95" s="81">
        <v>9833</v>
      </c>
      <c r="AB95" s="81">
        <v>49281</v>
      </c>
      <c r="AC95" s="81">
        <v>5336</v>
      </c>
      <c r="AD95" s="81">
        <v>2.8170065571307705</v>
      </c>
      <c r="AE95" s="82"/>
      <c r="AF95" s="81">
        <v>71256510.753591418</v>
      </c>
      <c r="AG95" s="81">
        <v>4382159.848270461</v>
      </c>
      <c r="AH95" s="81">
        <v>3748979.9169351682</v>
      </c>
      <c r="AI95" s="81">
        <v>113416203.58134948</v>
      </c>
      <c r="AJ95" s="81">
        <v>125768548.50311515</v>
      </c>
      <c r="AK95" s="81">
        <v>0</v>
      </c>
      <c r="AL95" s="81">
        <v>0</v>
      </c>
      <c r="AM95" s="81">
        <v>6765544.8834231859</v>
      </c>
      <c r="AN95" s="81">
        <v>0</v>
      </c>
      <c r="AO95" s="81">
        <v>0</v>
      </c>
      <c r="AP95" s="82"/>
      <c r="AQ95" s="81">
        <v>777</v>
      </c>
      <c r="AR95" s="81">
        <v>120</v>
      </c>
      <c r="AS95" s="81">
        <v>1</v>
      </c>
      <c r="AT95" s="81">
        <v>0</v>
      </c>
      <c r="AU95" s="81">
        <v>0</v>
      </c>
      <c r="AV95" s="81">
        <v>0</v>
      </c>
      <c r="AW95" s="81" t="s">
        <v>564</v>
      </c>
      <c r="AX95" s="82"/>
      <c r="AY95" s="81">
        <v>3281.3310000000001</v>
      </c>
      <c r="AZ95" s="81">
        <v>11173.8</v>
      </c>
      <c r="BA95" s="81">
        <v>4</v>
      </c>
      <c r="BB95" s="81">
        <v>0</v>
      </c>
      <c r="BC95" s="81">
        <v>0</v>
      </c>
      <c r="BD95" s="81">
        <v>0</v>
      </c>
      <c r="BE95" s="81" t="s">
        <v>564</v>
      </c>
      <c r="BF95" s="82"/>
      <c r="BG95" s="81">
        <v>0</v>
      </c>
      <c r="BH95" s="81">
        <v>0</v>
      </c>
      <c r="BI95" s="81">
        <v>83.730999999999995</v>
      </c>
      <c r="BJ95" s="81">
        <v>0</v>
      </c>
      <c r="BK95" s="81">
        <v>8.0109999999999992</v>
      </c>
      <c r="BL95" s="81">
        <v>0</v>
      </c>
      <c r="BM95" s="82"/>
      <c r="BN95" s="81">
        <v>0</v>
      </c>
      <c r="BO95" s="81">
        <v>0</v>
      </c>
      <c r="BP95" s="81">
        <v>4</v>
      </c>
      <c r="BQ95" s="81">
        <v>0</v>
      </c>
      <c r="BR95" s="81">
        <v>1</v>
      </c>
      <c r="BS95" s="81">
        <v>0</v>
      </c>
      <c r="BT95"/>
      <c r="BU95" s="80">
        <v>83.730999999999995</v>
      </c>
      <c r="BV95" s="80">
        <v>8.0109999999999992</v>
      </c>
      <c r="BW95" s="80">
        <v>0</v>
      </c>
      <c r="BX95" s="80">
        <v>0</v>
      </c>
      <c r="BY95" s="80">
        <v>0</v>
      </c>
      <c r="BZ95" s="80">
        <v>0</v>
      </c>
      <c r="CA95" s="80">
        <v>0</v>
      </c>
      <c r="CB95" s="80">
        <v>0</v>
      </c>
      <c r="CC95" s="80">
        <v>0</v>
      </c>
    </row>
    <row r="96" spans="1:81">
      <c r="A96" s="80" t="s">
        <v>1824</v>
      </c>
      <c r="B96" s="80">
        <v>488</v>
      </c>
      <c r="C96" s="80">
        <v>12</v>
      </c>
      <c r="D96" s="80">
        <v>29</v>
      </c>
      <c r="E96" s="80">
        <v>2015</v>
      </c>
      <c r="F96" s="80" t="s">
        <v>91</v>
      </c>
      <c r="G96" s="80" t="s">
        <v>1812</v>
      </c>
      <c r="H96" s="80" t="s">
        <v>1813</v>
      </c>
      <c r="I96" s="177"/>
      <c r="J96" s="81">
        <v>78.87642167256638</v>
      </c>
      <c r="K96" s="81">
        <v>6.0191536139388004</v>
      </c>
      <c r="L96" s="81">
        <v>28.070274198267473</v>
      </c>
      <c r="M96" s="81">
        <v>167.05253643815524</v>
      </c>
      <c r="N96" s="81">
        <v>93.563637412269387</v>
      </c>
      <c r="O96" s="81">
        <v>47.343132339018048</v>
      </c>
      <c r="P96" s="81">
        <v>48.911204791965154</v>
      </c>
      <c r="Q96" s="81">
        <v>3.5316628876184213</v>
      </c>
      <c r="R96" s="81">
        <v>3.9713304219034955E-2</v>
      </c>
      <c r="S96" s="81">
        <v>2.7462475026848709</v>
      </c>
      <c r="T96" s="82"/>
      <c r="U96" s="81">
        <v>4943596</v>
      </c>
      <c r="V96" s="81">
        <v>2131</v>
      </c>
      <c r="W96" s="81">
        <v>528</v>
      </c>
      <c r="X96" s="81">
        <v>17286</v>
      </c>
      <c r="Y96" s="81">
        <v>21509</v>
      </c>
      <c r="Z96" s="81">
        <v>27506</v>
      </c>
      <c r="AA96" s="81">
        <v>9733</v>
      </c>
      <c r="AB96" s="81">
        <v>48607</v>
      </c>
      <c r="AC96" s="81">
        <v>6803</v>
      </c>
      <c r="AD96" s="81">
        <v>2.7462475026848709</v>
      </c>
      <c r="AE96" s="82"/>
      <c r="AF96" s="81">
        <v>81489672.316021964</v>
      </c>
      <c r="AG96" s="81">
        <v>3898829.0684477859</v>
      </c>
      <c r="AH96" s="81">
        <v>2575862.8721162397</v>
      </c>
      <c r="AI96" s="81">
        <v>187204144.65111959</v>
      </c>
      <c r="AJ96" s="81">
        <v>108868186.9473061</v>
      </c>
      <c r="AK96" s="81">
        <v>0</v>
      </c>
      <c r="AL96" s="81">
        <v>0</v>
      </c>
      <c r="AM96" s="81">
        <v>6661385.4513037773</v>
      </c>
      <c r="AN96" s="81">
        <v>0</v>
      </c>
      <c r="AO96" s="81">
        <v>0</v>
      </c>
      <c r="AP96" s="82"/>
      <c r="AQ96" s="81">
        <v>852</v>
      </c>
      <c r="AR96" s="81">
        <v>157</v>
      </c>
      <c r="AS96" s="81">
        <v>1</v>
      </c>
      <c r="AT96" s="81">
        <v>0</v>
      </c>
      <c r="AU96" s="81">
        <v>0</v>
      </c>
      <c r="AV96" s="81">
        <v>0</v>
      </c>
      <c r="AW96" s="81" t="s">
        <v>564</v>
      </c>
      <c r="AX96" s="82"/>
      <c r="AY96" s="81">
        <v>3655.2420000000002</v>
      </c>
      <c r="AZ96" s="81">
        <v>14279.9</v>
      </c>
      <c r="BA96" s="81">
        <v>4</v>
      </c>
      <c r="BB96" s="81">
        <v>0</v>
      </c>
      <c r="BC96" s="81">
        <v>0</v>
      </c>
      <c r="BD96" s="81">
        <v>0</v>
      </c>
      <c r="BE96" s="81" t="s">
        <v>564</v>
      </c>
      <c r="BF96" s="82"/>
      <c r="BG96" s="81">
        <v>0</v>
      </c>
      <c r="BH96" s="81">
        <v>0</v>
      </c>
      <c r="BI96" s="81">
        <v>88.298000000000002</v>
      </c>
      <c r="BJ96" s="81">
        <v>0</v>
      </c>
      <c r="BK96" s="81">
        <v>0</v>
      </c>
      <c r="BL96" s="81">
        <v>0</v>
      </c>
      <c r="BM96" s="82"/>
      <c r="BN96" s="81">
        <v>0</v>
      </c>
      <c r="BO96" s="81">
        <v>0</v>
      </c>
      <c r="BP96" s="81">
        <v>4</v>
      </c>
      <c r="BQ96" s="81">
        <v>0</v>
      </c>
      <c r="BR96" s="81">
        <v>0</v>
      </c>
      <c r="BS96" s="81">
        <v>0</v>
      </c>
      <c r="BT96"/>
      <c r="BU96" s="80">
        <v>88.298000000000002</v>
      </c>
      <c r="BV96" s="80">
        <v>0</v>
      </c>
      <c r="BW96" s="80">
        <v>0</v>
      </c>
      <c r="BX96" s="80">
        <v>0</v>
      </c>
      <c r="BY96" s="80">
        <v>0</v>
      </c>
      <c r="BZ96" s="80">
        <v>0</v>
      </c>
      <c r="CA96" s="80">
        <v>0</v>
      </c>
      <c r="CB96" s="80">
        <v>0</v>
      </c>
      <c r="CC96" s="80">
        <v>0</v>
      </c>
    </row>
    <row r="97" spans="1:81">
      <c r="A97" s="80" t="s">
        <v>1825</v>
      </c>
      <c r="B97" s="80">
        <v>489</v>
      </c>
      <c r="C97" s="80">
        <v>13</v>
      </c>
      <c r="D97" s="80">
        <v>29</v>
      </c>
      <c r="E97" s="80">
        <v>2016</v>
      </c>
      <c r="F97" s="80" t="s">
        <v>92</v>
      </c>
      <c r="G97" s="80" t="s">
        <v>1812</v>
      </c>
      <c r="H97" s="80" t="s">
        <v>1813</v>
      </c>
      <c r="I97" s="177"/>
      <c r="J97" s="81">
        <v>66.804406084739441</v>
      </c>
      <c r="K97" s="81">
        <v>5.9110383342298514</v>
      </c>
      <c r="L97" s="81">
        <v>28.017421754527483</v>
      </c>
      <c r="M97" s="81">
        <v>99.778500603292386</v>
      </c>
      <c r="N97" s="81">
        <v>100.81106523953892</v>
      </c>
      <c r="O97" s="81">
        <v>46.803929656677575</v>
      </c>
      <c r="P97" s="81">
        <v>47.494006905443527</v>
      </c>
      <c r="Q97" s="81">
        <v>3.3912555532247586</v>
      </c>
      <c r="R97" s="81">
        <v>0.10348351109751301</v>
      </c>
      <c r="S97" s="81">
        <v>2.9177383871733888</v>
      </c>
      <c r="T97" s="82"/>
      <c r="U97" s="81">
        <v>4378771</v>
      </c>
      <c r="V97" s="81">
        <v>2131</v>
      </c>
      <c r="W97" s="81">
        <v>528</v>
      </c>
      <c r="X97" s="81">
        <v>17286</v>
      </c>
      <c r="Y97" s="81">
        <v>21523</v>
      </c>
      <c r="Z97" s="81">
        <v>27527</v>
      </c>
      <c r="AA97" s="81">
        <v>9775</v>
      </c>
      <c r="AB97" s="81">
        <v>48013</v>
      </c>
      <c r="AC97" s="81">
        <v>17673.965057578502</v>
      </c>
      <c r="AD97" s="81">
        <v>2.9177383871733888</v>
      </c>
      <c r="AE97" s="82"/>
      <c r="AF97" s="81">
        <v>70180809.141222239</v>
      </c>
      <c r="AG97" s="81">
        <v>3726613.8918315801</v>
      </c>
      <c r="AH97" s="81">
        <v>1861568.5277351099</v>
      </c>
      <c r="AI97" s="81">
        <v>115677803.68836141</v>
      </c>
      <c r="AJ97" s="81">
        <v>122711226.5736925</v>
      </c>
      <c r="AK97" s="81">
        <v>0</v>
      </c>
      <c r="AL97" s="81">
        <v>0</v>
      </c>
      <c r="AM97" s="81">
        <v>6585092.2420670297</v>
      </c>
      <c r="AN97" s="81">
        <v>0</v>
      </c>
      <c r="AO97" s="81">
        <v>0</v>
      </c>
      <c r="AP97" s="82"/>
      <c r="AQ97" s="81">
        <v>912</v>
      </c>
      <c r="AR97" s="81">
        <v>190</v>
      </c>
      <c r="AS97" s="81">
        <v>1</v>
      </c>
      <c r="AT97" s="81">
        <v>0</v>
      </c>
      <c r="AU97" s="81">
        <v>0</v>
      </c>
      <c r="AV97" s="81">
        <v>0</v>
      </c>
      <c r="AW97" s="81" t="s">
        <v>564</v>
      </c>
      <c r="AX97" s="82"/>
      <c r="AY97" s="81">
        <v>3965.1669999999999</v>
      </c>
      <c r="AZ97" s="81">
        <v>16040.6</v>
      </c>
      <c r="BA97" s="81">
        <v>4</v>
      </c>
      <c r="BB97" s="81">
        <v>0</v>
      </c>
      <c r="BC97" s="81">
        <v>0</v>
      </c>
      <c r="BD97" s="81">
        <v>0</v>
      </c>
      <c r="BE97" s="81" t="s">
        <v>564</v>
      </c>
      <c r="BF97" s="82"/>
      <c r="BG97" s="81">
        <v>0</v>
      </c>
      <c r="BH97" s="81">
        <v>0</v>
      </c>
      <c r="BI97" s="81">
        <v>87.66</v>
      </c>
      <c r="BJ97" s="81">
        <v>0</v>
      </c>
      <c r="BK97" s="81">
        <v>0</v>
      </c>
      <c r="BL97" s="81">
        <v>0</v>
      </c>
      <c r="BM97" s="82"/>
      <c r="BN97" s="81">
        <v>0</v>
      </c>
      <c r="BO97" s="81">
        <v>0</v>
      </c>
      <c r="BP97" s="81">
        <v>4</v>
      </c>
      <c r="BQ97" s="81">
        <v>0</v>
      </c>
      <c r="BR97" s="81">
        <v>0</v>
      </c>
      <c r="BS97" s="81">
        <v>0</v>
      </c>
      <c r="BT97"/>
      <c r="BU97" s="80">
        <v>87.66</v>
      </c>
      <c r="BV97" s="80">
        <v>0</v>
      </c>
      <c r="BW97" s="80">
        <v>0</v>
      </c>
      <c r="BX97" s="80">
        <v>0</v>
      </c>
      <c r="BY97" s="80">
        <v>0</v>
      </c>
      <c r="BZ97" s="80">
        <v>0</v>
      </c>
      <c r="CA97" s="80">
        <v>0</v>
      </c>
      <c r="CB97" s="80">
        <v>0</v>
      </c>
      <c r="CC97" s="80">
        <v>0</v>
      </c>
    </row>
    <row r="98" spans="1:81">
      <c r="A98" s="80" t="s">
        <v>1826</v>
      </c>
      <c r="B98" s="80">
        <v>490</v>
      </c>
      <c r="C98" s="80">
        <v>14</v>
      </c>
      <c r="D98" s="80">
        <v>29</v>
      </c>
      <c r="E98" s="80">
        <v>2017</v>
      </c>
      <c r="F98" s="80" t="s">
        <v>71</v>
      </c>
      <c r="G98" s="80" t="s">
        <v>1812</v>
      </c>
      <c r="H98" s="80" t="s">
        <v>1813</v>
      </c>
      <c r="I98" s="177"/>
      <c r="J98" s="81">
        <v>67.127085976503068</v>
      </c>
      <c r="K98" s="81">
        <v>5.8554276244109955</v>
      </c>
      <c r="L98" s="81">
        <v>32.793098096418383</v>
      </c>
      <c r="M98" s="81">
        <v>90.480615205592656</v>
      </c>
      <c r="N98" s="81">
        <v>111.46219848691035</v>
      </c>
      <c r="O98" s="81">
        <v>46.292755642234091</v>
      </c>
      <c r="P98" s="81">
        <v>46.937268316917958</v>
      </c>
      <c r="Q98" s="81">
        <v>3.2457156099450351</v>
      </c>
      <c r="R98" s="81">
        <v>3.6548610383440865E-2</v>
      </c>
      <c r="S98" s="81">
        <v>2.69307997701087</v>
      </c>
      <c r="T98" s="82"/>
      <c r="U98" s="81">
        <v>4401583</v>
      </c>
      <c r="V98" s="81">
        <v>2131</v>
      </c>
      <c r="W98" s="81">
        <v>528</v>
      </c>
      <c r="X98" s="81">
        <v>17286</v>
      </c>
      <c r="Y98" s="81">
        <v>21480</v>
      </c>
      <c r="Z98" s="81">
        <v>27678</v>
      </c>
      <c r="AA98" s="81">
        <v>9722</v>
      </c>
      <c r="AB98" s="81">
        <v>47521</v>
      </c>
      <c r="AC98" s="81">
        <v>6365.9999999999982</v>
      </c>
      <c r="AD98" s="81">
        <v>2.69307997701087</v>
      </c>
      <c r="AE98" s="82"/>
      <c r="AF98" s="81">
        <v>73386736.081439734</v>
      </c>
      <c r="AG98" s="81">
        <v>3741778.8531534839</v>
      </c>
      <c r="AH98" s="81">
        <v>3874681.9662393508</v>
      </c>
      <c r="AI98" s="81">
        <v>109769609.3998692</v>
      </c>
      <c r="AJ98" s="81">
        <v>139713362.71415409</v>
      </c>
      <c r="AK98" s="81">
        <v>0</v>
      </c>
      <c r="AL98" s="81">
        <v>0</v>
      </c>
      <c r="AM98" s="81">
        <v>6527811.6078585656</v>
      </c>
      <c r="AN98" s="81">
        <v>0</v>
      </c>
      <c r="AO98" s="81">
        <v>0</v>
      </c>
      <c r="AP98" s="82"/>
      <c r="AQ98" s="81">
        <v>977</v>
      </c>
      <c r="AR98" s="81">
        <v>204</v>
      </c>
      <c r="AS98" s="81">
        <v>1</v>
      </c>
      <c r="AT98" s="81">
        <v>0</v>
      </c>
      <c r="AU98" s="81">
        <v>0</v>
      </c>
      <c r="AV98" s="81">
        <v>0</v>
      </c>
      <c r="AW98" s="81" t="s">
        <v>564</v>
      </c>
      <c r="AX98" s="82"/>
      <c r="AY98" s="81">
        <v>4303.7470000000003</v>
      </c>
      <c r="AZ98" s="81">
        <v>21061.8</v>
      </c>
      <c r="BA98" s="81">
        <v>4</v>
      </c>
      <c r="BB98" s="81">
        <v>0</v>
      </c>
      <c r="BC98" s="81">
        <v>0</v>
      </c>
      <c r="BD98" s="81">
        <v>0</v>
      </c>
      <c r="BE98" s="81" t="s">
        <v>564</v>
      </c>
      <c r="BF98" s="82"/>
      <c r="BG98" s="81">
        <v>0</v>
      </c>
      <c r="BH98" s="81">
        <v>0</v>
      </c>
      <c r="BI98" s="81">
        <v>90.319000000000003</v>
      </c>
      <c r="BJ98" s="81">
        <v>0</v>
      </c>
      <c r="BK98" s="81">
        <v>0</v>
      </c>
      <c r="BL98" s="81">
        <v>0</v>
      </c>
      <c r="BM98" s="82"/>
      <c r="BN98" s="81">
        <v>0</v>
      </c>
      <c r="BO98" s="81">
        <v>0</v>
      </c>
      <c r="BP98" s="81">
        <v>4</v>
      </c>
      <c r="BQ98" s="81">
        <v>0</v>
      </c>
      <c r="BR98" s="81">
        <v>0</v>
      </c>
      <c r="BS98" s="81">
        <v>0</v>
      </c>
      <c r="BT98"/>
      <c r="BU98" s="80">
        <v>90.319000000000003</v>
      </c>
      <c r="BV98" s="80">
        <v>0</v>
      </c>
      <c r="BW98" s="80">
        <v>0</v>
      </c>
      <c r="BX98" s="80">
        <v>0</v>
      </c>
      <c r="BY98" s="80">
        <v>0</v>
      </c>
      <c r="BZ98" s="80">
        <v>0</v>
      </c>
      <c r="CA98" s="80">
        <v>0</v>
      </c>
      <c r="CB98" s="80">
        <v>0</v>
      </c>
      <c r="CC98" s="80">
        <v>0</v>
      </c>
    </row>
    <row r="99" spans="1:81">
      <c r="A99" s="80" t="s">
        <v>1827</v>
      </c>
      <c r="B99" s="80">
        <v>491</v>
      </c>
      <c r="C99" s="80">
        <v>15</v>
      </c>
      <c r="D99" s="80">
        <v>29</v>
      </c>
      <c r="E99" s="80">
        <v>2018</v>
      </c>
      <c r="F99" s="80" t="s">
        <v>93</v>
      </c>
      <c r="G99" s="80" t="s">
        <v>1812</v>
      </c>
      <c r="H99" s="80" t="s">
        <v>1813</v>
      </c>
      <c r="I99" s="177"/>
      <c r="J99" s="81">
        <v>60.050339901835919</v>
      </c>
      <c r="K99" s="81">
        <v>5.3837360861388328</v>
      </c>
      <c r="L99" s="81">
        <v>29.846525526597876</v>
      </c>
      <c r="M99" s="81">
        <v>85.009971529823744</v>
      </c>
      <c r="N99" s="81">
        <v>88.163114867691931</v>
      </c>
      <c r="O99" s="81">
        <v>45.498507475310682</v>
      </c>
      <c r="P99" s="81">
        <v>46.589540736417035</v>
      </c>
      <c r="Q99" s="81">
        <v>2.9706635711591076</v>
      </c>
      <c r="R99" s="81">
        <v>5.8687111149710799E-2</v>
      </c>
      <c r="S99" s="81">
        <v>3.2613519148621055</v>
      </c>
      <c r="T99" s="82"/>
      <c r="U99" s="81">
        <v>4535846</v>
      </c>
      <c r="V99" s="81">
        <v>2131</v>
      </c>
      <c r="W99" s="81">
        <v>528</v>
      </c>
      <c r="X99" s="81">
        <v>17286</v>
      </c>
      <c r="Y99" s="81">
        <v>21374</v>
      </c>
      <c r="Z99" s="81">
        <v>27724</v>
      </c>
      <c r="AA99" s="81">
        <v>9747</v>
      </c>
      <c r="AB99" s="81">
        <v>46871</v>
      </c>
      <c r="AC99" s="81">
        <v>10182</v>
      </c>
      <c r="AD99" s="81">
        <v>3.261351914862106</v>
      </c>
      <c r="AE99" s="82"/>
      <c r="AF99" s="81">
        <v>69330197.681250989</v>
      </c>
      <c r="AG99" s="81">
        <v>3338388.931981178</v>
      </c>
      <c r="AH99" s="81">
        <v>3714502.1829354479</v>
      </c>
      <c r="AI99" s="81">
        <v>105959748.1622472</v>
      </c>
      <c r="AJ99" s="81">
        <v>112758992.26793259</v>
      </c>
      <c r="AK99" s="81">
        <v>0</v>
      </c>
      <c r="AL99" s="81">
        <v>0</v>
      </c>
      <c r="AM99" s="81">
        <v>6451845.2101656934</v>
      </c>
      <c r="AN99" s="81">
        <v>0</v>
      </c>
      <c r="AO99" s="81">
        <v>0</v>
      </c>
      <c r="AP99" s="82"/>
      <c r="AQ99" s="81">
        <v>1028</v>
      </c>
      <c r="AR99" s="81">
        <v>217</v>
      </c>
      <c r="AS99" s="81">
        <v>1</v>
      </c>
      <c r="AT99" s="81">
        <v>0</v>
      </c>
      <c r="AU99" s="81">
        <v>0</v>
      </c>
      <c r="AV99" s="81">
        <v>0</v>
      </c>
      <c r="AW99" s="81" t="s">
        <v>564</v>
      </c>
      <c r="AX99" s="82"/>
      <c r="AY99" s="81">
        <v>4552.8969999999981</v>
      </c>
      <c r="AZ99" s="81">
        <v>21451.8</v>
      </c>
      <c r="BA99" s="81">
        <v>4</v>
      </c>
      <c r="BB99" s="81">
        <v>0</v>
      </c>
      <c r="BC99" s="81">
        <v>0</v>
      </c>
      <c r="BD99" s="81">
        <v>0</v>
      </c>
      <c r="BE99" s="81" t="s">
        <v>564</v>
      </c>
      <c r="BF99" s="82"/>
      <c r="BG99" s="81">
        <v>0</v>
      </c>
      <c r="BH99" s="81">
        <v>0</v>
      </c>
      <c r="BI99" s="81">
        <v>84.558000000000007</v>
      </c>
      <c r="BJ99" s="81">
        <v>0</v>
      </c>
      <c r="BK99" s="81">
        <v>0</v>
      </c>
      <c r="BL99" s="81">
        <v>0</v>
      </c>
      <c r="BM99" s="82"/>
      <c r="BN99" s="81">
        <v>0</v>
      </c>
      <c r="BO99" s="81">
        <v>0</v>
      </c>
      <c r="BP99" s="81">
        <v>3</v>
      </c>
      <c r="BQ99" s="81">
        <v>0</v>
      </c>
      <c r="BR99" s="81">
        <v>0</v>
      </c>
      <c r="BS99" s="81">
        <v>0</v>
      </c>
      <c r="BT99"/>
      <c r="BU99" s="80">
        <v>84.558000000000007</v>
      </c>
      <c r="BV99" s="80">
        <v>0</v>
      </c>
      <c r="BW99" s="80">
        <v>0</v>
      </c>
      <c r="BX99" s="80">
        <v>0</v>
      </c>
      <c r="BY99" s="80">
        <v>0</v>
      </c>
      <c r="BZ99" s="80">
        <v>0</v>
      </c>
      <c r="CA99" s="80">
        <v>0</v>
      </c>
      <c r="CB99" s="80">
        <v>0</v>
      </c>
      <c r="CC99" s="80">
        <v>0</v>
      </c>
    </row>
    <row r="100" spans="1:81">
      <c r="A100" s="80" t="s">
        <v>1828</v>
      </c>
      <c r="B100" s="80">
        <v>492</v>
      </c>
      <c r="C100" s="80">
        <v>16</v>
      </c>
      <c r="D100" s="80">
        <v>29</v>
      </c>
      <c r="E100" s="80">
        <v>2019</v>
      </c>
      <c r="F100" s="80" t="s">
        <v>73</v>
      </c>
      <c r="G100" s="80" t="s">
        <v>1812</v>
      </c>
      <c r="H100" s="80" t="s">
        <v>1813</v>
      </c>
      <c r="I100" s="177"/>
      <c r="J100" s="81">
        <v>49.564959369645528</v>
      </c>
      <c r="K100" s="81">
        <v>4.8234425622080019</v>
      </c>
      <c r="L100" s="81">
        <v>29.944202733706458</v>
      </c>
      <c r="M100" s="81">
        <v>85.021877529757262</v>
      </c>
      <c r="N100" s="81">
        <v>81.637705478768723</v>
      </c>
      <c r="O100" s="81">
        <v>44.001573349082477</v>
      </c>
      <c r="P100" s="81">
        <v>45.630934343764622</v>
      </c>
      <c r="Q100" s="81">
        <v>2.8515014734498609</v>
      </c>
      <c r="R100" s="81">
        <v>5.7956871524917998E-2</v>
      </c>
      <c r="S100" s="81">
        <v>4.7344308533930235</v>
      </c>
      <c r="T100" s="82"/>
      <c r="U100" s="81">
        <v>4231019</v>
      </c>
      <c r="V100" s="81">
        <v>2131</v>
      </c>
      <c r="W100" s="81">
        <v>528</v>
      </c>
      <c r="X100" s="81">
        <v>17286</v>
      </c>
      <c r="Y100" s="81">
        <v>21317</v>
      </c>
      <c r="Z100" s="81">
        <v>27548</v>
      </c>
      <c r="AA100" s="81">
        <v>9475</v>
      </c>
      <c r="AB100" s="81">
        <v>46209</v>
      </c>
      <c r="AC100" s="81">
        <v>10220</v>
      </c>
      <c r="AD100" s="81">
        <v>4.7344308533930226</v>
      </c>
      <c r="AE100" s="82"/>
      <c r="AF100" s="81">
        <v>62920706.529050671</v>
      </c>
      <c r="AG100" s="81">
        <v>3232944.6379181212</v>
      </c>
      <c r="AH100" s="81">
        <v>3896689.1334824869</v>
      </c>
      <c r="AI100" s="81">
        <v>120664384.0083995</v>
      </c>
      <c r="AJ100" s="81">
        <v>121782617.47983263</v>
      </c>
      <c r="AK100" s="81">
        <v>0</v>
      </c>
      <c r="AL100" s="81">
        <v>0</v>
      </c>
      <c r="AM100" s="81">
        <v>6293317.9388342444</v>
      </c>
      <c r="AN100" s="81">
        <v>0</v>
      </c>
      <c r="AO100" s="81">
        <v>0</v>
      </c>
      <c r="AP100" s="82"/>
      <c r="AQ100" s="81">
        <v>1076</v>
      </c>
      <c r="AR100" s="81">
        <v>226</v>
      </c>
      <c r="AS100" s="81">
        <v>1</v>
      </c>
      <c r="AT100" s="81">
        <v>1</v>
      </c>
      <c r="AU100" s="81">
        <v>0</v>
      </c>
      <c r="AV100" s="81">
        <v>0</v>
      </c>
      <c r="AW100" s="81" t="s">
        <v>564</v>
      </c>
      <c r="AX100" s="82"/>
      <c r="AY100" s="81">
        <v>4831.514000000001</v>
      </c>
      <c r="AZ100" s="81">
        <v>21780.799999999999</v>
      </c>
      <c r="BA100" s="81">
        <v>4</v>
      </c>
      <c r="BB100" s="81">
        <v>100</v>
      </c>
      <c r="BC100" s="81">
        <v>0</v>
      </c>
      <c r="BD100" s="81">
        <v>0</v>
      </c>
      <c r="BE100" s="81" t="s">
        <v>564</v>
      </c>
      <c r="BF100" s="82"/>
      <c r="BG100" s="81">
        <v>0</v>
      </c>
      <c r="BH100" s="81">
        <v>0</v>
      </c>
      <c r="BI100" s="81">
        <v>86.188999999999993</v>
      </c>
      <c r="BJ100" s="81">
        <v>0</v>
      </c>
      <c r="BK100" s="81">
        <v>0</v>
      </c>
      <c r="BL100" s="81">
        <v>0</v>
      </c>
      <c r="BM100" s="82"/>
      <c r="BN100" s="81">
        <v>0</v>
      </c>
      <c r="BO100" s="81">
        <v>0</v>
      </c>
      <c r="BP100" s="81">
        <v>4</v>
      </c>
      <c r="BQ100" s="81">
        <v>0</v>
      </c>
      <c r="BR100" s="81">
        <v>0</v>
      </c>
      <c r="BS100" s="81">
        <v>0</v>
      </c>
      <c r="BT100"/>
      <c r="BU100" s="80">
        <v>86.188999999999993</v>
      </c>
      <c r="BV100" s="80">
        <v>0</v>
      </c>
      <c r="BW100" s="80">
        <v>0</v>
      </c>
      <c r="BX100" s="80">
        <v>0</v>
      </c>
      <c r="BY100" s="80">
        <v>0</v>
      </c>
      <c r="BZ100" s="80">
        <v>0</v>
      </c>
      <c r="CA100" s="80">
        <v>0</v>
      </c>
      <c r="CB100" s="80">
        <v>0</v>
      </c>
      <c r="CC100" s="80">
        <v>0</v>
      </c>
    </row>
    <row r="101" spans="1:81">
      <c r="A101" s="80" t="s">
        <v>1829</v>
      </c>
      <c r="B101" s="80">
        <v>493</v>
      </c>
      <c r="C101" s="80">
        <v>17</v>
      </c>
      <c r="D101" s="80">
        <v>29</v>
      </c>
      <c r="E101" s="80">
        <v>2020</v>
      </c>
      <c r="F101" s="80" t="s">
        <v>218</v>
      </c>
      <c r="G101" s="80" t="s">
        <v>1812</v>
      </c>
      <c r="H101" s="80" t="s">
        <v>1813</v>
      </c>
      <c r="I101" s="177"/>
      <c r="J101" s="81">
        <v>50.751683481090389</v>
      </c>
      <c r="K101" s="81">
        <v>4.8512917114238503</v>
      </c>
      <c r="L101" s="81">
        <v>30.063274177024105</v>
      </c>
      <c r="M101" s="81">
        <v>76.573516129224316</v>
      </c>
      <c r="N101" s="81">
        <v>78.887493763185063</v>
      </c>
      <c r="O101" s="81">
        <v>38.368278704736909</v>
      </c>
      <c r="P101" s="81">
        <v>42.911865329880477</v>
      </c>
      <c r="Q101" s="81">
        <v>2.6907843109670577</v>
      </c>
      <c r="R101" s="81">
        <v>4.0077183933883515E-2</v>
      </c>
      <c r="S101" s="81">
        <v>4.2150510902005394</v>
      </c>
      <c r="T101" s="82"/>
      <c r="U101" s="81">
        <v>4540924</v>
      </c>
      <c r="V101" s="81">
        <v>1886</v>
      </c>
      <c r="W101" s="81">
        <v>668</v>
      </c>
      <c r="X101" s="81">
        <v>16450</v>
      </c>
      <c r="Y101" s="81">
        <v>21281</v>
      </c>
      <c r="Z101" s="81">
        <v>27417</v>
      </c>
      <c r="AA101" s="81">
        <v>9681</v>
      </c>
      <c r="AB101" s="81">
        <v>45635</v>
      </c>
      <c r="AC101" s="81">
        <v>7104</v>
      </c>
      <c r="AD101" s="81">
        <v>4.2150510902005394</v>
      </c>
      <c r="AE101" s="82"/>
      <c r="AF101" s="81">
        <v>67687769.637135401</v>
      </c>
      <c r="AG101" s="81">
        <v>3156507.5249471436</v>
      </c>
      <c r="AH101" s="81">
        <v>3581556.5290874052</v>
      </c>
      <c r="AI101" s="81">
        <v>114771434.23086187</v>
      </c>
      <c r="AJ101" s="81">
        <v>123552686.97300161</v>
      </c>
      <c r="AK101" s="81"/>
      <c r="AL101" s="81"/>
      <c r="AM101" s="81">
        <v>5955874.5154248439</v>
      </c>
      <c r="AN101" s="81"/>
      <c r="AO101" s="81"/>
      <c r="AP101" s="82"/>
      <c r="AQ101" s="81">
        <v>1118</v>
      </c>
      <c r="AR101" s="81">
        <v>228</v>
      </c>
      <c r="AS101" s="81">
        <v>1</v>
      </c>
      <c r="AT101" s="81">
        <v>1</v>
      </c>
      <c r="AU101" s="81">
        <v>0</v>
      </c>
      <c r="AV101" s="81">
        <v>0</v>
      </c>
      <c r="AW101" s="81">
        <v>1</v>
      </c>
      <c r="AX101" s="82"/>
      <c r="AY101" s="81">
        <v>5063.1370000000006</v>
      </c>
      <c r="AZ101" s="81">
        <v>21846.800000000021</v>
      </c>
      <c r="BA101" s="81">
        <v>4</v>
      </c>
      <c r="BB101" s="81">
        <v>100</v>
      </c>
      <c r="BC101" s="81">
        <v>0</v>
      </c>
      <c r="BD101" s="81">
        <v>0</v>
      </c>
      <c r="BE101" s="81">
        <v>4</v>
      </c>
      <c r="BF101" s="82"/>
      <c r="BG101" s="81">
        <v>0</v>
      </c>
      <c r="BH101" s="81">
        <v>0</v>
      </c>
      <c r="BI101" s="81">
        <v>85.376999999999995</v>
      </c>
      <c r="BJ101" s="81">
        <v>0</v>
      </c>
      <c r="BK101" s="81">
        <v>0</v>
      </c>
      <c r="BL101" s="81">
        <v>0</v>
      </c>
      <c r="BM101" s="82"/>
      <c r="BN101" s="81">
        <v>0</v>
      </c>
      <c r="BO101" s="81">
        <v>0</v>
      </c>
      <c r="BP101" s="81">
        <v>4</v>
      </c>
      <c r="BQ101" s="81">
        <v>0</v>
      </c>
      <c r="BR101" s="81">
        <v>0</v>
      </c>
      <c r="BS101" s="81">
        <v>0</v>
      </c>
      <c r="BT101"/>
      <c r="BU101" s="80">
        <v>85.376999999999995</v>
      </c>
      <c r="BV101" s="80">
        <v>0</v>
      </c>
      <c r="BW101" s="80">
        <v>0</v>
      </c>
      <c r="BX101" s="80">
        <v>0</v>
      </c>
      <c r="BY101" s="80">
        <v>0</v>
      </c>
      <c r="BZ101" s="80">
        <v>0</v>
      </c>
      <c r="CA101" s="80">
        <v>0</v>
      </c>
      <c r="CB101" s="80">
        <v>0</v>
      </c>
      <c r="CC101" s="80">
        <v>0</v>
      </c>
    </row>
    <row r="102" spans="1:81">
      <c r="A102" s="80" t="s">
        <v>1830</v>
      </c>
      <c r="B102" s="80">
        <v>493</v>
      </c>
      <c r="C102" s="80">
        <v>18</v>
      </c>
      <c r="D102" s="80">
        <v>29</v>
      </c>
      <c r="E102" s="80">
        <v>2021</v>
      </c>
      <c r="F102" s="80" t="s">
        <v>75</v>
      </c>
      <c r="G102" s="174" t="s">
        <v>1812</v>
      </c>
      <c r="H102" s="80" t="s">
        <v>1813</v>
      </c>
      <c r="I102" s="177"/>
      <c r="J102" s="81">
        <v>50.205041530887613</v>
      </c>
      <c r="K102" s="81">
        <v>4.9242414251449302</v>
      </c>
      <c r="L102" s="81">
        <v>26.532133343856721</v>
      </c>
      <c r="M102" s="81">
        <v>75.468361255375271</v>
      </c>
      <c r="N102" s="81">
        <v>75.02204051917127</v>
      </c>
      <c r="O102" s="81">
        <v>37.154772957478563</v>
      </c>
      <c r="P102" s="81">
        <v>43.648438228829249</v>
      </c>
      <c r="Q102" s="81">
        <v>2.6837528626606111</v>
      </c>
      <c r="R102" s="81">
        <v>4.8914577143461695E-2</v>
      </c>
      <c r="S102" s="81">
        <v>4.0328640831530764</v>
      </c>
      <c r="T102" s="82"/>
      <c r="U102" s="81">
        <v>4842259</v>
      </c>
      <c r="V102" s="81">
        <v>1886</v>
      </c>
      <c r="W102" s="81">
        <v>668</v>
      </c>
      <c r="X102" s="81">
        <v>16450</v>
      </c>
      <c r="Y102" s="81">
        <v>21182</v>
      </c>
      <c r="Z102" s="81">
        <v>27338</v>
      </c>
      <c r="AA102" s="81">
        <v>9603</v>
      </c>
      <c r="AB102" s="81">
        <v>44976</v>
      </c>
      <c r="AC102" s="81">
        <v>8403.9999999999982</v>
      </c>
      <c r="AD102" s="81">
        <v>4.0328640831530764</v>
      </c>
      <c r="AE102" s="82"/>
      <c r="AF102" s="81">
        <v>67758099.859639004</v>
      </c>
      <c r="AG102" s="81">
        <v>3135305.9280852992</v>
      </c>
      <c r="AH102" s="81">
        <v>3125967.1913422258</v>
      </c>
      <c r="AI102" s="81">
        <v>110725053.88797912</v>
      </c>
      <c r="AJ102" s="81">
        <v>111861403.90567712</v>
      </c>
      <c r="AK102" s="81">
        <v>0</v>
      </c>
      <c r="AL102" s="81">
        <v>0</v>
      </c>
      <c r="AM102" s="81">
        <v>5903724.6180437449</v>
      </c>
      <c r="AN102" s="81">
        <v>0</v>
      </c>
      <c r="AO102" s="81">
        <v>0</v>
      </c>
      <c r="AP102" s="82"/>
      <c r="AQ102" s="81">
        <v>1148</v>
      </c>
      <c r="AR102" s="81">
        <v>230</v>
      </c>
      <c r="AS102" s="81">
        <v>1</v>
      </c>
      <c r="AT102" s="81">
        <v>1</v>
      </c>
      <c r="AU102" s="81">
        <v>0</v>
      </c>
      <c r="AV102" s="81">
        <v>0</v>
      </c>
      <c r="AW102" s="81"/>
      <c r="AX102" s="82"/>
      <c r="AY102" s="81">
        <v>5221.0229999999992</v>
      </c>
      <c r="AZ102" s="81">
        <v>21945.800000000021</v>
      </c>
      <c r="BA102" s="81">
        <v>4</v>
      </c>
      <c r="BB102" s="81">
        <v>100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1831</v>
      </c>
      <c r="B103" s="80">
        <v>493</v>
      </c>
      <c r="C103" s="80">
        <v>19</v>
      </c>
      <c r="D103" s="80">
        <v>29</v>
      </c>
      <c r="E103" s="80">
        <v>2022</v>
      </c>
      <c r="F103" s="80" t="s">
        <v>568</v>
      </c>
      <c r="G103" s="174" t="s">
        <v>1812</v>
      </c>
      <c r="H103" s="80" t="s">
        <v>1813</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1205</v>
      </c>
      <c r="AR103" s="81">
        <v>237</v>
      </c>
      <c r="AS103" s="81">
        <v>1</v>
      </c>
      <c r="AT103" s="81">
        <v>2</v>
      </c>
      <c r="AU103" s="81">
        <v>0</v>
      </c>
      <c r="AV103" s="81">
        <v>0</v>
      </c>
      <c r="AW103" s="81"/>
      <c r="AX103" s="82"/>
      <c r="AY103" s="81">
        <v>5547.0450000000001</v>
      </c>
      <c r="AZ103" s="81">
        <v>22270.300000000021</v>
      </c>
      <c r="BA103" s="81">
        <v>4</v>
      </c>
      <c r="BB103" s="81">
        <v>200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1832</v>
      </c>
      <c r="B104" s="80">
        <v>205</v>
      </c>
      <c r="C104" s="80">
        <v>1</v>
      </c>
      <c r="D104" s="80">
        <v>13</v>
      </c>
      <c r="E104" s="80">
        <v>1990</v>
      </c>
      <c r="F104" s="80" t="s">
        <v>562</v>
      </c>
      <c r="G104" s="80" t="s">
        <v>1833</v>
      </c>
      <c r="H104" s="80" t="s">
        <v>1834</v>
      </c>
      <c r="I104" s="177"/>
      <c r="J104" s="81">
        <v>34.448507562649453</v>
      </c>
      <c r="K104" s="81">
        <v>3.2185633554568152</v>
      </c>
      <c r="L104" s="81">
        <v>0.85816454602962688</v>
      </c>
      <c r="M104" s="81">
        <v>22.999372032383334</v>
      </c>
      <c r="N104" s="81">
        <v>29.63717102890752</v>
      </c>
      <c r="O104" s="81">
        <v>31.625650809144602</v>
      </c>
      <c r="P104" s="81">
        <v>25.509542883146974</v>
      </c>
      <c r="Q104" s="81">
        <v>2.4893753640349918</v>
      </c>
      <c r="R104" s="81">
        <v>0</v>
      </c>
      <c r="S104" s="81">
        <v>2.883884603005721</v>
      </c>
      <c r="T104" s="82"/>
      <c r="U104" s="81">
        <v>5695878</v>
      </c>
      <c r="V104" s="81">
        <v>1156</v>
      </c>
      <c r="W104" s="81">
        <v>9</v>
      </c>
      <c r="X104" s="81">
        <v>7882</v>
      </c>
      <c r="Y104" s="81">
        <v>11530</v>
      </c>
      <c r="Z104" s="81">
        <v>13008</v>
      </c>
      <c r="AA104" s="81">
        <v>6194</v>
      </c>
      <c r="AB104" s="81">
        <v>40419</v>
      </c>
      <c r="AC104" s="81">
        <v>0</v>
      </c>
      <c r="AD104" s="81">
        <v>2.883884603005721</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1835</v>
      </c>
      <c r="B105" s="80">
        <v>206</v>
      </c>
      <c r="C105" s="80">
        <v>2</v>
      </c>
      <c r="D105" s="80">
        <v>13</v>
      </c>
      <c r="E105" s="80">
        <v>2005</v>
      </c>
      <c r="F105" s="80" t="s">
        <v>565</v>
      </c>
      <c r="G105" s="80" t="s">
        <v>1833</v>
      </c>
      <c r="H105" s="80" t="s">
        <v>1834</v>
      </c>
      <c r="I105" s="177"/>
      <c r="J105" s="81">
        <v>18.205365195528664</v>
      </c>
      <c r="K105" s="81">
        <v>2.8865141972516613</v>
      </c>
      <c r="L105" s="81">
        <v>1.1967230734545629</v>
      </c>
      <c r="M105" s="81">
        <v>46.53494748831924</v>
      </c>
      <c r="N105" s="81">
        <v>49.750907583322281</v>
      </c>
      <c r="O105" s="81">
        <v>48.860627303169323</v>
      </c>
      <c r="P105" s="81">
        <v>28.68852531333523</v>
      </c>
      <c r="Q105" s="81">
        <v>2.7706453504785973</v>
      </c>
      <c r="R105" s="81">
        <v>0</v>
      </c>
      <c r="S105" s="81">
        <v>4.0518383999999994</v>
      </c>
      <c r="T105" s="82"/>
      <c r="U105" s="81">
        <v>2758385</v>
      </c>
      <c r="V105" s="81">
        <v>1223</v>
      </c>
      <c r="W105" s="81">
        <v>16</v>
      </c>
      <c r="X105" s="81">
        <v>8614</v>
      </c>
      <c r="Y105" s="81">
        <v>16693</v>
      </c>
      <c r="Z105" s="81">
        <v>23256</v>
      </c>
      <c r="AA105" s="81">
        <v>5705</v>
      </c>
      <c r="AB105" s="81">
        <v>47028</v>
      </c>
      <c r="AC105" s="81">
        <v>0</v>
      </c>
      <c r="AD105" s="81">
        <v>4.0518383999999994</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1836</v>
      </c>
      <c r="B106" s="80">
        <v>207</v>
      </c>
      <c r="C106" s="80">
        <v>3</v>
      </c>
      <c r="D106" s="80">
        <v>13</v>
      </c>
      <c r="E106" s="80">
        <v>2006</v>
      </c>
      <c r="F106" s="80" t="s">
        <v>566</v>
      </c>
      <c r="G106" s="80" t="s">
        <v>1833</v>
      </c>
      <c r="H106" s="80" t="s">
        <v>1834</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1837</v>
      </c>
      <c r="B107" s="80">
        <v>208</v>
      </c>
      <c r="C107" s="80">
        <v>4</v>
      </c>
      <c r="D107" s="80">
        <v>13</v>
      </c>
      <c r="E107" s="80">
        <v>2007</v>
      </c>
      <c r="F107" s="80" t="s">
        <v>567</v>
      </c>
      <c r="G107" s="80" t="s">
        <v>1833</v>
      </c>
      <c r="H107" s="80" t="s">
        <v>1834</v>
      </c>
      <c r="I107" s="177"/>
      <c r="J107" s="81">
        <v>20.57596447381599</v>
      </c>
      <c r="K107" s="81">
        <v>2.6206445622929158</v>
      </c>
      <c r="L107" s="81">
        <v>2.1234252775587592</v>
      </c>
      <c r="M107" s="81">
        <v>47.694378183387407</v>
      </c>
      <c r="N107" s="81">
        <v>54.335019699762924</v>
      </c>
      <c r="O107" s="81">
        <v>47.923237458089297</v>
      </c>
      <c r="P107" s="81">
        <v>28.918117487026024</v>
      </c>
      <c r="Q107" s="81">
        <v>2.9287747865180846</v>
      </c>
      <c r="R107" s="81">
        <v>0</v>
      </c>
      <c r="S107" s="81">
        <v>9.7496041073199997</v>
      </c>
      <c r="T107" s="82"/>
      <c r="U107" s="81">
        <v>3196360</v>
      </c>
      <c r="V107" s="81">
        <v>1139</v>
      </c>
      <c r="W107" s="81">
        <v>27</v>
      </c>
      <c r="X107" s="81">
        <v>11127</v>
      </c>
      <c r="Y107" s="81">
        <v>17238</v>
      </c>
      <c r="Z107" s="81">
        <v>23712</v>
      </c>
      <c r="AA107" s="81">
        <v>5663</v>
      </c>
      <c r="AB107" s="81">
        <v>47083</v>
      </c>
      <c r="AC107" s="81">
        <v>0</v>
      </c>
      <c r="AD107" s="81">
        <v>9.7496041073199997</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1838</v>
      </c>
      <c r="B108" s="80">
        <v>209</v>
      </c>
      <c r="C108" s="80">
        <v>5</v>
      </c>
      <c r="D108" s="80">
        <v>13</v>
      </c>
      <c r="E108" s="80">
        <v>2008</v>
      </c>
      <c r="F108" s="80" t="s">
        <v>84</v>
      </c>
      <c r="G108" s="80" t="s">
        <v>1833</v>
      </c>
      <c r="H108" s="80" t="s">
        <v>1834</v>
      </c>
      <c r="I108" s="177"/>
      <c r="J108" s="81">
        <v>17.602919863772836</v>
      </c>
      <c r="K108" s="81">
        <v>2.0910600630333862</v>
      </c>
      <c r="L108" s="81">
        <v>1.9212543618540796</v>
      </c>
      <c r="M108" s="81">
        <v>50.320004844269803</v>
      </c>
      <c r="N108" s="81">
        <v>55.341204955843672</v>
      </c>
      <c r="O108" s="81">
        <v>46.378303504895868</v>
      </c>
      <c r="P108" s="81">
        <v>28.482207149766349</v>
      </c>
      <c r="Q108" s="81">
        <v>2.8889541697884273</v>
      </c>
      <c r="R108" s="81">
        <v>0</v>
      </c>
      <c r="S108" s="81">
        <v>5.3424529836800012</v>
      </c>
      <c r="T108" s="82"/>
      <c r="U108" s="81">
        <v>3001113</v>
      </c>
      <c r="V108" s="81">
        <v>1139</v>
      </c>
      <c r="W108" s="81">
        <v>27</v>
      </c>
      <c r="X108" s="81">
        <v>11127</v>
      </c>
      <c r="Y108" s="81">
        <v>17489</v>
      </c>
      <c r="Z108" s="81">
        <v>23753</v>
      </c>
      <c r="AA108" s="81">
        <v>5584</v>
      </c>
      <c r="AB108" s="81">
        <v>47206</v>
      </c>
      <c r="AC108" s="81">
        <v>0</v>
      </c>
      <c r="AD108" s="81">
        <v>5.3424529836800012</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1839</v>
      </c>
      <c r="B109" s="80">
        <v>210</v>
      </c>
      <c r="C109" s="80">
        <v>6</v>
      </c>
      <c r="D109" s="80">
        <v>13</v>
      </c>
      <c r="E109" s="80">
        <v>2009</v>
      </c>
      <c r="F109" s="80" t="s">
        <v>85</v>
      </c>
      <c r="G109" s="80" t="s">
        <v>1833</v>
      </c>
      <c r="H109" s="80" t="s">
        <v>1834</v>
      </c>
      <c r="I109" s="177"/>
      <c r="J109" s="81">
        <v>15.77386163544587</v>
      </c>
      <c r="K109" s="81">
        <v>2.0383715130514166</v>
      </c>
      <c r="L109" s="81">
        <v>2.3451384729600728</v>
      </c>
      <c r="M109" s="81">
        <v>47.933390153539584</v>
      </c>
      <c r="N109" s="81">
        <v>52.151111166347484</v>
      </c>
      <c r="O109" s="81">
        <v>47.087734767608652</v>
      </c>
      <c r="P109" s="81">
        <v>27.341418201719488</v>
      </c>
      <c r="Q109" s="81">
        <v>2.7557567486815739</v>
      </c>
      <c r="R109" s="81">
        <v>0</v>
      </c>
      <c r="S109" s="81">
        <v>6.6753079031999993</v>
      </c>
      <c r="T109" s="82"/>
      <c r="U109" s="81">
        <v>2400797</v>
      </c>
      <c r="V109" s="81">
        <v>1295</v>
      </c>
      <c r="W109" s="81">
        <v>36</v>
      </c>
      <c r="X109" s="81">
        <v>12503</v>
      </c>
      <c r="Y109" s="81">
        <v>17739</v>
      </c>
      <c r="Z109" s="81">
        <v>23804</v>
      </c>
      <c r="AA109" s="81">
        <v>5503</v>
      </c>
      <c r="AB109" s="81">
        <v>47270</v>
      </c>
      <c r="AC109" s="81">
        <v>0</v>
      </c>
      <c r="AD109" s="81">
        <v>6.6753079031999993</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17.59</v>
      </c>
      <c r="BJ109" s="81">
        <v>0</v>
      </c>
      <c r="BK109" s="81">
        <v>12.749000000000001</v>
      </c>
      <c r="BL109" s="81">
        <v>0</v>
      </c>
      <c r="BM109" s="82"/>
      <c r="BN109" s="81">
        <v>0</v>
      </c>
      <c r="BO109" s="81">
        <v>0</v>
      </c>
      <c r="BP109" s="81">
        <v>2</v>
      </c>
      <c r="BQ109" s="81">
        <v>0</v>
      </c>
      <c r="BR109" s="81">
        <v>2</v>
      </c>
      <c r="BS109" s="81">
        <v>0</v>
      </c>
      <c r="BT109"/>
      <c r="BU109" s="80"/>
      <c r="BV109" s="80"/>
      <c r="BW109" s="80"/>
      <c r="BX109" s="80"/>
      <c r="BY109" s="80"/>
      <c r="BZ109" s="80"/>
      <c r="CA109" s="80"/>
      <c r="CB109" s="80"/>
      <c r="CC109" s="80"/>
    </row>
    <row r="110" spans="1:81">
      <c r="A110" s="80" t="s">
        <v>1840</v>
      </c>
      <c r="B110" s="80">
        <v>211</v>
      </c>
      <c r="C110" s="80">
        <v>7</v>
      </c>
      <c r="D110" s="80">
        <v>13</v>
      </c>
      <c r="E110" s="80">
        <v>2010</v>
      </c>
      <c r="F110" s="80" t="s">
        <v>86</v>
      </c>
      <c r="G110" s="80" t="s">
        <v>1833</v>
      </c>
      <c r="H110" s="80" t="s">
        <v>1834</v>
      </c>
      <c r="I110" s="177"/>
      <c r="J110" s="81">
        <v>17.671904961932803</v>
      </c>
      <c r="K110" s="81">
        <v>2.1359781777116607</v>
      </c>
      <c r="L110" s="81">
        <v>2.6172183559389697</v>
      </c>
      <c r="M110" s="81">
        <v>48.846169081160539</v>
      </c>
      <c r="N110" s="81">
        <v>57.622211258940808</v>
      </c>
      <c r="O110" s="81">
        <v>47.230265505413371</v>
      </c>
      <c r="P110" s="81">
        <v>27.822607722451327</v>
      </c>
      <c r="Q110" s="81">
        <v>2.8697611922451642</v>
      </c>
      <c r="R110" s="81">
        <v>0</v>
      </c>
      <c r="S110" s="81">
        <v>5.5359788059999993</v>
      </c>
      <c r="T110" s="82"/>
      <c r="U110" s="81">
        <v>2903493</v>
      </c>
      <c r="V110" s="81">
        <v>1295</v>
      </c>
      <c r="W110" s="81">
        <v>36</v>
      </c>
      <c r="X110" s="81">
        <v>12503</v>
      </c>
      <c r="Y110" s="81">
        <v>17904</v>
      </c>
      <c r="Z110" s="81">
        <v>23987</v>
      </c>
      <c r="AA110" s="81">
        <v>5460</v>
      </c>
      <c r="AB110" s="81">
        <v>47168</v>
      </c>
      <c r="AC110" s="81">
        <v>0</v>
      </c>
      <c r="AD110" s="81">
        <v>5.5359788059999993</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12.852</v>
      </c>
      <c r="BJ110" s="81">
        <v>0</v>
      </c>
      <c r="BK110" s="81">
        <v>3.0030000000000001</v>
      </c>
      <c r="BL110" s="81">
        <v>0</v>
      </c>
      <c r="BM110" s="82"/>
      <c r="BN110" s="81">
        <v>0</v>
      </c>
      <c r="BO110" s="81">
        <v>0</v>
      </c>
      <c r="BP110" s="81">
        <v>1</v>
      </c>
      <c r="BQ110" s="81">
        <v>0</v>
      </c>
      <c r="BR110" s="81">
        <v>1</v>
      </c>
      <c r="BS110" s="81">
        <v>0</v>
      </c>
      <c r="BT110"/>
      <c r="BU110" s="80">
        <v>15.855</v>
      </c>
      <c r="BV110" s="80">
        <v>0</v>
      </c>
      <c r="BW110" s="80">
        <v>0</v>
      </c>
      <c r="BX110" s="80">
        <v>0</v>
      </c>
      <c r="BY110" s="80">
        <v>0</v>
      </c>
      <c r="BZ110" s="80">
        <v>0</v>
      </c>
      <c r="CA110" s="80">
        <v>0</v>
      </c>
      <c r="CB110" s="80">
        <v>0</v>
      </c>
      <c r="CC110" s="80">
        <v>0</v>
      </c>
    </row>
    <row r="111" spans="1:81">
      <c r="A111" s="80" t="s">
        <v>1841</v>
      </c>
      <c r="B111" s="80">
        <v>212</v>
      </c>
      <c r="C111" s="80">
        <v>8</v>
      </c>
      <c r="D111" s="80">
        <v>13</v>
      </c>
      <c r="E111" s="80">
        <v>2011</v>
      </c>
      <c r="F111" s="80" t="s">
        <v>87</v>
      </c>
      <c r="G111" s="80" t="s">
        <v>1833</v>
      </c>
      <c r="H111" s="80" t="s">
        <v>1834</v>
      </c>
      <c r="I111" s="177"/>
      <c r="J111" s="81">
        <v>15.07362788588849</v>
      </c>
      <c r="K111" s="81">
        <v>3.1063101025619826</v>
      </c>
      <c r="L111" s="81">
        <v>1.483288661433632</v>
      </c>
      <c r="M111" s="81">
        <v>61.980411200986595</v>
      </c>
      <c r="N111" s="81">
        <v>61.802793307625905</v>
      </c>
      <c r="O111" s="81">
        <v>46.651900520394548</v>
      </c>
      <c r="P111" s="81">
        <v>27.345176053693741</v>
      </c>
      <c r="Q111" s="81">
        <v>3.2854680311394899</v>
      </c>
      <c r="R111" s="81">
        <v>0</v>
      </c>
      <c r="S111" s="81">
        <v>4.2939656284800005</v>
      </c>
      <c r="T111" s="82"/>
      <c r="U111" s="81">
        <v>2151337</v>
      </c>
      <c r="V111" s="81">
        <v>1295</v>
      </c>
      <c r="W111" s="81">
        <v>36</v>
      </c>
      <c r="X111" s="81">
        <v>12503</v>
      </c>
      <c r="Y111" s="81">
        <v>17966</v>
      </c>
      <c r="Z111" s="81">
        <v>24208</v>
      </c>
      <c r="AA111" s="81">
        <v>5526</v>
      </c>
      <c r="AB111" s="81">
        <v>46816</v>
      </c>
      <c r="AC111" s="81">
        <v>0</v>
      </c>
      <c r="AD111" s="81">
        <v>4.2939656284800005</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2.8140000000000001</v>
      </c>
      <c r="BL111" s="81">
        <v>0</v>
      </c>
      <c r="BM111" s="82"/>
      <c r="BN111" s="81">
        <v>0</v>
      </c>
      <c r="BO111" s="81">
        <v>0</v>
      </c>
      <c r="BP111" s="81">
        <v>0</v>
      </c>
      <c r="BQ111" s="81">
        <v>0</v>
      </c>
      <c r="BR111" s="81">
        <v>1</v>
      </c>
      <c r="BS111" s="81">
        <v>0</v>
      </c>
      <c r="BT111"/>
      <c r="BU111" s="80">
        <v>2.8140000000000001</v>
      </c>
      <c r="BV111" s="80">
        <v>0</v>
      </c>
      <c r="BW111" s="80">
        <v>0</v>
      </c>
      <c r="BX111" s="80">
        <v>0</v>
      </c>
      <c r="BY111" s="80">
        <v>0</v>
      </c>
      <c r="BZ111" s="80">
        <v>0</v>
      </c>
      <c r="CA111" s="80">
        <v>0</v>
      </c>
      <c r="CB111" s="80">
        <v>0</v>
      </c>
      <c r="CC111" s="80">
        <v>0</v>
      </c>
    </row>
    <row r="112" spans="1:81">
      <c r="A112" s="80" t="s">
        <v>1842</v>
      </c>
      <c r="B112" s="80">
        <v>213</v>
      </c>
      <c r="C112" s="80">
        <v>9</v>
      </c>
      <c r="D112" s="80">
        <v>13</v>
      </c>
      <c r="E112" s="80">
        <v>2012</v>
      </c>
      <c r="F112" s="80" t="s">
        <v>88</v>
      </c>
      <c r="G112" s="80" t="s">
        <v>1833</v>
      </c>
      <c r="H112" s="80" t="s">
        <v>1834</v>
      </c>
      <c r="I112" s="177"/>
      <c r="J112" s="81">
        <v>17.934280652338281</v>
      </c>
      <c r="K112" s="81">
        <v>3.0290697947147707</v>
      </c>
      <c r="L112" s="81">
        <v>1.4725097342080751</v>
      </c>
      <c r="M112" s="81">
        <v>64.073196027313529</v>
      </c>
      <c r="N112" s="81">
        <v>65.896333360333884</v>
      </c>
      <c r="O112" s="81">
        <v>46.818225284781185</v>
      </c>
      <c r="P112" s="81">
        <v>27.460946947790941</v>
      </c>
      <c r="Q112" s="81">
        <v>3.5702687104600632</v>
      </c>
      <c r="R112" s="81">
        <v>0</v>
      </c>
      <c r="S112" s="81">
        <v>9.0773359433599996</v>
      </c>
      <c r="T112" s="82"/>
      <c r="U112" s="81">
        <v>2447660</v>
      </c>
      <c r="V112" s="81">
        <v>1295</v>
      </c>
      <c r="W112" s="81">
        <v>36</v>
      </c>
      <c r="X112" s="81">
        <v>12503</v>
      </c>
      <c r="Y112" s="81">
        <v>18198</v>
      </c>
      <c r="Z112" s="81">
        <v>24487</v>
      </c>
      <c r="AA112" s="81">
        <v>5518</v>
      </c>
      <c r="AB112" s="81">
        <v>46825</v>
      </c>
      <c r="AC112" s="81">
        <v>0</v>
      </c>
      <c r="AD112" s="81">
        <v>9.0773359433599996</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14.477</v>
      </c>
      <c r="BJ112" s="81">
        <v>0</v>
      </c>
      <c r="BK112" s="81">
        <v>3.2770000000000001</v>
      </c>
      <c r="BL112" s="81">
        <v>0</v>
      </c>
      <c r="BM112" s="82"/>
      <c r="BN112" s="81">
        <v>0</v>
      </c>
      <c r="BO112" s="81">
        <v>0</v>
      </c>
      <c r="BP112" s="81">
        <v>1</v>
      </c>
      <c r="BQ112" s="81">
        <v>0</v>
      </c>
      <c r="BR112" s="81">
        <v>1</v>
      </c>
      <c r="BS112" s="81">
        <v>0</v>
      </c>
      <c r="BT112"/>
      <c r="BU112" s="80">
        <v>17.754000000000001</v>
      </c>
      <c r="BV112" s="80">
        <v>0</v>
      </c>
      <c r="BW112" s="80">
        <v>0</v>
      </c>
      <c r="BX112" s="80">
        <v>0</v>
      </c>
      <c r="BY112" s="80">
        <v>0</v>
      </c>
      <c r="BZ112" s="80">
        <v>0</v>
      </c>
      <c r="CA112" s="80">
        <v>0</v>
      </c>
      <c r="CB112" s="80">
        <v>0</v>
      </c>
      <c r="CC112" s="80">
        <v>0</v>
      </c>
    </row>
    <row r="113" spans="1:81">
      <c r="A113" s="80" t="s">
        <v>1843</v>
      </c>
      <c r="B113" s="80">
        <v>214</v>
      </c>
      <c r="C113" s="80">
        <v>10</v>
      </c>
      <c r="D113" s="80">
        <v>13</v>
      </c>
      <c r="E113" s="80">
        <v>2013</v>
      </c>
      <c r="F113" s="80" t="s">
        <v>89</v>
      </c>
      <c r="G113" s="80" t="s">
        <v>1833</v>
      </c>
      <c r="H113" s="80" t="s">
        <v>1834</v>
      </c>
      <c r="I113" s="177"/>
      <c r="J113" s="81">
        <v>20.473532424138888</v>
      </c>
      <c r="K113" s="81">
        <v>2.6111897815730361</v>
      </c>
      <c r="L113" s="81">
        <v>1.518632768578454</v>
      </c>
      <c r="M113" s="81">
        <v>61.729338733697737</v>
      </c>
      <c r="N113" s="81">
        <v>65.686256885241761</v>
      </c>
      <c r="O113" s="81">
        <v>45.576770720991703</v>
      </c>
      <c r="P113" s="81">
        <v>27.759236026177966</v>
      </c>
      <c r="Q113" s="81">
        <v>3.6034072365154231</v>
      </c>
      <c r="R113" s="81">
        <v>0</v>
      </c>
      <c r="S113" s="81">
        <v>5.3832015529600001</v>
      </c>
      <c r="T113" s="82"/>
      <c r="U113" s="81">
        <v>2585687</v>
      </c>
      <c r="V113" s="81">
        <v>1295</v>
      </c>
      <c r="W113" s="81">
        <v>36</v>
      </c>
      <c r="X113" s="81">
        <v>12503</v>
      </c>
      <c r="Y113" s="81">
        <v>18164</v>
      </c>
      <c r="Z113" s="81">
        <v>24902</v>
      </c>
      <c r="AA113" s="81">
        <v>5557</v>
      </c>
      <c r="AB113" s="81">
        <v>46582</v>
      </c>
      <c r="AC113" s="81">
        <v>0</v>
      </c>
      <c r="AD113" s="81">
        <v>5.3832015529600001</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15.337</v>
      </c>
      <c r="BJ113" s="81">
        <v>0</v>
      </c>
      <c r="BK113" s="81">
        <v>3.7010000000000001</v>
      </c>
      <c r="BL113" s="81">
        <v>0</v>
      </c>
      <c r="BM113" s="82"/>
      <c r="BN113" s="81">
        <v>0</v>
      </c>
      <c r="BO113" s="81">
        <v>0</v>
      </c>
      <c r="BP113" s="81">
        <v>1</v>
      </c>
      <c r="BQ113" s="81">
        <v>0</v>
      </c>
      <c r="BR113" s="81">
        <v>1</v>
      </c>
      <c r="BS113" s="81">
        <v>0</v>
      </c>
      <c r="BT113"/>
      <c r="BU113" s="80">
        <v>19.038</v>
      </c>
      <c r="BV113" s="80">
        <v>0</v>
      </c>
      <c r="BW113" s="80">
        <v>0</v>
      </c>
      <c r="BX113" s="80">
        <v>0</v>
      </c>
      <c r="BY113" s="80">
        <v>0</v>
      </c>
      <c r="BZ113" s="80">
        <v>0</v>
      </c>
      <c r="CA113" s="80">
        <v>0</v>
      </c>
      <c r="CB113" s="80">
        <v>0</v>
      </c>
      <c r="CC113" s="80">
        <v>0</v>
      </c>
    </row>
    <row r="114" spans="1:81">
      <c r="A114" s="80" t="s">
        <v>1844</v>
      </c>
      <c r="B114" s="80">
        <v>215</v>
      </c>
      <c r="C114" s="80">
        <v>11</v>
      </c>
      <c r="D114" s="80">
        <v>13</v>
      </c>
      <c r="E114" s="80">
        <v>2014</v>
      </c>
      <c r="F114" s="80" t="s">
        <v>90</v>
      </c>
      <c r="G114" s="80" t="s">
        <v>1833</v>
      </c>
      <c r="H114" s="80" t="s">
        <v>1834</v>
      </c>
      <c r="I114" s="177"/>
      <c r="J114" s="81">
        <v>19.075286813094571</v>
      </c>
      <c r="K114" s="81">
        <v>2.4160432543157535</v>
      </c>
      <c r="L114" s="81">
        <v>2.8734775132237558</v>
      </c>
      <c r="M114" s="81">
        <v>57.150859961483555</v>
      </c>
      <c r="N114" s="81">
        <v>57.851270267733128</v>
      </c>
      <c r="O114" s="81">
        <v>43.592115916575317</v>
      </c>
      <c r="P114" s="81">
        <v>28.521239603726233</v>
      </c>
      <c r="Q114" s="81">
        <v>3.4362281068056264</v>
      </c>
      <c r="R114" s="81">
        <v>0</v>
      </c>
      <c r="S114" s="81">
        <v>7.5907409202499991</v>
      </c>
      <c r="T114" s="82"/>
      <c r="U114" s="81">
        <v>2677100</v>
      </c>
      <c r="V114" s="81">
        <v>1054</v>
      </c>
      <c r="W114" s="81">
        <v>64</v>
      </c>
      <c r="X114" s="81">
        <v>12679</v>
      </c>
      <c r="Y114" s="81">
        <v>18413</v>
      </c>
      <c r="Z114" s="81">
        <v>25085</v>
      </c>
      <c r="AA114" s="81">
        <v>5680</v>
      </c>
      <c r="AB114" s="81">
        <v>46298</v>
      </c>
      <c r="AC114" s="81">
        <v>0</v>
      </c>
      <c r="AD114" s="81">
        <v>7.5907409202499991</v>
      </c>
      <c r="AE114" s="82"/>
      <c r="AF114" s="81">
        <v>21214300.512438525</v>
      </c>
      <c r="AG114" s="81">
        <v>2153627.8659073696</v>
      </c>
      <c r="AH114" s="81">
        <v>730177.64588309499</v>
      </c>
      <c r="AI114" s="81">
        <v>81916289.883823484</v>
      </c>
      <c r="AJ114" s="81">
        <v>81921881.119740784</v>
      </c>
      <c r="AK114" s="81">
        <v>0</v>
      </c>
      <c r="AL114" s="81">
        <v>0</v>
      </c>
      <c r="AM114" s="81">
        <v>6356023.5590334339</v>
      </c>
      <c r="AN114" s="81">
        <v>0</v>
      </c>
      <c r="AO114" s="81">
        <v>0</v>
      </c>
      <c r="AP114" s="82"/>
      <c r="AQ114" s="81">
        <v>391</v>
      </c>
      <c r="AR114" s="81">
        <v>87</v>
      </c>
      <c r="AS114" s="81">
        <v>0</v>
      </c>
      <c r="AT114" s="81">
        <v>0</v>
      </c>
      <c r="AU114" s="81">
        <v>0</v>
      </c>
      <c r="AV114" s="81">
        <v>0</v>
      </c>
      <c r="AW114" s="81" t="s">
        <v>564</v>
      </c>
      <c r="AX114" s="82"/>
      <c r="AY114" s="81">
        <v>1584.5</v>
      </c>
      <c r="AZ114" s="81">
        <v>4232.2</v>
      </c>
      <c r="BA114" s="81">
        <v>0</v>
      </c>
      <c r="BB114" s="81">
        <v>0</v>
      </c>
      <c r="BC114" s="81">
        <v>0</v>
      </c>
      <c r="BD114" s="81">
        <v>0</v>
      </c>
      <c r="BE114" s="81" t="s">
        <v>564</v>
      </c>
      <c r="BF114" s="82"/>
      <c r="BG114" s="81">
        <v>0</v>
      </c>
      <c r="BH114" s="81">
        <v>0</v>
      </c>
      <c r="BI114" s="81">
        <v>14.853999999999999</v>
      </c>
      <c r="BJ114" s="81">
        <v>0</v>
      </c>
      <c r="BK114" s="81">
        <v>3.16</v>
      </c>
      <c r="BL114" s="81">
        <v>0</v>
      </c>
      <c r="BM114" s="82"/>
      <c r="BN114" s="81">
        <v>0</v>
      </c>
      <c r="BO114" s="81">
        <v>0</v>
      </c>
      <c r="BP114" s="81">
        <v>1</v>
      </c>
      <c r="BQ114" s="81">
        <v>0</v>
      </c>
      <c r="BR114" s="81">
        <v>1</v>
      </c>
      <c r="BS114" s="81">
        <v>0</v>
      </c>
      <c r="BT114"/>
      <c r="BU114" s="80">
        <v>18.013999999999999</v>
      </c>
      <c r="BV114" s="80">
        <v>0</v>
      </c>
      <c r="BW114" s="80">
        <v>0</v>
      </c>
      <c r="BX114" s="80">
        <v>0</v>
      </c>
      <c r="BY114" s="80">
        <v>0</v>
      </c>
      <c r="BZ114" s="80">
        <v>0</v>
      </c>
      <c r="CA114" s="80">
        <v>0</v>
      </c>
      <c r="CB114" s="80">
        <v>0</v>
      </c>
      <c r="CC114" s="80">
        <v>0</v>
      </c>
    </row>
    <row r="115" spans="1:81">
      <c r="A115" s="80" t="s">
        <v>1845</v>
      </c>
      <c r="B115" s="80">
        <v>216</v>
      </c>
      <c r="C115" s="80">
        <v>12</v>
      </c>
      <c r="D115" s="80">
        <v>13</v>
      </c>
      <c r="E115" s="80">
        <v>2015</v>
      </c>
      <c r="F115" s="80" t="s">
        <v>91</v>
      </c>
      <c r="G115" s="80" t="s">
        <v>1833</v>
      </c>
      <c r="H115" s="80" t="s">
        <v>1834</v>
      </c>
      <c r="I115" s="177"/>
      <c r="J115" s="81">
        <v>20.994586960810761</v>
      </c>
      <c r="K115" s="81">
        <v>2.3076306428133755</v>
      </c>
      <c r="L115" s="81">
        <v>3.1681142233115422</v>
      </c>
      <c r="M115" s="81">
        <v>59.88899670053538</v>
      </c>
      <c r="N115" s="81">
        <v>57.977536007235685</v>
      </c>
      <c r="O115" s="81">
        <v>43.506593329941076</v>
      </c>
      <c r="P115" s="81">
        <v>28.493427634895966</v>
      </c>
      <c r="Q115" s="81">
        <v>3.3501644636615668</v>
      </c>
      <c r="R115" s="81">
        <v>0</v>
      </c>
      <c r="S115" s="81">
        <v>9.3242385900000002</v>
      </c>
      <c r="T115" s="82"/>
      <c r="U115" s="81">
        <v>3164153</v>
      </c>
      <c r="V115" s="81">
        <v>1054</v>
      </c>
      <c r="W115" s="81">
        <v>64</v>
      </c>
      <c r="X115" s="81">
        <v>12679</v>
      </c>
      <c r="Y115" s="81">
        <v>18630</v>
      </c>
      <c r="Z115" s="81">
        <v>25277</v>
      </c>
      <c r="AA115" s="81">
        <v>5670</v>
      </c>
      <c r="AB115" s="81">
        <v>46109</v>
      </c>
      <c r="AC115" s="81">
        <v>0</v>
      </c>
      <c r="AD115" s="81">
        <v>9.3242385900000002</v>
      </c>
      <c r="AE115" s="82"/>
      <c r="AF115" s="81">
        <v>23961722.022079531</v>
      </c>
      <c r="AG115" s="81">
        <v>1905770.9394953921</v>
      </c>
      <c r="AH115" s="81">
        <v>667295.37137492292</v>
      </c>
      <c r="AI115" s="81">
        <v>89659030.291814059</v>
      </c>
      <c r="AJ115" s="81">
        <v>86053223.07421279</v>
      </c>
      <c r="AK115" s="81">
        <v>0</v>
      </c>
      <c r="AL115" s="81">
        <v>0</v>
      </c>
      <c r="AM115" s="81">
        <v>6319045.0300196642</v>
      </c>
      <c r="AN115" s="81">
        <v>0</v>
      </c>
      <c r="AO115" s="81">
        <v>0</v>
      </c>
      <c r="AP115" s="82"/>
      <c r="AQ115" s="81">
        <v>480</v>
      </c>
      <c r="AR115" s="81">
        <v>119</v>
      </c>
      <c r="AS115" s="81">
        <v>0</v>
      </c>
      <c r="AT115" s="81">
        <v>0</v>
      </c>
      <c r="AU115" s="81">
        <v>0</v>
      </c>
      <c r="AV115" s="81">
        <v>0</v>
      </c>
      <c r="AW115" s="81" t="s">
        <v>564</v>
      </c>
      <c r="AX115" s="82"/>
      <c r="AY115" s="81">
        <v>2005.7</v>
      </c>
      <c r="AZ115" s="81">
        <v>5162.8999999999996</v>
      </c>
      <c r="BA115" s="81">
        <v>0</v>
      </c>
      <c r="BB115" s="81">
        <v>0</v>
      </c>
      <c r="BC115" s="81">
        <v>0</v>
      </c>
      <c r="BD115" s="81">
        <v>0</v>
      </c>
      <c r="BE115" s="81" t="s">
        <v>564</v>
      </c>
      <c r="BF115" s="82"/>
      <c r="BG115" s="81">
        <v>0</v>
      </c>
      <c r="BH115" s="81">
        <v>0</v>
      </c>
      <c r="BI115" s="81">
        <v>14.105</v>
      </c>
      <c r="BJ115" s="81">
        <v>0</v>
      </c>
      <c r="BK115" s="81">
        <v>2.8540000000000001</v>
      </c>
      <c r="BL115" s="81">
        <v>0</v>
      </c>
      <c r="BM115" s="82"/>
      <c r="BN115" s="81">
        <v>0</v>
      </c>
      <c r="BO115" s="81">
        <v>0</v>
      </c>
      <c r="BP115" s="81">
        <v>1</v>
      </c>
      <c r="BQ115" s="81">
        <v>0</v>
      </c>
      <c r="BR115" s="81">
        <v>1</v>
      </c>
      <c r="BS115" s="81">
        <v>0</v>
      </c>
      <c r="BT115"/>
      <c r="BU115" s="80">
        <v>16.959</v>
      </c>
      <c r="BV115" s="80">
        <v>0</v>
      </c>
      <c r="BW115" s="80">
        <v>0</v>
      </c>
      <c r="BX115" s="80">
        <v>0</v>
      </c>
      <c r="BY115" s="80">
        <v>0</v>
      </c>
      <c r="BZ115" s="80">
        <v>0</v>
      </c>
      <c r="CA115" s="80">
        <v>0</v>
      </c>
      <c r="CB115" s="80">
        <v>0</v>
      </c>
      <c r="CC115" s="80">
        <v>0</v>
      </c>
    </row>
    <row r="116" spans="1:81">
      <c r="A116" s="80" t="s">
        <v>1846</v>
      </c>
      <c r="B116" s="80">
        <v>217</v>
      </c>
      <c r="C116" s="80">
        <v>13</v>
      </c>
      <c r="D116" s="80">
        <v>13</v>
      </c>
      <c r="E116" s="80">
        <v>2016</v>
      </c>
      <c r="F116" s="80" t="s">
        <v>92</v>
      </c>
      <c r="G116" s="80" t="s">
        <v>1833</v>
      </c>
      <c r="H116" s="80" t="s">
        <v>1834</v>
      </c>
      <c r="I116" s="177"/>
      <c r="J116" s="81">
        <v>14.200577501925009</v>
      </c>
      <c r="K116" s="81">
        <v>2.3048390384096353</v>
      </c>
      <c r="L116" s="81">
        <v>3.7119860895947512</v>
      </c>
      <c r="M116" s="81">
        <v>52.412734599666379</v>
      </c>
      <c r="N116" s="81">
        <v>51.393169205372558</v>
      </c>
      <c r="O116" s="81">
        <v>43.008878579782014</v>
      </c>
      <c r="P116" s="81">
        <v>27.607258029333</v>
      </c>
      <c r="Q116" s="81">
        <v>3.2408093339014767</v>
      </c>
      <c r="R116" s="81">
        <v>0</v>
      </c>
      <c r="S116" s="81">
        <v>5.1797912315999994</v>
      </c>
      <c r="T116" s="82"/>
      <c r="U116" s="81">
        <v>2237518</v>
      </c>
      <c r="V116" s="81">
        <v>1054</v>
      </c>
      <c r="W116" s="81">
        <v>64</v>
      </c>
      <c r="X116" s="81">
        <v>12679</v>
      </c>
      <c r="Y116" s="81">
        <v>18775</v>
      </c>
      <c r="Z116" s="81">
        <v>25295</v>
      </c>
      <c r="AA116" s="81">
        <v>5682</v>
      </c>
      <c r="AB116" s="81">
        <v>45883</v>
      </c>
      <c r="AC116" s="81">
        <v>0</v>
      </c>
      <c r="AD116" s="81">
        <v>5.1797912315999994</v>
      </c>
      <c r="AE116" s="82"/>
      <c r="AF116" s="81">
        <v>16515305.216825571</v>
      </c>
      <c r="AG116" s="81">
        <v>1832081.7505751459</v>
      </c>
      <c r="AH116" s="81">
        <v>581008.39892365935</v>
      </c>
      <c r="AI116" s="81">
        <v>83745505.957487583</v>
      </c>
      <c r="AJ116" s="81">
        <v>73868664.898150951</v>
      </c>
      <c r="AK116" s="81">
        <v>0</v>
      </c>
      <c r="AL116" s="81">
        <v>0</v>
      </c>
      <c r="AM116" s="81">
        <v>6292957.8935446953</v>
      </c>
      <c r="AN116" s="81">
        <v>0</v>
      </c>
      <c r="AO116" s="81">
        <v>0</v>
      </c>
      <c r="AP116" s="82"/>
      <c r="AQ116" s="81">
        <v>558</v>
      </c>
      <c r="AR116" s="81">
        <v>137</v>
      </c>
      <c r="AS116" s="81">
        <v>0</v>
      </c>
      <c r="AT116" s="81">
        <v>0</v>
      </c>
      <c r="AU116" s="81">
        <v>0</v>
      </c>
      <c r="AV116" s="81">
        <v>0</v>
      </c>
      <c r="AW116" s="81" t="s">
        <v>564</v>
      </c>
      <c r="AX116" s="82"/>
      <c r="AY116" s="81">
        <v>2374.4</v>
      </c>
      <c r="AZ116" s="81">
        <v>5522.1</v>
      </c>
      <c r="BA116" s="81">
        <v>0</v>
      </c>
      <c r="BB116" s="81">
        <v>0</v>
      </c>
      <c r="BC116" s="81">
        <v>0</v>
      </c>
      <c r="BD116" s="81">
        <v>0</v>
      </c>
      <c r="BE116" s="81" t="s">
        <v>564</v>
      </c>
      <c r="BF116" s="82"/>
      <c r="BG116" s="81">
        <v>0</v>
      </c>
      <c r="BH116" s="81">
        <v>0</v>
      </c>
      <c r="BI116" s="81">
        <v>15.141</v>
      </c>
      <c r="BJ116" s="81">
        <v>0</v>
      </c>
      <c r="BK116" s="81">
        <v>2.6179999999999999</v>
      </c>
      <c r="BL116" s="81">
        <v>0</v>
      </c>
      <c r="BM116" s="82"/>
      <c r="BN116" s="81">
        <v>0</v>
      </c>
      <c r="BO116" s="81">
        <v>0</v>
      </c>
      <c r="BP116" s="81">
        <v>1</v>
      </c>
      <c r="BQ116" s="81">
        <v>0</v>
      </c>
      <c r="BR116" s="81">
        <v>1</v>
      </c>
      <c r="BS116" s="81">
        <v>0</v>
      </c>
      <c r="BT116"/>
      <c r="BU116" s="80">
        <v>17.759</v>
      </c>
      <c r="BV116" s="80">
        <v>0</v>
      </c>
      <c r="BW116" s="80">
        <v>0</v>
      </c>
      <c r="BX116" s="80">
        <v>0</v>
      </c>
      <c r="BY116" s="80">
        <v>0</v>
      </c>
      <c r="BZ116" s="80">
        <v>0</v>
      </c>
      <c r="CA116" s="80">
        <v>0</v>
      </c>
      <c r="CB116" s="80">
        <v>0</v>
      </c>
      <c r="CC116" s="80">
        <v>0</v>
      </c>
    </row>
    <row r="117" spans="1:81">
      <c r="A117" s="80" t="s">
        <v>1847</v>
      </c>
      <c r="B117" s="80">
        <v>218</v>
      </c>
      <c r="C117" s="80">
        <v>14</v>
      </c>
      <c r="D117" s="80">
        <v>13</v>
      </c>
      <c r="E117" s="80">
        <v>2017</v>
      </c>
      <c r="F117" s="80" t="s">
        <v>71</v>
      </c>
      <c r="G117" s="80" t="s">
        <v>1833</v>
      </c>
      <c r="H117" s="80" t="s">
        <v>1834</v>
      </c>
      <c r="I117" s="177"/>
      <c r="J117" s="81">
        <v>16.054564850274449</v>
      </c>
      <c r="K117" s="81">
        <v>2.400851564165337</v>
      </c>
      <c r="L117" s="81">
        <v>3.2474810883051597</v>
      </c>
      <c r="M117" s="81">
        <v>50.554382430784784</v>
      </c>
      <c r="N117" s="81">
        <v>55.82324775827923</v>
      </c>
      <c r="O117" s="81">
        <v>42.348889835297605</v>
      </c>
      <c r="P117" s="81">
        <v>27.311677316272874</v>
      </c>
      <c r="Q117" s="81">
        <v>3.1030355335751105</v>
      </c>
      <c r="R117" s="81">
        <v>0</v>
      </c>
      <c r="S117" s="81">
        <v>8.0968845320999989</v>
      </c>
      <c r="T117" s="82"/>
      <c r="U117" s="81">
        <v>2749672</v>
      </c>
      <c r="V117" s="81">
        <v>1054</v>
      </c>
      <c r="W117" s="81">
        <v>64</v>
      </c>
      <c r="X117" s="81">
        <v>12679</v>
      </c>
      <c r="Y117" s="81">
        <v>18847</v>
      </c>
      <c r="Z117" s="81">
        <v>25320</v>
      </c>
      <c r="AA117" s="81">
        <v>5657</v>
      </c>
      <c r="AB117" s="81">
        <v>45432</v>
      </c>
      <c r="AC117" s="81">
        <v>0</v>
      </c>
      <c r="AD117" s="81">
        <v>8.0968845320999989</v>
      </c>
      <c r="AE117" s="82"/>
      <c r="AF117" s="81">
        <v>19128230.430170741</v>
      </c>
      <c r="AG117" s="81">
        <v>1900984.0244467771</v>
      </c>
      <c r="AH117" s="81">
        <v>694444.45695312438</v>
      </c>
      <c r="AI117" s="81">
        <v>83941088.337047979</v>
      </c>
      <c r="AJ117" s="81">
        <v>81950484.653957158</v>
      </c>
      <c r="AK117" s="81">
        <v>0</v>
      </c>
      <c r="AL117" s="81">
        <v>0</v>
      </c>
      <c r="AM117" s="81">
        <v>6240852.1909940951</v>
      </c>
      <c r="AN117" s="81">
        <v>0</v>
      </c>
      <c r="AO117" s="81">
        <v>0</v>
      </c>
      <c r="AP117" s="82"/>
      <c r="AQ117" s="81">
        <v>607</v>
      </c>
      <c r="AR117" s="81">
        <v>146</v>
      </c>
      <c r="AS117" s="81">
        <v>0</v>
      </c>
      <c r="AT117" s="81">
        <v>0</v>
      </c>
      <c r="AU117" s="81">
        <v>0</v>
      </c>
      <c r="AV117" s="81">
        <v>0</v>
      </c>
      <c r="AW117" s="81" t="s">
        <v>564</v>
      </c>
      <c r="AX117" s="82"/>
      <c r="AY117" s="81">
        <v>2601.6</v>
      </c>
      <c r="AZ117" s="81">
        <v>5721.2999999999984</v>
      </c>
      <c r="BA117" s="81">
        <v>0</v>
      </c>
      <c r="BB117" s="81">
        <v>0</v>
      </c>
      <c r="BC117" s="81">
        <v>0</v>
      </c>
      <c r="BD117" s="81">
        <v>0</v>
      </c>
      <c r="BE117" s="81" t="s">
        <v>564</v>
      </c>
      <c r="BF117" s="82"/>
      <c r="BG117" s="81">
        <v>0</v>
      </c>
      <c r="BH117" s="81">
        <v>0</v>
      </c>
      <c r="BI117" s="81">
        <v>14.548999999999999</v>
      </c>
      <c r="BJ117" s="81">
        <v>0</v>
      </c>
      <c r="BK117" s="81">
        <v>0</v>
      </c>
      <c r="BL117" s="81">
        <v>0</v>
      </c>
      <c r="BM117" s="82"/>
      <c r="BN117" s="81">
        <v>0</v>
      </c>
      <c r="BO117" s="81">
        <v>0</v>
      </c>
      <c r="BP117" s="81">
        <v>1</v>
      </c>
      <c r="BQ117" s="81">
        <v>0</v>
      </c>
      <c r="BR117" s="81">
        <v>0</v>
      </c>
      <c r="BS117" s="81">
        <v>0</v>
      </c>
      <c r="BT117"/>
      <c r="BU117" s="80">
        <v>14.548999999999999</v>
      </c>
      <c r="BV117" s="80">
        <v>0</v>
      </c>
      <c r="BW117" s="80">
        <v>0</v>
      </c>
      <c r="BX117" s="80">
        <v>0</v>
      </c>
      <c r="BY117" s="80">
        <v>0</v>
      </c>
      <c r="BZ117" s="80">
        <v>0</v>
      </c>
      <c r="CA117" s="80">
        <v>0</v>
      </c>
      <c r="CB117" s="80">
        <v>0</v>
      </c>
      <c r="CC117" s="80">
        <v>0</v>
      </c>
    </row>
    <row r="118" spans="1:81">
      <c r="A118" s="80" t="s">
        <v>1848</v>
      </c>
      <c r="B118" s="80">
        <v>219</v>
      </c>
      <c r="C118" s="80">
        <v>15</v>
      </c>
      <c r="D118" s="80">
        <v>13</v>
      </c>
      <c r="E118" s="80">
        <v>2018</v>
      </c>
      <c r="F118" s="80" t="s">
        <v>93</v>
      </c>
      <c r="G118" s="80" t="s">
        <v>1833</v>
      </c>
      <c r="H118" s="80" t="s">
        <v>1834</v>
      </c>
      <c r="I118" s="177"/>
      <c r="J118" s="81">
        <v>18.374613371445875</v>
      </c>
      <c r="K118" s="81">
        <v>2.2574101435219287</v>
      </c>
      <c r="L118" s="81">
        <v>3.0422955823416897</v>
      </c>
      <c r="M118" s="81">
        <v>49.98178880900425</v>
      </c>
      <c r="N118" s="81">
        <v>53.032191863153308</v>
      </c>
      <c r="O118" s="81">
        <v>41.590992459486316</v>
      </c>
      <c r="P118" s="81">
        <v>27.38874201494507</v>
      </c>
      <c r="Q118" s="81">
        <v>2.8594958148958942</v>
      </c>
      <c r="R118" s="81">
        <v>0</v>
      </c>
      <c r="S118" s="81">
        <v>8.5328545590399987</v>
      </c>
      <c r="T118" s="82"/>
      <c r="U118" s="81">
        <v>3348332</v>
      </c>
      <c r="V118" s="81">
        <v>1054</v>
      </c>
      <c r="W118" s="81">
        <v>64</v>
      </c>
      <c r="X118" s="81">
        <v>12679</v>
      </c>
      <c r="Y118" s="81">
        <v>19002</v>
      </c>
      <c r="Z118" s="81">
        <v>25343</v>
      </c>
      <c r="AA118" s="81">
        <v>5730</v>
      </c>
      <c r="AB118" s="81">
        <v>45117</v>
      </c>
      <c r="AC118" s="81">
        <v>0</v>
      </c>
      <c r="AD118" s="81">
        <v>8.5328545590399987</v>
      </c>
      <c r="AE118" s="82"/>
      <c r="AF118" s="81">
        <v>22287622.65760373</v>
      </c>
      <c r="AG118" s="81">
        <v>1716701.9220171</v>
      </c>
      <c r="AH118" s="81">
        <v>662796.0439056654</v>
      </c>
      <c r="AI118" s="81">
        <v>81798650.350556016</v>
      </c>
      <c r="AJ118" s="81">
        <v>81770430.377336413</v>
      </c>
      <c r="AK118" s="81">
        <v>0</v>
      </c>
      <c r="AL118" s="81">
        <v>0</v>
      </c>
      <c r="AM118" s="81">
        <v>6210405.1619774615</v>
      </c>
      <c r="AN118" s="81">
        <v>0</v>
      </c>
      <c r="AO118" s="81">
        <v>0</v>
      </c>
      <c r="AP118" s="82"/>
      <c r="AQ118" s="81">
        <v>679</v>
      </c>
      <c r="AR118" s="81">
        <v>158</v>
      </c>
      <c r="AS118" s="81">
        <v>0</v>
      </c>
      <c r="AT118" s="81">
        <v>0</v>
      </c>
      <c r="AU118" s="81">
        <v>0</v>
      </c>
      <c r="AV118" s="81">
        <v>0</v>
      </c>
      <c r="AW118" s="81" t="s">
        <v>564</v>
      </c>
      <c r="AX118" s="82"/>
      <c r="AY118" s="81">
        <v>2961</v>
      </c>
      <c r="AZ118" s="81">
        <v>6706</v>
      </c>
      <c r="BA118" s="81">
        <v>0</v>
      </c>
      <c r="BB118" s="81">
        <v>0</v>
      </c>
      <c r="BC118" s="81">
        <v>0</v>
      </c>
      <c r="BD118" s="81">
        <v>0</v>
      </c>
      <c r="BE118" s="81" t="s">
        <v>564</v>
      </c>
      <c r="BF118" s="82"/>
      <c r="BG118" s="81">
        <v>0</v>
      </c>
      <c r="BH118" s="81">
        <v>0</v>
      </c>
      <c r="BI118" s="81">
        <v>14.523</v>
      </c>
      <c r="BJ118" s="81">
        <v>0</v>
      </c>
      <c r="BK118" s="81">
        <v>0</v>
      </c>
      <c r="BL118" s="81">
        <v>0</v>
      </c>
      <c r="BM118" s="82"/>
      <c r="BN118" s="81">
        <v>0</v>
      </c>
      <c r="BO118" s="81">
        <v>0</v>
      </c>
      <c r="BP118" s="81">
        <v>1</v>
      </c>
      <c r="BQ118" s="81">
        <v>0</v>
      </c>
      <c r="BR118" s="81">
        <v>0</v>
      </c>
      <c r="BS118" s="81">
        <v>0</v>
      </c>
      <c r="BT118"/>
      <c r="BU118" s="80">
        <v>14.523</v>
      </c>
      <c r="BV118" s="80">
        <v>0</v>
      </c>
      <c r="BW118" s="80">
        <v>0</v>
      </c>
      <c r="BX118" s="80">
        <v>0</v>
      </c>
      <c r="BY118" s="80">
        <v>0</v>
      </c>
      <c r="BZ118" s="80">
        <v>0</v>
      </c>
      <c r="CA118" s="80">
        <v>0</v>
      </c>
      <c r="CB118" s="80">
        <v>0</v>
      </c>
      <c r="CC118" s="80">
        <v>0</v>
      </c>
    </row>
    <row r="119" spans="1:81">
      <c r="A119" s="80" t="s">
        <v>1849</v>
      </c>
      <c r="B119" s="80">
        <v>220</v>
      </c>
      <c r="C119" s="80">
        <v>16</v>
      </c>
      <c r="D119" s="80">
        <v>13</v>
      </c>
      <c r="E119" s="80">
        <v>2019</v>
      </c>
      <c r="F119" s="80" t="s">
        <v>73</v>
      </c>
      <c r="G119" s="80" t="s">
        <v>1833</v>
      </c>
      <c r="H119" s="80" t="s">
        <v>1834</v>
      </c>
      <c r="I119" s="177"/>
      <c r="J119" s="81">
        <v>17.225885833164778</v>
      </c>
      <c r="K119" s="81">
        <v>1.9929236304436138</v>
      </c>
      <c r="L119" s="81">
        <v>3.0679058056052875</v>
      </c>
      <c r="M119" s="81">
        <v>47.325407617623767</v>
      </c>
      <c r="N119" s="81">
        <v>46.522276241299402</v>
      </c>
      <c r="O119" s="81">
        <v>40.278338723094706</v>
      </c>
      <c r="P119" s="81">
        <v>27.450799552449432</v>
      </c>
      <c r="Q119" s="81">
        <v>2.7631344862832874</v>
      </c>
      <c r="R119" s="81">
        <v>0</v>
      </c>
      <c r="S119" s="81">
        <v>8.6470851151999994</v>
      </c>
      <c r="T119" s="82"/>
      <c r="U119" s="81">
        <v>3280623</v>
      </c>
      <c r="V119" s="81">
        <v>1054</v>
      </c>
      <c r="W119" s="81">
        <v>64</v>
      </c>
      <c r="X119" s="81">
        <v>12679</v>
      </c>
      <c r="Y119" s="81">
        <v>19175</v>
      </c>
      <c r="Z119" s="81">
        <v>25217</v>
      </c>
      <c r="AA119" s="81">
        <v>5700</v>
      </c>
      <c r="AB119" s="81">
        <v>44777</v>
      </c>
      <c r="AC119" s="81">
        <v>0</v>
      </c>
      <c r="AD119" s="81">
        <v>8.6470851151999994</v>
      </c>
      <c r="AE119" s="82"/>
      <c r="AF119" s="81">
        <v>21359592.971242469</v>
      </c>
      <c r="AG119" s="81">
        <v>1603109.593281548</v>
      </c>
      <c r="AH119" s="81">
        <v>702770.39162212866</v>
      </c>
      <c r="AI119" s="81">
        <v>80681725.408407778</v>
      </c>
      <c r="AJ119" s="81">
        <v>72059907.070609435</v>
      </c>
      <c r="AK119" s="81">
        <v>0</v>
      </c>
      <c r="AL119" s="81">
        <v>0</v>
      </c>
      <c r="AM119" s="81">
        <v>6098290.3189244717</v>
      </c>
      <c r="AN119" s="81">
        <v>0</v>
      </c>
      <c r="AO119" s="81">
        <v>0</v>
      </c>
      <c r="AP119" s="82"/>
      <c r="AQ119" s="81">
        <v>749</v>
      </c>
      <c r="AR119" s="81">
        <v>165</v>
      </c>
      <c r="AS119" s="81">
        <v>0</v>
      </c>
      <c r="AT119" s="81">
        <v>0</v>
      </c>
      <c r="AU119" s="81">
        <v>0</v>
      </c>
      <c r="AV119" s="81">
        <v>0</v>
      </c>
      <c r="AW119" s="81" t="s">
        <v>564</v>
      </c>
      <c r="AX119" s="82"/>
      <c r="AY119" s="81">
        <v>3327.1</v>
      </c>
      <c r="AZ119" s="81">
        <v>7327.9</v>
      </c>
      <c r="BA119" s="81">
        <v>0</v>
      </c>
      <c r="BB119" s="81">
        <v>0</v>
      </c>
      <c r="BC119" s="81">
        <v>0</v>
      </c>
      <c r="BD119" s="81">
        <v>0</v>
      </c>
      <c r="BE119" s="81" t="s">
        <v>564</v>
      </c>
      <c r="BF119" s="82"/>
      <c r="BG119" s="81">
        <v>0</v>
      </c>
      <c r="BH119" s="81">
        <v>0</v>
      </c>
      <c r="BI119" s="81">
        <v>16.584</v>
      </c>
      <c r="BJ119" s="81">
        <v>0</v>
      </c>
      <c r="BK119" s="81">
        <v>0</v>
      </c>
      <c r="BL119" s="81">
        <v>0</v>
      </c>
      <c r="BM119" s="82"/>
      <c r="BN119" s="81">
        <v>0</v>
      </c>
      <c r="BO119" s="81">
        <v>0</v>
      </c>
      <c r="BP119" s="81">
        <v>2</v>
      </c>
      <c r="BQ119" s="81">
        <v>0</v>
      </c>
      <c r="BR119" s="81">
        <v>0</v>
      </c>
      <c r="BS119" s="81">
        <v>0</v>
      </c>
      <c r="BT119"/>
      <c r="BU119" s="80">
        <v>16.584</v>
      </c>
      <c r="BV119" s="80">
        <v>0</v>
      </c>
      <c r="BW119" s="80">
        <v>0</v>
      </c>
      <c r="BX119" s="80">
        <v>0</v>
      </c>
      <c r="BY119" s="80">
        <v>0</v>
      </c>
      <c r="BZ119" s="80">
        <v>0</v>
      </c>
      <c r="CA119" s="80">
        <v>0</v>
      </c>
      <c r="CB119" s="80">
        <v>0</v>
      </c>
      <c r="CC119" s="80">
        <v>0</v>
      </c>
    </row>
    <row r="120" spans="1:81">
      <c r="A120" s="80" t="s">
        <v>1850</v>
      </c>
      <c r="B120" s="80">
        <v>221</v>
      </c>
      <c r="C120" s="80">
        <v>17</v>
      </c>
      <c r="D120" s="80">
        <v>13</v>
      </c>
      <c r="E120" s="80">
        <v>2020</v>
      </c>
      <c r="F120" s="80" t="s">
        <v>218</v>
      </c>
      <c r="G120" s="80" t="s">
        <v>1833</v>
      </c>
      <c r="H120" s="80" t="s">
        <v>1834</v>
      </c>
      <c r="I120" s="177"/>
      <c r="J120" s="81">
        <v>26.860191404743091</v>
      </c>
      <c r="K120" s="81">
        <v>2.1165273423305804</v>
      </c>
      <c r="L120" s="81">
        <v>2.6340066869955963</v>
      </c>
      <c r="M120" s="81">
        <v>43.802413340937882</v>
      </c>
      <c r="N120" s="81">
        <v>49.000107958464177</v>
      </c>
      <c r="O120" s="81">
        <v>35.355297559779451</v>
      </c>
      <c r="P120" s="81">
        <v>25.78435292055725</v>
      </c>
      <c r="Q120" s="81">
        <v>2.6227997747438736</v>
      </c>
      <c r="R120" s="81">
        <v>0</v>
      </c>
      <c r="S120" s="81">
        <v>8.0245544921600001</v>
      </c>
      <c r="T120" s="82"/>
      <c r="U120" s="81">
        <v>4808803</v>
      </c>
      <c r="V120" s="81">
        <v>1022</v>
      </c>
      <c r="W120" s="81">
        <v>56</v>
      </c>
      <c r="X120" s="81">
        <v>12952</v>
      </c>
      <c r="Y120" s="81">
        <v>19394</v>
      </c>
      <c r="Z120" s="81">
        <v>25264</v>
      </c>
      <c r="AA120" s="81">
        <v>5817</v>
      </c>
      <c r="AB120" s="81">
        <v>44482</v>
      </c>
      <c r="AC120" s="81">
        <v>0</v>
      </c>
      <c r="AD120" s="81">
        <v>8.0245544921600001</v>
      </c>
      <c r="AE120" s="82"/>
      <c r="AF120" s="81">
        <v>33702325.932115853</v>
      </c>
      <c r="AG120" s="81">
        <v>1614235.4073235062</v>
      </c>
      <c r="AH120" s="81">
        <v>621173.7420178788</v>
      </c>
      <c r="AI120" s="81">
        <v>74787511.162462428</v>
      </c>
      <c r="AJ120" s="81">
        <v>78660174.548931986</v>
      </c>
      <c r="AK120" s="81"/>
      <c r="AL120" s="81"/>
      <c r="AM120" s="81">
        <v>5805395.2053276636</v>
      </c>
      <c r="AN120" s="81"/>
      <c r="AO120" s="81"/>
      <c r="AP120" s="82"/>
      <c r="AQ120" s="81">
        <v>804</v>
      </c>
      <c r="AR120" s="81">
        <v>165</v>
      </c>
      <c r="AS120" s="81">
        <v>0</v>
      </c>
      <c r="AT120" s="81">
        <v>0</v>
      </c>
      <c r="AU120" s="81">
        <v>0</v>
      </c>
      <c r="AV120" s="81">
        <v>0</v>
      </c>
      <c r="AW120" s="81">
        <v>0</v>
      </c>
      <c r="AX120" s="82"/>
      <c r="AY120" s="81">
        <v>3589.1</v>
      </c>
      <c r="AZ120" s="81">
        <v>7302.9</v>
      </c>
      <c r="BA120" s="81">
        <v>0</v>
      </c>
      <c r="BB120" s="81">
        <v>0</v>
      </c>
      <c r="BC120" s="81">
        <v>0</v>
      </c>
      <c r="BD120" s="81">
        <v>0</v>
      </c>
      <c r="BE120" s="81">
        <v>0</v>
      </c>
      <c r="BF120" s="82"/>
      <c r="BG120" s="81">
        <v>0</v>
      </c>
      <c r="BH120" s="81">
        <v>0</v>
      </c>
      <c r="BI120" s="81">
        <v>16.032</v>
      </c>
      <c r="BJ120" s="81">
        <v>0</v>
      </c>
      <c r="BK120" s="81">
        <v>4.1909999999999998</v>
      </c>
      <c r="BL120" s="81">
        <v>0</v>
      </c>
      <c r="BM120" s="82"/>
      <c r="BN120" s="81">
        <v>0</v>
      </c>
      <c r="BO120" s="81">
        <v>0</v>
      </c>
      <c r="BP120" s="81">
        <v>2</v>
      </c>
      <c r="BQ120" s="81">
        <v>0</v>
      </c>
      <c r="BR120" s="81">
        <v>1</v>
      </c>
      <c r="BS120" s="81">
        <v>0</v>
      </c>
      <c r="BT120"/>
      <c r="BU120" s="80">
        <v>20.222999999999999</v>
      </c>
      <c r="BV120" s="80">
        <v>0</v>
      </c>
      <c r="BW120" s="80">
        <v>0</v>
      </c>
      <c r="BX120" s="80">
        <v>0</v>
      </c>
      <c r="BY120" s="80">
        <v>0</v>
      </c>
      <c r="BZ120" s="80">
        <v>0</v>
      </c>
      <c r="CA120" s="80">
        <v>0</v>
      </c>
      <c r="CB120" s="80">
        <v>0</v>
      </c>
      <c r="CC120" s="80">
        <v>0</v>
      </c>
    </row>
    <row r="121" spans="1:81">
      <c r="A121" s="80" t="s">
        <v>1851</v>
      </c>
      <c r="B121" s="80">
        <v>221</v>
      </c>
      <c r="C121" s="80">
        <v>18</v>
      </c>
      <c r="D121" s="80">
        <v>13</v>
      </c>
      <c r="E121" s="80">
        <v>2021</v>
      </c>
      <c r="F121" s="80" t="s">
        <v>75</v>
      </c>
      <c r="G121" s="174" t="s">
        <v>1833</v>
      </c>
      <c r="H121" s="80" t="s">
        <v>1834</v>
      </c>
      <c r="I121" s="177"/>
      <c r="J121" s="81">
        <v>24.231049556462477</v>
      </c>
      <c r="K121" s="81">
        <v>2.3566283802762964</v>
      </c>
      <c r="L121" s="81">
        <v>2.4218088929195063</v>
      </c>
      <c r="M121" s="81">
        <v>49.385800167704772</v>
      </c>
      <c r="N121" s="81">
        <v>46.278486835797551</v>
      </c>
      <c r="O121" s="81">
        <v>34.342817977267018</v>
      </c>
      <c r="P121" s="81">
        <v>27.103575669947812</v>
      </c>
      <c r="Q121" s="81">
        <v>2.6385820845337418</v>
      </c>
      <c r="R121" s="81">
        <v>0</v>
      </c>
      <c r="S121" s="81">
        <v>6.1373845651999988</v>
      </c>
      <c r="T121" s="82"/>
      <c r="U121" s="81">
        <v>5011625</v>
      </c>
      <c r="V121" s="81">
        <v>1022</v>
      </c>
      <c r="W121" s="81">
        <v>56</v>
      </c>
      <c r="X121" s="81">
        <v>12952</v>
      </c>
      <c r="Y121" s="81">
        <v>19597</v>
      </c>
      <c r="Z121" s="81">
        <v>25269</v>
      </c>
      <c r="AA121" s="81">
        <v>5963</v>
      </c>
      <c r="AB121" s="81">
        <v>44219</v>
      </c>
      <c r="AC121" s="81">
        <v>0</v>
      </c>
      <c r="AD121" s="81">
        <v>6.1373845651999988</v>
      </c>
      <c r="AE121" s="82"/>
      <c r="AF121" s="81">
        <v>30622739.108912982</v>
      </c>
      <c r="AG121" s="81">
        <v>1817002.0764879577</v>
      </c>
      <c r="AH121" s="81">
        <v>546988.75377603713</v>
      </c>
      <c r="AI121" s="81">
        <v>83314237.252440155</v>
      </c>
      <c r="AJ121" s="81">
        <v>69223536.631883815</v>
      </c>
      <c r="AK121" s="81">
        <v>0</v>
      </c>
      <c r="AL121" s="81">
        <v>0</v>
      </c>
      <c r="AM121" s="81">
        <v>5804357.854973238</v>
      </c>
      <c r="AN121" s="81">
        <v>0</v>
      </c>
      <c r="AO121" s="81">
        <v>0</v>
      </c>
      <c r="AP121" s="82"/>
      <c r="AQ121" s="81">
        <v>883</v>
      </c>
      <c r="AR121" s="81">
        <v>165</v>
      </c>
      <c r="AS121" s="81">
        <v>0</v>
      </c>
      <c r="AT121" s="81">
        <v>0</v>
      </c>
      <c r="AU121" s="81">
        <v>0</v>
      </c>
      <c r="AV121" s="81">
        <v>0</v>
      </c>
      <c r="AW121" s="81"/>
      <c r="AX121" s="82"/>
      <c r="AY121" s="81">
        <v>4016.0000000000009</v>
      </c>
      <c r="AZ121" s="81">
        <v>7302.9</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1852</v>
      </c>
      <c r="B122" s="80">
        <v>221</v>
      </c>
      <c r="C122" s="80">
        <v>19</v>
      </c>
      <c r="D122" s="80">
        <v>13</v>
      </c>
      <c r="E122" s="80">
        <v>2022</v>
      </c>
      <c r="F122" s="80" t="s">
        <v>568</v>
      </c>
      <c r="G122" s="174" t="s">
        <v>1833</v>
      </c>
      <c r="H122" s="80" t="s">
        <v>1834</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999</v>
      </c>
      <c r="AR122" s="81">
        <v>165</v>
      </c>
      <c r="AS122" s="81">
        <v>0</v>
      </c>
      <c r="AT122" s="81">
        <v>0</v>
      </c>
      <c r="AU122" s="81">
        <v>0</v>
      </c>
      <c r="AV122" s="81">
        <v>0</v>
      </c>
      <c r="AW122" s="81"/>
      <c r="AX122" s="82"/>
      <c r="AY122" s="81">
        <v>4656.6000000000031</v>
      </c>
      <c r="AZ122" s="81">
        <v>7302.5</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1853</v>
      </c>
      <c r="B123" s="80">
        <v>409</v>
      </c>
      <c r="C123" s="80">
        <v>1</v>
      </c>
      <c r="D123" s="80">
        <v>25</v>
      </c>
      <c r="E123" s="80">
        <v>1990</v>
      </c>
      <c r="F123" s="80" t="s">
        <v>562</v>
      </c>
      <c r="G123" s="80" t="s">
        <v>1854</v>
      </c>
      <c r="H123" s="80" t="s">
        <v>1855</v>
      </c>
      <c r="I123" s="177"/>
      <c r="J123" s="81">
        <v>119.82233358189308</v>
      </c>
      <c r="K123" s="81">
        <v>7.8507926304277031</v>
      </c>
      <c r="L123" s="81">
        <v>25.579438894593899</v>
      </c>
      <c r="M123" s="81">
        <v>29.236183086123891</v>
      </c>
      <c r="N123" s="81">
        <v>66.368219382231544</v>
      </c>
      <c r="O123" s="81">
        <v>44.80786780539168</v>
      </c>
      <c r="P123" s="81">
        <v>63.077842879928802</v>
      </c>
      <c r="Q123" s="81">
        <v>3.7425315661186644</v>
      </c>
      <c r="R123" s="81">
        <v>0</v>
      </c>
      <c r="S123" s="81">
        <v>3.8969591159485115</v>
      </c>
      <c r="T123" s="82"/>
      <c r="U123" s="81">
        <v>8156643</v>
      </c>
      <c r="V123" s="81">
        <v>2472</v>
      </c>
      <c r="W123" s="81">
        <v>237</v>
      </c>
      <c r="X123" s="81">
        <v>11656</v>
      </c>
      <c r="Y123" s="81">
        <v>15516</v>
      </c>
      <c r="Z123" s="81">
        <v>18430</v>
      </c>
      <c r="AA123" s="81">
        <v>15316</v>
      </c>
      <c r="AB123" s="81">
        <v>60766</v>
      </c>
      <c r="AC123" s="81">
        <v>0</v>
      </c>
      <c r="AD123" s="81">
        <v>3.8969591159485115</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1856</v>
      </c>
      <c r="B124" s="80">
        <v>410</v>
      </c>
      <c r="C124" s="80">
        <v>2</v>
      </c>
      <c r="D124" s="80">
        <v>25</v>
      </c>
      <c r="E124" s="80">
        <v>2005</v>
      </c>
      <c r="F124" s="80" t="s">
        <v>565</v>
      </c>
      <c r="G124" s="80" t="s">
        <v>1854</v>
      </c>
      <c r="H124" s="80" t="s">
        <v>1855</v>
      </c>
      <c r="I124" s="177"/>
      <c r="J124" s="81">
        <v>129.42046610891936</v>
      </c>
      <c r="K124" s="81">
        <v>5.0201694153769596</v>
      </c>
      <c r="L124" s="81">
        <v>26.42253340364428</v>
      </c>
      <c r="M124" s="81">
        <v>49.042347650579153</v>
      </c>
      <c r="N124" s="81">
        <v>89.071078015526098</v>
      </c>
      <c r="O124" s="81">
        <v>66.38708726890026</v>
      </c>
      <c r="P124" s="81">
        <v>52.212613203919318</v>
      </c>
      <c r="Q124" s="81">
        <v>3.2974615179528599</v>
      </c>
      <c r="R124" s="81">
        <v>0</v>
      </c>
      <c r="S124" s="81">
        <v>6.4296972750000005</v>
      </c>
      <c r="T124" s="82"/>
      <c r="U124" s="81">
        <v>8833764</v>
      </c>
      <c r="V124" s="81">
        <v>1929</v>
      </c>
      <c r="W124" s="81">
        <v>233</v>
      </c>
      <c r="X124" s="81">
        <v>10370</v>
      </c>
      <c r="Y124" s="81">
        <v>17203</v>
      </c>
      <c r="Z124" s="81">
        <v>31598</v>
      </c>
      <c r="AA124" s="81">
        <v>10383</v>
      </c>
      <c r="AB124" s="81">
        <v>55970</v>
      </c>
      <c r="AC124" s="81">
        <v>0</v>
      </c>
      <c r="AD124" s="81">
        <v>6.4296972750000005</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1857</v>
      </c>
      <c r="B125" s="80">
        <v>411</v>
      </c>
      <c r="C125" s="80">
        <v>3</v>
      </c>
      <c r="D125" s="80">
        <v>25</v>
      </c>
      <c r="E125" s="80">
        <v>2006</v>
      </c>
      <c r="F125" s="80" t="s">
        <v>566</v>
      </c>
      <c r="G125" s="80" t="s">
        <v>1854</v>
      </c>
      <c r="H125" s="80" t="s">
        <v>1855</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1858</v>
      </c>
      <c r="B126" s="80">
        <v>412</v>
      </c>
      <c r="C126" s="80">
        <v>4</v>
      </c>
      <c r="D126" s="80">
        <v>25</v>
      </c>
      <c r="E126" s="80">
        <v>2007</v>
      </c>
      <c r="F126" s="80" t="s">
        <v>567</v>
      </c>
      <c r="G126" s="80" t="s">
        <v>1854</v>
      </c>
      <c r="H126" s="80" t="s">
        <v>1855</v>
      </c>
      <c r="I126" s="177"/>
      <c r="J126" s="81">
        <v>152.46401161287415</v>
      </c>
      <c r="K126" s="81">
        <v>6.3081252249028212</v>
      </c>
      <c r="L126" s="81">
        <v>32.997418248178228</v>
      </c>
      <c r="M126" s="81">
        <v>68.347893302485446</v>
      </c>
      <c r="N126" s="81">
        <v>114.41125687314528</v>
      </c>
      <c r="O126" s="81">
        <v>63.867334130949722</v>
      </c>
      <c r="P126" s="81">
        <v>50.625854982584499</v>
      </c>
      <c r="Q126" s="81">
        <v>3.4040172173104764</v>
      </c>
      <c r="R126" s="81">
        <v>0</v>
      </c>
      <c r="S126" s="81">
        <v>5.2685055580799993</v>
      </c>
      <c r="T126" s="82"/>
      <c r="U126" s="81">
        <v>11011977</v>
      </c>
      <c r="V126" s="81">
        <v>1935</v>
      </c>
      <c r="W126" s="81">
        <v>276</v>
      </c>
      <c r="X126" s="81">
        <v>11990</v>
      </c>
      <c r="Y126" s="81">
        <v>17215</v>
      </c>
      <c r="Z126" s="81">
        <v>31601</v>
      </c>
      <c r="AA126" s="81">
        <v>9914</v>
      </c>
      <c r="AB126" s="81">
        <v>54723</v>
      </c>
      <c r="AC126" s="81">
        <v>0</v>
      </c>
      <c r="AD126" s="81">
        <v>5.2685055580799993</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1859</v>
      </c>
      <c r="B127" s="80">
        <v>413</v>
      </c>
      <c r="C127" s="80">
        <v>5</v>
      </c>
      <c r="D127" s="80">
        <v>25</v>
      </c>
      <c r="E127" s="80">
        <v>2008</v>
      </c>
      <c r="F127" s="80" t="s">
        <v>84</v>
      </c>
      <c r="G127" s="80" t="s">
        <v>1854</v>
      </c>
      <c r="H127" s="80" t="s">
        <v>1855</v>
      </c>
      <c r="I127" s="177"/>
      <c r="J127" s="81">
        <v>127.91876009611008</v>
      </c>
      <c r="K127" s="81">
        <v>4.4115593770773041</v>
      </c>
      <c r="L127" s="81">
        <v>27.847798153889194</v>
      </c>
      <c r="M127" s="81">
        <v>66.075210739155054</v>
      </c>
      <c r="N127" s="81">
        <v>97.035346280631245</v>
      </c>
      <c r="O127" s="81">
        <v>61.861819136345545</v>
      </c>
      <c r="P127" s="81">
        <v>49.430707286602015</v>
      </c>
      <c r="Q127" s="81">
        <v>3.311777208365478</v>
      </c>
      <c r="R127" s="81">
        <v>0</v>
      </c>
      <c r="S127" s="81">
        <v>4.6188408302399999</v>
      </c>
      <c r="T127" s="82"/>
      <c r="U127" s="81">
        <v>10832145</v>
      </c>
      <c r="V127" s="81">
        <v>1935</v>
      </c>
      <c r="W127" s="81">
        <v>276</v>
      </c>
      <c r="X127" s="81">
        <v>11990</v>
      </c>
      <c r="Y127" s="81">
        <v>17267</v>
      </c>
      <c r="Z127" s="81">
        <v>31683</v>
      </c>
      <c r="AA127" s="81">
        <v>9691</v>
      </c>
      <c r="AB127" s="81">
        <v>54115</v>
      </c>
      <c r="AC127" s="81">
        <v>0</v>
      </c>
      <c r="AD127" s="81">
        <v>4.6188408302399999</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1860</v>
      </c>
      <c r="B128" s="80">
        <v>414</v>
      </c>
      <c r="C128" s="80">
        <v>6</v>
      </c>
      <c r="D128" s="80">
        <v>25</v>
      </c>
      <c r="E128" s="80">
        <v>2009</v>
      </c>
      <c r="F128" s="80" t="s">
        <v>85</v>
      </c>
      <c r="G128" s="80" t="s">
        <v>1854</v>
      </c>
      <c r="H128" s="80" t="s">
        <v>1855</v>
      </c>
      <c r="I128" s="177"/>
      <c r="J128" s="81">
        <v>104.96638665134738</v>
      </c>
      <c r="K128" s="81">
        <v>2.934481667405612</v>
      </c>
      <c r="L128" s="81">
        <v>30.483338940706311</v>
      </c>
      <c r="M128" s="81">
        <v>58.604018742541555</v>
      </c>
      <c r="N128" s="81">
        <v>76.87498941265936</v>
      </c>
      <c r="O128" s="81">
        <v>62.766502443968349</v>
      </c>
      <c r="P128" s="81">
        <v>47.215245715235376</v>
      </c>
      <c r="Q128" s="81">
        <v>3.1174971892478776</v>
      </c>
      <c r="R128" s="81">
        <v>0</v>
      </c>
      <c r="S128" s="81">
        <v>4.7511156550800004</v>
      </c>
      <c r="T128" s="82"/>
      <c r="U128" s="81">
        <v>8884907</v>
      </c>
      <c r="V128" s="81">
        <v>1506</v>
      </c>
      <c r="W128" s="81">
        <v>463</v>
      </c>
      <c r="X128" s="81">
        <v>12571</v>
      </c>
      <c r="Y128" s="81">
        <v>17283</v>
      </c>
      <c r="Z128" s="81">
        <v>31730</v>
      </c>
      <c r="AA128" s="81">
        <v>9503</v>
      </c>
      <c r="AB128" s="81">
        <v>53475</v>
      </c>
      <c r="AC128" s="81">
        <v>0</v>
      </c>
      <c r="AD128" s="81">
        <v>4.7511156550800004</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72.5</v>
      </c>
      <c r="BJ128" s="81">
        <v>0</v>
      </c>
      <c r="BK128" s="81">
        <v>0</v>
      </c>
      <c r="BL128" s="81">
        <v>0</v>
      </c>
      <c r="BM128" s="82"/>
      <c r="BN128" s="81">
        <v>0</v>
      </c>
      <c r="BO128" s="81">
        <v>0</v>
      </c>
      <c r="BP128" s="81">
        <v>5</v>
      </c>
      <c r="BQ128" s="81">
        <v>0</v>
      </c>
      <c r="BR128" s="81">
        <v>0</v>
      </c>
      <c r="BS128" s="81">
        <v>0</v>
      </c>
      <c r="BT128"/>
      <c r="BU128" s="80"/>
      <c r="BV128" s="80"/>
      <c r="BW128" s="80"/>
      <c r="BX128" s="80"/>
      <c r="BY128" s="80"/>
      <c r="BZ128" s="80"/>
      <c r="CA128" s="80"/>
      <c r="CB128" s="80"/>
      <c r="CC128" s="80"/>
    </row>
    <row r="129" spans="1:81">
      <c r="A129" s="80" t="s">
        <v>1861</v>
      </c>
      <c r="B129" s="80">
        <v>415</v>
      </c>
      <c r="C129" s="80">
        <v>7</v>
      </c>
      <c r="D129" s="80">
        <v>25</v>
      </c>
      <c r="E129" s="80">
        <v>2010</v>
      </c>
      <c r="F129" s="80" t="s">
        <v>86</v>
      </c>
      <c r="G129" s="80" t="s">
        <v>1854</v>
      </c>
      <c r="H129" s="80" t="s">
        <v>1855</v>
      </c>
      <c r="I129" s="177"/>
      <c r="J129" s="81">
        <v>128.18274137520098</v>
      </c>
      <c r="K129" s="81">
        <v>3.2950531141387978</v>
      </c>
      <c r="L129" s="81">
        <v>28.516268125317819</v>
      </c>
      <c r="M129" s="81">
        <v>67.945445774838518</v>
      </c>
      <c r="N129" s="81">
        <v>91.984334085951005</v>
      </c>
      <c r="O129" s="81">
        <v>62.590389789722785</v>
      </c>
      <c r="P129" s="81">
        <v>47.374868863668496</v>
      </c>
      <c r="Q129" s="81">
        <v>3.2126626101448794</v>
      </c>
      <c r="R129" s="81">
        <v>0</v>
      </c>
      <c r="S129" s="81">
        <v>5.5079078714000005</v>
      </c>
      <c r="T129" s="82"/>
      <c r="U129" s="81">
        <v>11079048</v>
      </c>
      <c r="V129" s="81">
        <v>1506</v>
      </c>
      <c r="W129" s="81">
        <v>463</v>
      </c>
      <c r="X129" s="81">
        <v>12571</v>
      </c>
      <c r="Y129" s="81">
        <v>17305</v>
      </c>
      <c r="Z129" s="81">
        <v>31788</v>
      </c>
      <c r="AA129" s="81">
        <v>9297</v>
      </c>
      <c r="AB129" s="81">
        <v>52804</v>
      </c>
      <c r="AC129" s="81">
        <v>0</v>
      </c>
      <c r="AD129" s="81">
        <v>5.5079078714000005</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92.622</v>
      </c>
      <c r="BJ129" s="81">
        <v>0</v>
      </c>
      <c r="BK129" s="81">
        <v>0</v>
      </c>
      <c r="BL129" s="81">
        <v>0</v>
      </c>
      <c r="BM129" s="82"/>
      <c r="BN129" s="81">
        <v>0</v>
      </c>
      <c r="BO129" s="81">
        <v>0</v>
      </c>
      <c r="BP129" s="81">
        <v>5</v>
      </c>
      <c r="BQ129" s="81">
        <v>0</v>
      </c>
      <c r="BR129" s="81">
        <v>0</v>
      </c>
      <c r="BS129" s="81">
        <v>0</v>
      </c>
      <c r="BT129"/>
      <c r="BU129" s="80">
        <v>92.622</v>
      </c>
      <c r="BV129" s="80">
        <v>0</v>
      </c>
      <c r="BW129" s="80">
        <v>0</v>
      </c>
      <c r="BX129" s="80">
        <v>0</v>
      </c>
      <c r="BY129" s="80">
        <v>0</v>
      </c>
      <c r="BZ129" s="80">
        <v>0</v>
      </c>
      <c r="CA129" s="80">
        <v>0</v>
      </c>
      <c r="CB129" s="80">
        <v>0</v>
      </c>
      <c r="CC129" s="80">
        <v>0</v>
      </c>
    </row>
    <row r="130" spans="1:81">
      <c r="A130" s="80" t="s">
        <v>1862</v>
      </c>
      <c r="B130" s="80">
        <v>416</v>
      </c>
      <c r="C130" s="80">
        <v>8</v>
      </c>
      <c r="D130" s="80">
        <v>25</v>
      </c>
      <c r="E130" s="80">
        <v>2011</v>
      </c>
      <c r="F130" s="80" t="s">
        <v>87</v>
      </c>
      <c r="G130" s="80" t="s">
        <v>1854</v>
      </c>
      <c r="H130" s="80" t="s">
        <v>1855</v>
      </c>
      <c r="I130" s="177"/>
      <c r="J130" s="81">
        <v>156.75801276692874</v>
      </c>
      <c r="K130" s="81">
        <v>4.5483733931886299</v>
      </c>
      <c r="L130" s="81">
        <v>25.430295725602122</v>
      </c>
      <c r="M130" s="81">
        <v>85.900774041736284</v>
      </c>
      <c r="N130" s="81">
        <v>116.14063664564904</v>
      </c>
      <c r="O130" s="81">
        <v>61.500417271453706</v>
      </c>
      <c r="P130" s="81">
        <v>45.397148953417734</v>
      </c>
      <c r="Q130" s="81">
        <v>3.6587464927259341</v>
      </c>
      <c r="R130" s="81">
        <v>0</v>
      </c>
      <c r="S130" s="81">
        <v>5.0879140504000002</v>
      </c>
      <c r="T130" s="82"/>
      <c r="U130" s="81">
        <v>10898119</v>
      </c>
      <c r="V130" s="81">
        <v>1506</v>
      </c>
      <c r="W130" s="81">
        <v>463</v>
      </c>
      <c r="X130" s="81">
        <v>12571</v>
      </c>
      <c r="Y130" s="81">
        <v>17355</v>
      </c>
      <c r="Z130" s="81">
        <v>31913</v>
      </c>
      <c r="AA130" s="81">
        <v>9174</v>
      </c>
      <c r="AB130" s="81">
        <v>52135</v>
      </c>
      <c r="AC130" s="81">
        <v>0</v>
      </c>
      <c r="AD130" s="81">
        <v>5.0879140504000002</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108.514</v>
      </c>
      <c r="BJ130" s="81">
        <v>0</v>
      </c>
      <c r="BK130" s="81">
        <v>0</v>
      </c>
      <c r="BL130" s="81">
        <v>0</v>
      </c>
      <c r="BM130" s="82"/>
      <c r="BN130" s="81">
        <v>0</v>
      </c>
      <c r="BO130" s="81">
        <v>0</v>
      </c>
      <c r="BP130" s="81">
        <v>5</v>
      </c>
      <c r="BQ130" s="81">
        <v>0</v>
      </c>
      <c r="BR130" s="81">
        <v>0</v>
      </c>
      <c r="BS130" s="81">
        <v>0</v>
      </c>
      <c r="BT130"/>
      <c r="BU130" s="80">
        <v>108.514</v>
      </c>
      <c r="BV130" s="80">
        <v>0</v>
      </c>
      <c r="BW130" s="80">
        <v>0</v>
      </c>
      <c r="BX130" s="80">
        <v>0</v>
      </c>
      <c r="BY130" s="80">
        <v>0</v>
      </c>
      <c r="BZ130" s="80">
        <v>0</v>
      </c>
      <c r="CA130" s="80">
        <v>0</v>
      </c>
      <c r="CB130" s="80">
        <v>0</v>
      </c>
      <c r="CC130" s="80">
        <v>0</v>
      </c>
    </row>
    <row r="131" spans="1:81">
      <c r="A131" s="80" t="s">
        <v>1863</v>
      </c>
      <c r="B131" s="80">
        <v>417</v>
      </c>
      <c r="C131" s="80">
        <v>9</v>
      </c>
      <c r="D131" s="80">
        <v>25</v>
      </c>
      <c r="E131" s="80">
        <v>2012</v>
      </c>
      <c r="F131" s="80" t="s">
        <v>88</v>
      </c>
      <c r="G131" s="80" t="s">
        <v>1854</v>
      </c>
      <c r="H131" s="80" t="s">
        <v>1855</v>
      </c>
      <c r="I131" s="177"/>
      <c r="J131" s="81">
        <v>153.65140622812436</v>
      </c>
      <c r="K131" s="81">
        <v>4.1126650045958524</v>
      </c>
      <c r="L131" s="81">
        <v>24.744997876143326</v>
      </c>
      <c r="M131" s="81">
        <v>83.093298371448626</v>
      </c>
      <c r="N131" s="81">
        <v>123.56500064960109</v>
      </c>
      <c r="O131" s="81">
        <v>61.291781269826046</v>
      </c>
      <c r="P131" s="81">
        <v>44.43119506159433</v>
      </c>
      <c r="Q131" s="81">
        <v>3.9560788476715514</v>
      </c>
      <c r="R131" s="81">
        <v>0</v>
      </c>
      <c r="S131" s="81">
        <v>4.044281196620001</v>
      </c>
      <c r="T131" s="82"/>
      <c r="U131" s="81">
        <v>10524104</v>
      </c>
      <c r="V131" s="81">
        <v>1506</v>
      </c>
      <c r="W131" s="81">
        <v>463</v>
      </c>
      <c r="X131" s="81">
        <v>12571</v>
      </c>
      <c r="Y131" s="81">
        <v>17663</v>
      </c>
      <c r="Z131" s="81">
        <v>32057</v>
      </c>
      <c r="AA131" s="81">
        <v>8928</v>
      </c>
      <c r="AB131" s="81">
        <v>51885</v>
      </c>
      <c r="AC131" s="81">
        <v>0</v>
      </c>
      <c r="AD131" s="81">
        <v>4.044281196620001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115.672</v>
      </c>
      <c r="BJ131" s="81">
        <v>0</v>
      </c>
      <c r="BK131" s="81">
        <v>0</v>
      </c>
      <c r="BL131" s="81">
        <v>0</v>
      </c>
      <c r="BM131" s="82"/>
      <c r="BN131" s="81">
        <v>0</v>
      </c>
      <c r="BO131" s="81">
        <v>0</v>
      </c>
      <c r="BP131" s="81">
        <v>5</v>
      </c>
      <c r="BQ131" s="81">
        <v>0</v>
      </c>
      <c r="BR131" s="81">
        <v>0</v>
      </c>
      <c r="BS131" s="81">
        <v>0</v>
      </c>
      <c r="BT131"/>
      <c r="BU131" s="80">
        <v>115.672</v>
      </c>
      <c r="BV131" s="80">
        <v>0</v>
      </c>
      <c r="BW131" s="80">
        <v>0</v>
      </c>
      <c r="BX131" s="80">
        <v>0</v>
      </c>
      <c r="BY131" s="80">
        <v>0</v>
      </c>
      <c r="BZ131" s="80">
        <v>0</v>
      </c>
      <c r="CA131" s="80">
        <v>0</v>
      </c>
      <c r="CB131" s="80">
        <v>0</v>
      </c>
      <c r="CC131" s="80">
        <v>0</v>
      </c>
    </row>
    <row r="132" spans="1:81">
      <c r="A132" s="80" t="s">
        <v>1864</v>
      </c>
      <c r="B132" s="80">
        <v>418</v>
      </c>
      <c r="C132" s="80">
        <v>10</v>
      </c>
      <c r="D132" s="80">
        <v>25</v>
      </c>
      <c r="E132" s="80">
        <v>2013</v>
      </c>
      <c r="F132" s="80" t="s">
        <v>89</v>
      </c>
      <c r="G132" s="80" t="s">
        <v>1854</v>
      </c>
      <c r="H132" s="80" t="s">
        <v>1855</v>
      </c>
      <c r="I132" s="177"/>
      <c r="J132" s="81">
        <v>120.04379100120259</v>
      </c>
      <c r="K132" s="81">
        <v>3.2879511371276773</v>
      </c>
      <c r="L132" s="81">
        <v>22.654623909740049</v>
      </c>
      <c r="M132" s="81">
        <v>79.738638036032938</v>
      </c>
      <c r="N132" s="81">
        <v>106.44954885850525</v>
      </c>
      <c r="O132" s="81">
        <v>59.045546551679124</v>
      </c>
      <c r="P132" s="81">
        <v>43.749395198356424</v>
      </c>
      <c r="Q132" s="81">
        <v>3.9710813294087681</v>
      </c>
      <c r="R132" s="81">
        <v>0</v>
      </c>
      <c r="S132" s="81">
        <v>5.0414193790400024</v>
      </c>
      <c r="T132" s="82"/>
      <c r="U132" s="81">
        <v>8650974</v>
      </c>
      <c r="V132" s="81">
        <v>1506</v>
      </c>
      <c r="W132" s="81">
        <v>463</v>
      </c>
      <c r="X132" s="81">
        <v>12571</v>
      </c>
      <c r="Y132" s="81">
        <v>17688</v>
      </c>
      <c r="Z132" s="81">
        <v>32261</v>
      </c>
      <c r="AA132" s="81">
        <v>8758</v>
      </c>
      <c r="AB132" s="81">
        <v>51335</v>
      </c>
      <c r="AC132" s="81">
        <v>0</v>
      </c>
      <c r="AD132" s="81">
        <v>5.0414193790400024</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110.381</v>
      </c>
      <c r="BJ132" s="81">
        <v>0</v>
      </c>
      <c r="BK132" s="81">
        <v>0</v>
      </c>
      <c r="BL132" s="81">
        <v>0</v>
      </c>
      <c r="BM132" s="82"/>
      <c r="BN132" s="81">
        <v>0</v>
      </c>
      <c r="BO132" s="81">
        <v>0</v>
      </c>
      <c r="BP132" s="81">
        <v>5</v>
      </c>
      <c r="BQ132" s="81">
        <v>0</v>
      </c>
      <c r="BR132" s="81">
        <v>0</v>
      </c>
      <c r="BS132" s="81">
        <v>0</v>
      </c>
      <c r="BT132"/>
      <c r="BU132" s="80">
        <v>110.381</v>
      </c>
      <c r="BV132" s="80">
        <v>0</v>
      </c>
      <c r="BW132" s="80">
        <v>0</v>
      </c>
      <c r="BX132" s="80">
        <v>0</v>
      </c>
      <c r="BY132" s="80">
        <v>0</v>
      </c>
      <c r="BZ132" s="80">
        <v>0</v>
      </c>
      <c r="CA132" s="80">
        <v>0</v>
      </c>
      <c r="CB132" s="80">
        <v>0</v>
      </c>
      <c r="CC132" s="80">
        <v>0</v>
      </c>
    </row>
    <row r="133" spans="1:81">
      <c r="A133" s="80" t="s">
        <v>1865</v>
      </c>
      <c r="B133" s="80">
        <v>419</v>
      </c>
      <c r="C133" s="80">
        <v>11</v>
      </c>
      <c r="D133" s="80">
        <v>25</v>
      </c>
      <c r="E133" s="80">
        <v>2014</v>
      </c>
      <c r="F133" s="80" t="s">
        <v>90</v>
      </c>
      <c r="G133" s="80" t="s">
        <v>1854</v>
      </c>
      <c r="H133" s="80" t="s">
        <v>1855</v>
      </c>
      <c r="I133" s="177"/>
      <c r="J133" s="81">
        <v>120.21948314639526</v>
      </c>
      <c r="K133" s="81">
        <v>3.3642324090418887</v>
      </c>
      <c r="L133" s="81">
        <v>18.842469985595521</v>
      </c>
      <c r="M133" s="81">
        <v>75.578893178952072</v>
      </c>
      <c r="N133" s="81">
        <v>103.69237333118284</v>
      </c>
      <c r="O133" s="81">
        <v>56.03806904372351</v>
      </c>
      <c r="P133" s="81">
        <v>43.17352431564052</v>
      </c>
      <c r="Q133" s="81">
        <v>3.7554474486210609</v>
      </c>
      <c r="R133" s="81">
        <v>0</v>
      </c>
      <c r="S133" s="81">
        <v>5.3796236677061229</v>
      </c>
      <c r="T133" s="82"/>
      <c r="U133" s="81">
        <v>8961084</v>
      </c>
      <c r="V133" s="81">
        <v>1282</v>
      </c>
      <c r="W133" s="81">
        <v>441</v>
      </c>
      <c r="X133" s="81">
        <v>11786</v>
      </c>
      <c r="Y133" s="81">
        <v>17679</v>
      </c>
      <c r="Z133" s="81">
        <v>32247</v>
      </c>
      <c r="AA133" s="81">
        <v>8598</v>
      </c>
      <c r="AB133" s="81">
        <v>50599</v>
      </c>
      <c r="AC133" s="81">
        <v>0</v>
      </c>
      <c r="AD133" s="81">
        <v>5.3796236677061229</v>
      </c>
      <c r="AE133" s="82"/>
      <c r="AF133" s="81">
        <v>124437857.10106741</v>
      </c>
      <c r="AG133" s="81">
        <v>2550928.8665138823</v>
      </c>
      <c r="AH133" s="81">
        <v>3032482.4126543836</v>
      </c>
      <c r="AI133" s="81">
        <v>68490030.277558953</v>
      </c>
      <c r="AJ133" s="81">
        <v>126557701.90795381</v>
      </c>
      <c r="AK133" s="81">
        <v>0</v>
      </c>
      <c r="AL133" s="81">
        <v>0</v>
      </c>
      <c r="AM133" s="81">
        <v>6946486.5882658586</v>
      </c>
      <c r="AN133" s="81">
        <v>0</v>
      </c>
      <c r="AO133" s="81">
        <v>0</v>
      </c>
      <c r="AP133" s="82"/>
      <c r="AQ133" s="81">
        <v>335</v>
      </c>
      <c r="AR133" s="81">
        <v>48</v>
      </c>
      <c r="AS133" s="81">
        <v>0</v>
      </c>
      <c r="AT133" s="81">
        <v>0</v>
      </c>
      <c r="AU133" s="81">
        <v>0</v>
      </c>
      <c r="AV133" s="81">
        <v>1</v>
      </c>
      <c r="AW133" s="81" t="s">
        <v>564</v>
      </c>
      <c r="AX133" s="82"/>
      <c r="AY133" s="81">
        <v>1341.694</v>
      </c>
      <c r="AZ133" s="81">
        <v>2295.5</v>
      </c>
      <c r="BA133" s="81">
        <v>0</v>
      </c>
      <c r="BB133" s="81">
        <v>0</v>
      </c>
      <c r="BC133" s="81">
        <v>0</v>
      </c>
      <c r="BD133" s="81">
        <v>2530</v>
      </c>
      <c r="BE133" s="81" t="s">
        <v>564</v>
      </c>
      <c r="BF133" s="82"/>
      <c r="BG133" s="81">
        <v>0</v>
      </c>
      <c r="BH133" s="81">
        <v>0</v>
      </c>
      <c r="BI133" s="81">
        <v>104.958</v>
      </c>
      <c r="BJ133" s="81">
        <v>0</v>
      </c>
      <c r="BK133" s="81">
        <v>0</v>
      </c>
      <c r="BL133" s="81">
        <v>0</v>
      </c>
      <c r="BM133" s="82"/>
      <c r="BN133" s="81">
        <v>0</v>
      </c>
      <c r="BO133" s="81">
        <v>0</v>
      </c>
      <c r="BP133" s="81">
        <v>5</v>
      </c>
      <c r="BQ133" s="81">
        <v>0</v>
      </c>
      <c r="BR133" s="81">
        <v>0</v>
      </c>
      <c r="BS133" s="81">
        <v>0</v>
      </c>
      <c r="BT133"/>
      <c r="BU133" s="80">
        <v>104.958</v>
      </c>
      <c r="BV133" s="80">
        <v>0</v>
      </c>
      <c r="BW133" s="80">
        <v>0</v>
      </c>
      <c r="BX133" s="80">
        <v>0</v>
      </c>
      <c r="BY133" s="80">
        <v>0</v>
      </c>
      <c r="BZ133" s="80">
        <v>0</v>
      </c>
      <c r="CA133" s="80">
        <v>0</v>
      </c>
      <c r="CB133" s="80">
        <v>0</v>
      </c>
      <c r="CC133" s="80">
        <v>0</v>
      </c>
    </row>
    <row r="134" spans="1:81">
      <c r="A134" s="80" t="s">
        <v>1866</v>
      </c>
      <c r="B134" s="80">
        <v>420</v>
      </c>
      <c r="C134" s="80">
        <v>12</v>
      </c>
      <c r="D134" s="80">
        <v>25</v>
      </c>
      <c r="E134" s="80">
        <v>2015</v>
      </c>
      <c r="F134" s="80" t="s">
        <v>91</v>
      </c>
      <c r="G134" s="80" t="s">
        <v>1854</v>
      </c>
      <c r="H134" s="80" t="s">
        <v>1855</v>
      </c>
      <c r="I134" s="177"/>
      <c r="J134" s="81">
        <v>92.606283604505904</v>
      </c>
      <c r="K134" s="81">
        <v>3.1729008008897139</v>
      </c>
      <c r="L134" s="81">
        <v>17.703514843438626</v>
      </c>
      <c r="M134" s="81">
        <v>68.158622417428774</v>
      </c>
      <c r="N134" s="81">
        <v>98.454756561927127</v>
      </c>
      <c r="O134" s="81">
        <v>55.234801857464852</v>
      </c>
      <c r="P134" s="81">
        <v>42.463750178989578</v>
      </c>
      <c r="Q134" s="81">
        <v>3.6205230047117891</v>
      </c>
      <c r="R134" s="81">
        <v>0</v>
      </c>
      <c r="S134" s="81">
        <v>4.9712551427403264</v>
      </c>
      <c r="T134" s="82"/>
      <c r="U134" s="81">
        <v>8119300</v>
      </c>
      <c r="V134" s="81">
        <v>1282</v>
      </c>
      <c r="W134" s="81">
        <v>441</v>
      </c>
      <c r="X134" s="81">
        <v>11786</v>
      </c>
      <c r="Y134" s="81">
        <v>17700</v>
      </c>
      <c r="Z134" s="81">
        <v>32091</v>
      </c>
      <c r="AA134" s="81">
        <v>8450</v>
      </c>
      <c r="AB134" s="81">
        <v>49830</v>
      </c>
      <c r="AC134" s="81">
        <v>0</v>
      </c>
      <c r="AD134" s="81">
        <v>4.9712551427403264</v>
      </c>
      <c r="AE134" s="82"/>
      <c r="AF134" s="81">
        <v>97549941.479060873</v>
      </c>
      <c r="AG134" s="81">
        <v>2272106.6641225102</v>
      </c>
      <c r="AH134" s="81">
        <v>2297099.6169905988</v>
      </c>
      <c r="AI134" s="81">
        <v>71906033.579300329</v>
      </c>
      <c r="AJ134" s="81">
        <v>126422195.97960365</v>
      </c>
      <c r="AK134" s="81">
        <v>0</v>
      </c>
      <c r="AL134" s="81">
        <v>0</v>
      </c>
      <c r="AM134" s="81">
        <v>6828992.4710117299</v>
      </c>
      <c r="AN134" s="81">
        <v>0</v>
      </c>
      <c r="AO134" s="81">
        <v>0</v>
      </c>
      <c r="AP134" s="82"/>
      <c r="AQ134" s="81">
        <v>355</v>
      </c>
      <c r="AR134" s="81">
        <v>62</v>
      </c>
      <c r="AS134" s="81">
        <v>0</v>
      </c>
      <c r="AT134" s="81">
        <v>0</v>
      </c>
      <c r="AU134" s="81">
        <v>0</v>
      </c>
      <c r="AV134" s="81">
        <v>1</v>
      </c>
      <c r="AW134" s="81" t="s">
        <v>564</v>
      </c>
      <c r="AX134" s="82"/>
      <c r="AY134" s="81">
        <v>1429.944</v>
      </c>
      <c r="AZ134" s="81">
        <v>3675.4</v>
      </c>
      <c r="BA134" s="81">
        <v>0</v>
      </c>
      <c r="BB134" s="81">
        <v>0</v>
      </c>
      <c r="BC134" s="81">
        <v>0</v>
      </c>
      <c r="BD134" s="81">
        <v>2530</v>
      </c>
      <c r="BE134" s="81" t="s">
        <v>564</v>
      </c>
      <c r="BF134" s="82"/>
      <c r="BG134" s="81">
        <v>0</v>
      </c>
      <c r="BH134" s="81">
        <v>0</v>
      </c>
      <c r="BI134" s="81">
        <v>96.983999999999995</v>
      </c>
      <c r="BJ134" s="81">
        <v>0</v>
      </c>
      <c r="BK134" s="81">
        <v>0</v>
      </c>
      <c r="BL134" s="81">
        <v>0</v>
      </c>
      <c r="BM134" s="82"/>
      <c r="BN134" s="81">
        <v>0</v>
      </c>
      <c r="BO134" s="81">
        <v>0</v>
      </c>
      <c r="BP134" s="81">
        <v>5</v>
      </c>
      <c r="BQ134" s="81">
        <v>0</v>
      </c>
      <c r="BR134" s="81">
        <v>0</v>
      </c>
      <c r="BS134" s="81">
        <v>0</v>
      </c>
      <c r="BT134"/>
      <c r="BU134" s="80">
        <v>96.983999999999995</v>
      </c>
      <c r="BV134" s="80">
        <v>0</v>
      </c>
      <c r="BW134" s="80">
        <v>0</v>
      </c>
      <c r="BX134" s="80">
        <v>0</v>
      </c>
      <c r="BY134" s="80">
        <v>0</v>
      </c>
      <c r="BZ134" s="80">
        <v>0</v>
      </c>
      <c r="CA134" s="80">
        <v>0</v>
      </c>
      <c r="CB134" s="80">
        <v>0</v>
      </c>
      <c r="CC134" s="80">
        <v>0</v>
      </c>
    </row>
    <row r="135" spans="1:81">
      <c r="A135" s="80" t="s">
        <v>1867</v>
      </c>
      <c r="B135" s="80">
        <v>421</v>
      </c>
      <c r="C135" s="80">
        <v>13</v>
      </c>
      <c r="D135" s="80">
        <v>25</v>
      </c>
      <c r="E135" s="80">
        <v>2016</v>
      </c>
      <c r="F135" s="80" t="s">
        <v>92</v>
      </c>
      <c r="G135" s="80" t="s">
        <v>1854</v>
      </c>
      <c r="H135" s="80" t="s">
        <v>1855</v>
      </c>
      <c r="I135" s="177"/>
      <c r="J135" s="81">
        <v>95.059940241246267</v>
      </c>
      <c r="K135" s="81">
        <v>3.1980662453277882</v>
      </c>
      <c r="L135" s="81">
        <v>20.635196678063448</v>
      </c>
      <c r="M135" s="81">
        <v>56.91875967276011</v>
      </c>
      <c r="N135" s="81">
        <v>95.398861399391123</v>
      </c>
      <c r="O135" s="81">
        <v>54.339622476032943</v>
      </c>
      <c r="P135" s="81">
        <v>42.018227285757092</v>
      </c>
      <c r="Q135" s="81">
        <v>3.4683857276383847</v>
      </c>
      <c r="R135" s="81">
        <v>0</v>
      </c>
      <c r="S135" s="81">
        <v>3.6402123524349492</v>
      </c>
      <c r="T135" s="82"/>
      <c r="U135" s="81">
        <v>8052062</v>
      </c>
      <c r="V135" s="81">
        <v>1282</v>
      </c>
      <c r="W135" s="81">
        <v>441</v>
      </c>
      <c r="X135" s="81">
        <v>11786</v>
      </c>
      <c r="Y135" s="81">
        <v>17667</v>
      </c>
      <c r="Z135" s="81">
        <v>31959</v>
      </c>
      <c r="AA135" s="81">
        <v>8648</v>
      </c>
      <c r="AB135" s="81">
        <v>49105</v>
      </c>
      <c r="AC135" s="81">
        <v>0</v>
      </c>
      <c r="AD135" s="81">
        <v>3.6402123524349488</v>
      </c>
      <c r="AE135" s="82"/>
      <c r="AF135" s="81">
        <v>101500564.1142986</v>
      </c>
      <c r="AG135" s="81">
        <v>2153304.613197437</v>
      </c>
      <c r="AH135" s="81">
        <v>2107647.9448937899</v>
      </c>
      <c r="AI135" s="81">
        <v>69072958.298113838</v>
      </c>
      <c r="AJ135" s="81">
        <v>121112000.18880101</v>
      </c>
      <c r="AK135" s="81">
        <v>0</v>
      </c>
      <c r="AL135" s="81">
        <v>0</v>
      </c>
      <c r="AM135" s="81">
        <v>6734862.5277883373</v>
      </c>
      <c r="AN135" s="81">
        <v>0</v>
      </c>
      <c r="AO135" s="81">
        <v>0</v>
      </c>
      <c r="AP135" s="82"/>
      <c r="AQ135" s="81">
        <v>388</v>
      </c>
      <c r="AR135" s="81">
        <v>68</v>
      </c>
      <c r="AS135" s="81">
        <v>0</v>
      </c>
      <c r="AT135" s="81">
        <v>0</v>
      </c>
      <c r="AU135" s="81">
        <v>0</v>
      </c>
      <c r="AV135" s="81">
        <v>1</v>
      </c>
      <c r="AW135" s="81" t="s">
        <v>564</v>
      </c>
      <c r="AX135" s="82"/>
      <c r="AY135" s="81">
        <v>1592.444</v>
      </c>
      <c r="AZ135" s="81">
        <v>4024.5</v>
      </c>
      <c r="BA135" s="81">
        <v>0</v>
      </c>
      <c r="BB135" s="81">
        <v>0</v>
      </c>
      <c r="BC135" s="81">
        <v>0</v>
      </c>
      <c r="BD135" s="81">
        <v>2530</v>
      </c>
      <c r="BE135" s="81" t="s">
        <v>564</v>
      </c>
      <c r="BF135" s="82"/>
      <c r="BG135" s="81">
        <v>0</v>
      </c>
      <c r="BH135" s="81">
        <v>0</v>
      </c>
      <c r="BI135" s="81">
        <v>108.229</v>
      </c>
      <c r="BJ135" s="81">
        <v>0</v>
      </c>
      <c r="BK135" s="81">
        <v>0</v>
      </c>
      <c r="BL135" s="81">
        <v>0</v>
      </c>
      <c r="BM135" s="82"/>
      <c r="BN135" s="81">
        <v>0</v>
      </c>
      <c r="BO135" s="81">
        <v>0</v>
      </c>
      <c r="BP135" s="81">
        <v>5</v>
      </c>
      <c r="BQ135" s="81">
        <v>0</v>
      </c>
      <c r="BR135" s="81">
        <v>0</v>
      </c>
      <c r="BS135" s="81">
        <v>0</v>
      </c>
      <c r="BT135"/>
      <c r="BU135" s="80">
        <v>108.229</v>
      </c>
      <c r="BV135" s="80">
        <v>0</v>
      </c>
      <c r="BW135" s="80">
        <v>0</v>
      </c>
      <c r="BX135" s="80">
        <v>0</v>
      </c>
      <c r="BY135" s="80">
        <v>0</v>
      </c>
      <c r="BZ135" s="80">
        <v>0</v>
      </c>
      <c r="CA135" s="80">
        <v>0</v>
      </c>
      <c r="CB135" s="80">
        <v>0</v>
      </c>
      <c r="CC135" s="80">
        <v>0</v>
      </c>
    </row>
    <row r="136" spans="1:81">
      <c r="A136" s="80" t="s">
        <v>1868</v>
      </c>
      <c r="B136" s="80">
        <v>422</v>
      </c>
      <c r="C136" s="80">
        <v>14</v>
      </c>
      <c r="D136" s="80">
        <v>25</v>
      </c>
      <c r="E136" s="80">
        <v>2017</v>
      </c>
      <c r="F136" s="80" t="s">
        <v>71</v>
      </c>
      <c r="G136" s="80" t="s">
        <v>1854</v>
      </c>
      <c r="H136" s="80" t="s">
        <v>1855</v>
      </c>
      <c r="I136" s="177"/>
      <c r="J136" s="81">
        <v>95.825735668914163</v>
      </c>
      <c r="K136" s="81">
        <v>2.9701046781145832</v>
      </c>
      <c r="L136" s="81">
        <v>18.74467503250689</v>
      </c>
      <c r="M136" s="81">
        <v>54.891544571856187</v>
      </c>
      <c r="N136" s="81">
        <v>96.807500785427422</v>
      </c>
      <c r="O136" s="81">
        <v>53.232153111691034</v>
      </c>
      <c r="P136" s="81">
        <v>41.225810960518665</v>
      </c>
      <c r="Q136" s="81">
        <v>3.3064348956764196</v>
      </c>
      <c r="R136" s="81">
        <v>0</v>
      </c>
      <c r="S136" s="81">
        <v>4.7540134109256051</v>
      </c>
      <c r="T136" s="82"/>
      <c r="U136" s="81">
        <v>9094272</v>
      </c>
      <c r="V136" s="81">
        <v>1282</v>
      </c>
      <c r="W136" s="81">
        <v>441</v>
      </c>
      <c r="X136" s="81">
        <v>11786</v>
      </c>
      <c r="Y136" s="81">
        <v>17639</v>
      </c>
      <c r="Z136" s="81">
        <v>31827</v>
      </c>
      <c r="AA136" s="81">
        <v>8539</v>
      </c>
      <c r="AB136" s="81">
        <v>48410</v>
      </c>
      <c r="AC136" s="81">
        <v>0</v>
      </c>
      <c r="AD136" s="81">
        <v>4.7540134109256051</v>
      </c>
      <c r="AE136" s="82"/>
      <c r="AF136" s="81">
        <v>110825359.0791785</v>
      </c>
      <c r="AG136" s="81">
        <v>2089738.1542088089</v>
      </c>
      <c r="AH136" s="81">
        <v>2743319.6126982602</v>
      </c>
      <c r="AI136" s="81">
        <v>72672102.575492352</v>
      </c>
      <c r="AJ136" s="81">
        <v>128553045.5369232</v>
      </c>
      <c r="AK136" s="81">
        <v>0</v>
      </c>
      <c r="AL136" s="81">
        <v>0</v>
      </c>
      <c r="AM136" s="81">
        <v>6649930.7661125222</v>
      </c>
      <c r="AN136" s="81">
        <v>0</v>
      </c>
      <c r="AO136" s="81">
        <v>0</v>
      </c>
      <c r="AP136" s="82"/>
      <c r="AQ136" s="81">
        <v>418</v>
      </c>
      <c r="AR136" s="81">
        <v>73</v>
      </c>
      <c r="AS136" s="81">
        <v>0</v>
      </c>
      <c r="AT136" s="81">
        <v>0</v>
      </c>
      <c r="AU136" s="81">
        <v>0</v>
      </c>
      <c r="AV136" s="81">
        <v>1</v>
      </c>
      <c r="AW136" s="81" t="s">
        <v>564</v>
      </c>
      <c r="AX136" s="82"/>
      <c r="AY136" s="81">
        <v>1758.3440000000001</v>
      </c>
      <c r="AZ136" s="81">
        <v>6486.1</v>
      </c>
      <c r="BA136" s="81">
        <v>0</v>
      </c>
      <c r="BB136" s="81">
        <v>0</v>
      </c>
      <c r="BC136" s="81">
        <v>0</v>
      </c>
      <c r="BD136" s="81">
        <v>2530</v>
      </c>
      <c r="BE136" s="81" t="s">
        <v>564</v>
      </c>
      <c r="BF136" s="82"/>
      <c r="BG136" s="81">
        <v>0</v>
      </c>
      <c r="BH136" s="81">
        <v>0</v>
      </c>
      <c r="BI136" s="81">
        <v>126.42700000000001</v>
      </c>
      <c r="BJ136" s="81">
        <v>0</v>
      </c>
      <c r="BK136" s="81">
        <v>0</v>
      </c>
      <c r="BL136" s="81">
        <v>0</v>
      </c>
      <c r="BM136" s="82"/>
      <c r="BN136" s="81">
        <v>0</v>
      </c>
      <c r="BO136" s="81">
        <v>0</v>
      </c>
      <c r="BP136" s="81">
        <v>5</v>
      </c>
      <c r="BQ136" s="81">
        <v>0</v>
      </c>
      <c r="BR136" s="81">
        <v>0</v>
      </c>
      <c r="BS136" s="81">
        <v>0</v>
      </c>
      <c r="BT136"/>
      <c r="BU136" s="80">
        <v>126.42700000000001</v>
      </c>
      <c r="BV136" s="80">
        <v>0</v>
      </c>
      <c r="BW136" s="80">
        <v>0</v>
      </c>
      <c r="BX136" s="80">
        <v>0</v>
      </c>
      <c r="BY136" s="80">
        <v>0</v>
      </c>
      <c r="BZ136" s="80">
        <v>0</v>
      </c>
      <c r="CA136" s="80">
        <v>0</v>
      </c>
      <c r="CB136" s="80">
        <v>0</v>
      </c>
      <c r="CC136" s="80">
        <v>0</v>
      </c>
    </row>
    <row r="137" spans="1:81">
      <c r="A137" s="80" t="s">
        <v>1869</v>
      </c>
      <c r="B137" s="80">
        <v>423</v>
      </c>
      <c r="C137" s="80">
        <v>15</v>
      </c>
      <c r="D137" s="80">
        <v>25</v>
      </c>
      <c r="E137" s="80">
        <v>2018</v>
      </c>
      <c r="F137" s="80" t="s">
        <v>93</v>
      </c>
      <c r="G137" s="80" t="s">
        <v>1854</v>
      </c>
      <c r="H137" s="80" t="s">
        <v>1855</v>
      </c>
      <c r="I137" s="177"/>
      <c r="J137" s="81">
        <v>88.431513717722595</v>
      </c>
      <c r="K137" s="81">
        <v>2.716949392344167</v>
      </c>
      <c r="L137" s="81">
        <v>17.333275802266829</v>
      </c>
      <c r="M137" s="81">
        <v>53.342818700918365</v>
      </c>
      <c r="N137" s="81">
        <v>89.911171723290039</v>
      </c>
      <c r="O137" s="81">
        <v>51.775804802285982</v>
      </c>
      <c r="P137" s="81">
        <v>40.399589443336083</v>
      </c>
      <c r="Q137" s="81">
        <v>3.0127476020364017</v>
      </c>
      <c r="R137" s="81">
        <v>0</v>
      </c>
      <c r="S137" s="81">
        <v>4.6781980361786184</v>
      </c>
      <c r="T137" s="82"/>
      <c r="U137" s="81">
        <v>9592443</v>
      </c>
      <c r="V137" s="81">
        <v>1282</v>
      </c>
      <c r="W137" s="81">
        <v>441</v>
      </c>
      <c r="X137" s="81">
        <v>11786</v>
      </c>
      <c r="Y137" s="81">
        <v>17608</v>
      </c>
      <c r="Z137" s="81">
        <v>31549</v>
      </c>
      <c r="AA137" s="81">
        <v>8452</v>
      </c>
      <c r="AB137" s="81">
        <v>47535</v>
      </c>
      <c r="AC137" s="81">
        <v>0</v>
      </c>
      <c r="AD137" s="81">
        <v>4.6781980361786184</v>
      </c>
      <c r="AE137" s="82"/>
      <c r="AF137" s="81">
        <v>107116499.33418401</v>
      </c>
      <c r="AG137" s="81">
        <v>1862360.9719823711</v>
      </c>
      <c r="AH137" s="81">
        <v>2606829.561060152</v>
      </c>
      <c r="AI137" s="81">
        <v>70924919.158396631</v>
      </c>
      <c r="AJ137" s="81">
        <v>127700635.887574</v>
      </c>
      <c r="AK137" s="81">
        <v>0</v>
      </c>
      <c r="AL137" s="81">
        <v>0</v>
      </c>
      <c r="AM137" s="81">
        <v>6543245.5476782294</v>
      </c>
      <c r="AN137" s="81">
        <v>0</v>
      </c>
      <c r="AO137" s="81">
        <v>0</v>
      </c>
      <c r="AP137" s="82"/>
      <c r="AQ137" s="81">
        <v>446</v>
      </c>
      <c r="AR137" s="81">
        <v>80</v>
      </c>
      <c r="AS137" s="81">
        <v>0</v>
      </c>
      <c r="AT137" s="81">
        <v>0</v>
      </c>
      <c r="AU137" s="81">
        <v>0</v>
      </c>
      <c r="AV137" s="81">
        <v>1</v>
      </c>
      <c r="AW137" s="81" t="s">
        <v>564</v>
      </c>
      <c r="AX137" s="82"/>
      <c r="AY137" s="81">
        <v>1905.3450000000009</v>
      </c>
      <c r="AZ137" s="81">
        <v>7580</v>
      </c>
      <c r="BA137" s="81">
        <v>0</v>
      </c>
      <c r="BB137" s="81">
        <v>0</v>
      </c>
      <c r="BC137" s="81">
        <v>0</v>
      </c>
      <c r="BD137" s="81">
        <v>2530</v>
      </c>
      <c r="BE137" s="81" t="s">
        <v>564</v>
      </c>
      <c r="BF137" s="82"/>
      <c r="BG137" s="81">
        <v>0</v>
      </c>
      <c r="BH137" s="81">
        <v>0</v>
      </c>
      <c r="BI137" s="81">
        <v>30.823</v>
      </c>
      <c r="BJ137" s="81">
        <v>0</v>
      </c>
      <c r="BK137" s="81">
        <v>0</v>
      </c>
      <c r="BL137" s="81">
        <v>0</v>
      </c>
      <c r="BM137" s="82"/>
      <c r="BN137" s="81">
        <v>0</v>
      </c>
      <c r="BO137" s="81">
        <v>0</v>
      </c>
      <c r="BP137" s="81">
        <v>3</v>
      </c>
      <c r="BQ137" s="81">
        <v>0</v>
      </c>
      <c r="BR137" s="81">
        <v>0</v>
      </c>
      <c r="BS137" s="81">
        <v>0</v>
      </c>
      <c r="BT137"/>
      <c r="BU137" s="80">
        <v>30.823</v>
      </c>
      <c r="BV137" s="80">
        <v>0</v>
      </c>
      <c r="BW137" s="80">
        <v>0</v>
      </c>
      <c r="BX137" s="80">
        <v>0</v>
      </c>
      <c r="BY137" s="80">
        <v>0</v>
      </c>
      <c r="BZ137" s="80">
        <v>0</v>
      </c>
      <c r="CA137" s="80">
        <v>0</v>
      </c>
      <c r="CB137" s="80">
        <v>0</v>
      </c>
      <c r="CC137" s="80">
        <v>0</v>
      </c>
    </row>
    <row r="138" spans="1:81">
      <c r="A138" s="80" t="s">
        <v>1870</v>
      </c>
      <c r="B138" s="80">
        <v>424</v>
      </c>
      <c r="C138" s="80">
        <v>16</v>
      </c>
      <c r="D138" s="80">
        <v>25</v>
      </c>
      <c r="E138" s="80">
        <v>2019</v>
      </c>
      <c r="F138" s="80" t="s">
        <v>73</v>
      </c>
      <c r="G138" s="80" t="s">
        <v>1854</v>
      </c>
      <c r="H138" s="80" t="s">
        <v>1855</v>
      </c>
      <c r="I138" s="177"/>
      <c r="J138" s="81">
        <v>67.968793919954095</v>
      </c>
      <c r="K138" s="81">
        <v>2.445255412812998</v>
      </c>
      <c r="L138" s="81">
        <v>17.43729835125373</v>
      </c>
      <c r="M138" s="81">
        <v>47.322202799962014</v>
      </c>
      <c r="N138" s="81">
        <v>82.078095444028548</v>
      </c>
      <c r="O138" s="81">
        <v>49.914664119312746</v>
      </c>
      <c r="P138" s="81">
        <v>38.118083939936355</v>
      </c>
      <c r="Q138" s="81">
        <v>2.8837751705784354</v>
      </c>
      <c r="R138" s="81">
        <v>0</v>
      </c>
      <c r="S138" s="81">
        <v>5.2121339944427438</v>
      </c>
      <c r="T138" s="82"/>
      <c r="U138" s="81">
        <v>7623570</v>
      </c>
      <c r="V138" s="81">
        <v>1282</v>
      </c>
      <c r="W138" s="81">
        <v>441</v>
      </c>
      <c r="X138" s="81">
        <v>11786</v>
      </c>
      <c r="Y138" s="81">
        <v>17556</v>
      </c>
      <c r="Z138" s="81">
        <v>31250</v>
      </c>
      <c r="AA138" s="81">
        <v>7915</v>
      </c>
      <c r="AB138" s="81">
        <v>46732</v>
      </c>
      <c r="AC138" s="81">
        <v>0</v>
      </c>
      <c r="AD138" s="81">
        <v>5.2121339944427438</v>
      </c>
      <c r="AE138" s="82"/>
      <c r="AF138" s="81">
        <v>86708152.429965302</v>
      </c>
      <c r="AG138" s="81">
        <v>1796842.759020397</v>
      </c>
      <c r="AH138" s="81">
        <v>2790873.978223172</v>
      </c>
      <c r="AI138" s="81">
        <v>69490936.411547571</v>
      </c>
      <c r="AJ138" s="81">
        <v>116948173.49959023</v>
      </c>
      <c r="AK138" s="81">
        <v>0</v>
      </c>
      <c r="AL138" s="81">
        <v>0</v>
      </c>
      <c r="AM138" s="81">
        <v>6364546.6016923515</v>
      </c>
      <c r="AN138" s="81">
        <v>0</v>
      </c>
      <c r="AO138" s="81">
        <v>0</v>
      </c>
      <c r="AP138" s="82"/>
      <c r="AQ138" s="81">
        <v>477</v>
      </c>
      <c r="AR138" s="81">
        <v>85</v>
      </c>
      <c r="AS138" s="81">
        <v>0</v>
      </c>
      <c r="AT138" s="81">
        <v>0</v>
      </c>
      <c r="AU138" s="81">
        <v>0</v>
      </c>
      <c r="AV138" s="81">
        <v>1</v>
      </c>
      <c r="AW138" s="81" t="s">
        <v>564</v>
      </c>
      <c r="AX138" s="82"/>
      <c r="AY138" s="81">
        <v>2076.7849999999999</v>
      </c>
      <c r="AZ138" s="81">
        <v>7806.1</v>
      </c>
      <c r="BA138" s="81">
        <v>0</v>
      </c>
      <c r="BB138" s="81">
        <v>0</v>
      </c>
      <c r="BC138" s="81">
        <v>0</v>
      </c>
      <c r="BD138" s="81">
        <v>2530</v>
      </c>
      <c r="BE138" s="81" t="s">
        <v>564</v>
      </c>
      <c r="BF138" s="82"/>
      <c r="BG138" s="81">
        <v>0</v>
      </c>
      <c r="BH138" s="81">
        <v>0</v>
      </c>
      <c r="BI138" s="81">
        <v>90.126000000000005</v>
      </c>
      <c r="BJ138" s="81">
        <v>0</v>
      </c>
      <c r="BK138" s="81">
        <v>0</v>
      </c>
      <c r="BL138" s="81">
        <v>0</v>
      </c>
      <c r="BM138" s="82"/>
      <c r="BN138" s="81">
        <v>0</v>
      </c>
      <c r="BO138" s="81">
        <v>0</v>
      </c>
      <c r="BP138" s="81">
        <v>5</v>
      </c>
      <c r="BQ138" s="81">
        <v>0</v>
      </c>
      <c r="BR138" s="81">
        <v>0</v>
      </c>
      <c r="BS138" s="81">
        <v>0</v>
      </c>
      <c r="BT138"/>
      <c r="BU138" s="80">
        <v>90.126000000000005</v>
      </c>
      <c r="BV138" s="80">
        <v>0</v>
      </c>
      <c r="BW138" s="80">
        <v>0</v>
      </c>
      <c r="BX138" s="80">
        <v>0</v>
      </c>
      <c r="BY138" s="80">
        <v>0</v>
      </c>
      <c r="BZ138" s="80">
        <v>0</v>
      </c>
      <c r="CA138" s="80">
        <v>0</v>
      </c>
      <c r="CB138" s="80">
        <v>0</v>
      </c>
      <c r="CC138" s="80">
        <v>0</v>
      </c>
    </row>
    <row r="139" spans="1:81">
      <c r="A139" s="80" t="s">
        <v>1871</v>
      </c>
      <c r="B139" s="80">
        <v>425</v>
      </c>
      <c r="C139" s="80">
        <v>17</v>
      </c>
      <c r="D139" s="80">
        <v>25</v>
      </c>
      <c r="E139" s="80">
        <v>2020</v>
      </c>
      <c r="F139" s="80" t="s">
        <v>218</v>
      </c>
      <c r="G139" s="80" t="s">
        <v>1854</v>
      </c>
      <c r="H139" s="80" t="s">
        <v>1855</v>
      </c>
      <c r="I139" s="177"/>
      <c r="J139" s="81">
        <v>86.133906731131404</v>
      </c>
      <c r="K139" s="81">
        <v>2.3647145233086619</v>
      </c>
      <c r="L139" s="81">
        <v>17.398732654539355</v>
      </c>
      <c r="M139" s="81">
        <v>41.604177669502619</v>
      </c>
      <c r="N139" s="81">
        <v>77.794325101716638</v>
      </c>
      <c r="O139" s="81">
        <v>43.481810104492844</v>
      </c>
      <c r="P139" s="81">
        <v>36.502345934466035</v>
      </c>
      <c r="Q139" s="81">
        <v>2.7044637666511679</v>
      </c>
      <c r="R139" s="81">
        <v>0</v>
      </c>
      <c r="S139" s="81">
        <v>5.1275968032767114</v>
      </c>
      <c r="T139" s="82"/>
      <c r="U139" s="81">
        <v>9889512</v>
      </c>
      <c r="V139" s="81">
        <v>1079</v>
      </c>
      <c r="W139" s="81">
        <v>640</v>
      </c>
      <c r="X139" s="81">
        <v>11117</v>
      </c>
      <c r="Y139" s="81">
        <v>17562</v>
      </c>
      <c r="Z139" s="81">
        <v>31071</v>
      </c>
      <c r="AA139" s="81">
        <v>8235</v>
      </c>
      <c r="AB139" s="81">
        <v>45867</v>
      </c>
      <c r="AC139" s="81">
        <v>0</v>
      </c>
      <c r="AD139" s="81">
        <v>5.1275968032767114</v>
      </c>
      <c r="AE139" s="82"/>
      <c r="AF139" s="81">
        <v>115510165.3588174</v>
      </c>
      <c r="AG139" s="81">
        <v>1682867.5459560337</v>
      </c>
      <c r="AH139" s="81">
        <v>2633830.708866843</v>
      </c>
      <c r="AI139" s="81">
        <v>63894444.485757478</v>
      </c>
      <c r="AJ139" s="81">
        <v>122899597.60353054</v>
      </c>
      <c r="AK139" s="81"/>
      <c r="AL139" s="81"/>
      <c r="AM139" s="81">
        <v>5986153.0929986052</v>
      </c>
      <c r="AN139" s="81"/>
      <c r="AO139" s="81"/>
      <c r="AP139" s="82"/>
      <c r="AQ139" s="81">
        <v>503</v>
      </c>
      <c r="AR139" s="81">
        <v>87</v>
      </c>
      <c r="AS139" s="81">
        <v>0</v>
      </c>
      <c r="AT139" s="81">
        <v>0</v>
      </c>
      <c r="AU139" s="81">
        <v>0</v>
      </c>
      <c r="AV139" s="81">
        <v>1</v>
      </c>
      <c r="AW139" s="81">
        <v>0</v>
      </c>
      <c r="AX139" s="82"/>
      <c r="AY139" s="81">
        <v>2208.123000000001</v>
      </c>
      <c r="AZ139" s="81">
        <v>7905.0999999999995</v>
      </c>
      <c r="BA139" s="81">
        <v>0</v>
      </c>
      <c r="BB139" s="81">
        <v>0</v>
      </c>
      <c r="BC139" s="81">
        <v>0</v>
      </c>
      <c r="BD139" s="81">
        <v>2530</v>
      </c>
      <c r="BE139" s="81">
        <v>0</v>
      </c>
      <c r="BF139" s="82"/>
      <c r="BG139" s="81">
        <v>0</v>
      </c>
      <c r="BH139" s="81">
        <v>0</v>
      </c>
      <c r="BI139" s="81">
        <v>61.206000000000003</v>
      </c>
      <c r="BJ139" s="81">
        <v>0</v>
      </c>
      <c r="BK139" s="81">
        <v>0</v>
      </c>
      <c r="BL139" s="81">
        <v>0</v>
      </c>
      <c r="BM139" s="82"/>
      <c r="BN139" s="81">
        <v>0</v>
      </c>
      <c r="BO139" s="81">
        <v>0</v>
      </c>
      <c r="BP139" s="81">
        <v>4</v>
      </c>
      <c r="BQ139" s="81">
        <v>0</v>
      </c>
      <c r="BR139" s="81">
        <v>0</v>
      </c>
      <c r="BS139" s="81">
        <v>0</v>
      </c>
      <c r="BT139"/>
      <c r="BU139" s="80">
        <v>61.206000000000003</v>
      </c>
      <c r="BV139" s="80">
        <v>0</v>
      </c>
      <c r="BW139" s="80">
        <v>0</v>
      </c>
      <c r="BX139" s="80">
        <v>0</v>
      </c>
      <c r="BY139" s="80">
        <v>0</v>
      </c>
      <c r="BZ139" s="80">
        <v>0</v>
      </c>
      <c r="CA139" s="80">
        <v>0</v>
      </c>
      <c r="CB139" s="80">
        <v>0</v>
      </c>
      <c r="CC139" s="80">
        <v>0</v>
      </c>
    </row>
    <row r="140" spans="1:81">
      <c r="A140" s="80" t="s">
        <v>1872</v>
      </c>
      <c r="B140" s="80">
        <v>425</v>
      </c>
      <c r="C140" s="80">
        <v>18</v>
      </c>
      <c r="D140" s="80">
        <v>25</v>
      </c>
      <c r="E140" s="80">
        <v>2021</v>
      </c>
      <c r="F140" s="80" t="s">
        <v>75</v>
      </c>
      <c r="G140" s="174" t="s">
        <v>1854</v>
      </c>
      <c r="H140" s="80" t="s">
        <v>1855</v>
      </c>
      <c r="I140" s="177"/>
      <c r="J140" s="81">
        <v>95.776697497435705</v>
      </c>
      <c r="K140" s="81">
        <v>2.4799365422461204</v>
      </c>
      <c r="L140" s="81">
        <v>15.500013471974142</v>
      </c>
      <c r="M140" s="81">
        <v>44.791217143047952</v>
      </c>
      <c r="N140" s="81">
        <v>78.817199051042508</v>
      </c>
      <c r="O140" s="81">
        <v>41.740338981274476</v>
      </c>
      <c r="P140" s="81">
        <v>37.053219664835581</v>
      </c>
      <c r="Q140" s="81">
        <v>2.6795759082763566</v>
      </c>
      <c r="R140" s="81">
        <v>0</v>
      </c>
      <c r="S140" s="81">
        <v>4.3001281284125454</v>
      </c>
      <c r="T140" s="82"/>
      <c r="U140" s="81">
        <v>11917724</v>
      </c>
      <c r="V140" s="81">
        <v>1079</v>
      </c>
      <c r="W140" s="81">
        <v>640</v>
      </c>
      <c r="X140" s="81">
        <v>11117</v>
      </c>
      <c r="Y140" s="81">
        <v>17445</v>
      </c>
      <c r="Z140" s="81">
        <v>30712</v>
      </c>
      <c r="AA140" s="81">
        <v>8152</v>
      </c>
      <c r="AB140" s="81">
        <v>44906</v>
      </c>
      <c r="AC140" s="81">
        <v>0</v>
      </c>
      <c r="AD140" s="81">
        <v>4.3001281284125454</v>
      </c>
      <c r="AE140" s="82"/>
      <c r="AF140" s="81">
        <v>129141775.02447967</v>
      </c>
      <c r="AG140" s="81">
        <v>1740892.8462129452</v>
      </c>
      <c r="AH140" s="81">
        <v>2277603.8109585354</v>
      </c>
      <c r="AI140" s="81">
        <v>68981538.703119755</v>
      </c>
      <c r="AJ140" s="81">
        <v>120445725.38558066</v>
      </c>
      <c r="AK140" s="81">
        <v>0</v>
      </c>
      <c r="AL140" s="81">
        <v>0</v>
      </c>
      <c r="AM140" s="81">
        <v>5894536.1458971975</v>
      </c>
      <c r="AN140" s="81">
        <v>0</v>
      </c>
      <c r="AO140" s="81">
        <v>0</v>
      </c>
      <c r="AP140" s="82"/>
      <c r="AQ140" s="81">
        <v>518</v>
      </c>
      <c r="AR140" s="81">
        <v>87</v>
      </c>
      <c r="AS140" s="81">
        <v>0</v>
      </c>
      <c r="AT140" s="81">
        <v>1</v>
      </c>
      <c r="AU140" s="81">
        <v>0</v>
      </c>
      <c r="AV140" s="81">
        <v>1</v>
      </c>
      <c r="AW140" s="81"/>
      <c r="AX140" s="82"/>
      <c r="AY140" s="81">
        <v>2286.5329999999999</v>
      </c>
      <c r="AZ140" s="81">
        <v>7905.0999999999995</v>
      </c>
      <c r="BA140" s="81">
        <v>0</v>
      </c>
      <c r="BB140" s="81">
        <v>19.899999999999999</v>
      </c>
      <c r="BC140" s="81">
        <v>0</v>
      </c>
      <c r="BD140" s="81">
        <v>2530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1873</v>
      </c>
      <c r="B141" s="80">
        <v>425</v>
      </c>
      <c r="C141" s="80">
        <v>19</v>
      </c>
      <c r="D141" s="80">
        <v>25</v>
      </c>
      <c r="E141" s="80">
        <v>2022</v>
      </c>
      <c r="F141" s="80" t="s">
        <v>568</v>
      </c>
      <c r="G141" s="174" t="s">
        <v>1854</v>
      </c>
      <c r="H141" s="80" t="s">
        <v>1855</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534</v>
      </c>
      <c r="AR141" s="81">
        <v>89</v>
      </c>
      <c r="AS141" s="81">
        <v>0</v>
      </c>
      <c r="AT141" s="81">
        <v>1</v>
      </c>
      <c r="AU141" s="81">
        <v>0</v>
      </c>
      <c r="AV141" s="81">
        <v>1</v>
      </c>
      <c r="AW141" s="81"/>
      <c r="AX141" s="82"/>
      <c r="AY141" s="81">
        <v>2363.3130000000006</v>
      </c>
      <c r="AZ141" s="81">
        <v>7947.5999999999995</v>
      </c>
      <c r="BA141" s="81">
        <v>0</v>
      </c>
      <c r="BB141" s="81">
        <v>19.899999999999999</v>
      </c>
      <c r="BC141" s="81">
        <v>0</v>
      </c>
      <c r="BD141" s="81">
        <v>2530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1874</v>
      </c>
      <c r="B142" s="80">
        <v>358</v>
      </c>
      <c r="C142" s="80">
        <v>1</v>
      </c>
      <c r="D142" s="80">
        <v>22</v>
      </c>
      <c r="E142" s="80">
        <v>1990</v>
      </c>
      <c r="F142" s="80" t="s">
        <v>562</v>
      </c>
      <c r="G142" s="80" t="s">
        <v>1875</v>
      </c>
      <c r="H142" s="80" t="s">
        <v>1876</v>
      </c>
      <c r="I142" s="177"/>
      <c r="J142" s="81">
        <v>58.849764299850982</v>
      </c>
      <c r="K142" s="81">
        <v>7.8217416467917467</v>
      </c>
      <c r="L142" s="81">
        <v>26.024417288700548</v>
      </c>
      <c r="M142" s="81">
        <v>25.647562010960403</v>
      </c>
      <c r="N142" s="81">
        <v>30.27344869803515</v>
      </c>
      <c r="O142" s="81">
        <v>32.880173857846827</v>
      </c>
      <c r="P142" s="81">
        <v>36.143323917096843</v>
      </c>
      <c r="Q142" s="81">
        <v>2.2506554820240656</v>
      </c>
      <c r="R142" s="81">
        <v>0</v>
      </c>
      <c r="S142" s="81">
        <v>2.6151460159272997</v>
      </c>
      <c r="T142" s="82"/>
      <c r="U142" s="81">
        <v>8088502</v>
      </c>
      <c r="V142" s="81">
        <v>1747</v>
      </c>
      <c r="W142" s="81">
        <v>301</v>
      </c>
      <c r="X142" s="81">
        <v>8325</v>
      </c>
      <c r="Y142" s="81">
        <v>9402</v>
      </c>
      <c r="Z142" s="81">
        <v>13524</v>
      </c>
      <c r="AA142" s="81">
        <v>8776</v>
      </c>
      <c r="AB142" s="81">
        <v>36543</v>
      </c>
      <c r="AC142" s="81">
        <v>0</v>
      </c>
      <c r="AD142" s="81">
        <v>2.6151460159272997</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1877</v>
      </c>
      <c r="B143" s="80">
        <v>359</v>
      </c>
      <c r="C143" s="80">
        <v>2</v>
      </c>
      <c r="D143" s="80">
        <v>22</v>
      </c>
      <c r="E143" s="80">
        <v>2005</v>
      </c>
      <c r="F143" s="80" t="s">
        <v>565</v>
      </c>
      <c r="G143" s="80" t="s">
        <v>1875</v>
      </c>
      <c r="H143" s="80" t="s">
        <v>1876</v>
      </c>
      <c r="I143" s="177"/>
      <c r="J143" s="81">
        <v>112.19535178337087</v>
      </c>
      <c r="K143" s="81">
        <v>4.3384736206888599</v>
      </c>
      <c r="L143" s="81">
        <v>19.140402148013308</v>
      </c>
      <c r="M143" s="81">
        <v>46.745593470583444</v>
      </c>
      <c r="N143" s="81">
        <v>53.921995756008386</v>
      </c>
      <c r="O143" s="81">
        <v>52.776872972807595</v>
      </c>
      <c r="P143" s="81">
        <v>41.169668140276166</v>
      </c>
      <c r="Q143" s="81">
        <v>2.4691783040722228</v>
      </c>
      <c r="R143" s="81">
        <v>0</v>
      </c>
      <c r="S143" s="81">
        <v>4.5845736553846921</v>
      </c>
      <c r="T143" s="82"/>
      <c r="U143" s="81">
        <v>16540515</v>
      </c>
      <c r="V143" s="81">
        <v>1331</v>
      </c>
      <c r="W143" s="81">
        <v>254</v>
      </c>
      <c r="X143" s="81">
        <v>8747</v>
      </c>
      <c r="Y143" s="81">
        <v>13840</v>
      </c>
      <c r="Z143" s="81">
        <v>25120</v>
      </c>
      <c r="AA143" s="81">
        <v>8187</v>
      </c>
      <c r="AB143" s="81">
        <v>41911</v>
      </c>
      <c r="AC143" s="81">
        <v>0</v>
      </c>
      <c r="AD143" s="81">
        <v>4.5845736553846921</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1878</v>
      </c>
      <c r="B144" s="80">
        <v>360</v>
      </c>
      <c r="C144" s="80">
        <v>3</v>
      </c>
      <c r="D144" s="80">
        <v>22</v>
      </c>
      <c r="E144" s="80">
        <v>2006</v>
      </c>
      <c r="F144" s="80" t="s">
        <v>566</v>
      </c>
      <c r="G144" s="80" t="s">
        <v>1875</v>
      </c>
      <c r="H144" s="80" t="s">
        <v>1876</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1879</v>
      </c>
      <c r="B145" s="80">
        <v>361</v>
      </c>
      <c r="C145" s="80">
        <v>4</v>
      </c>
      <c r="D145" s="80">
        <v>22</v>
      </c>
      <c r="E145" s="80">
        <v>2007</v>
      </c>
      <c r="F145" s="80" t="s">
        <v>567</v>
      </c>
      <c r="G145" s="80" t="s">
        <v>1875</v>
      </c>
      <c r="H145" s="80" t="s">
        <v>1876</v>
      </c>
      <c r="I145" s="177"/>
      <c r="J145" s="81">
        <v>130.71035104631676</v>
      </c>
      <c r="K145" s="81">
        <v>3.6471117323871747</v>
      </c>
      <c r="L145" s="81">
        <v>13.270448991778624</v>
      </c>
      <c r="M145" s="81">
        <v>44.510800413136579</v>
      </c>
      <c r="N145" s="81">
        <v>60.545528733668036</v>
      </c>
      <c r="O145" s="81">
        <v>53.006188799481606</v>
      </c>
      <c r="P145" s="81">
        <v>41.311596410037176</v>
      </c>
      <c r="Q145" s="81">
        <v>2.6647788603030444</v>
      </c>
      <c r="R145" s="81">
        <v>0</v>
      </c>
      <c r="S145" s="81">
        <v>3.9993730574394282</v>
      </c>
      <c r="T145" s="82"/>
      <c r="U145" s="81">
        <v>21114654</v>
      </c>
      <c r="V145" s="81">
        <v>1172</v>
      </c>
      <c r="W145" s="81">
        <v>207</v>
      </c>
      <c r="X145" s="81">
        <v>10474</v>
      </c>
      <c r="Y145" s="81">
        <v>14684</v>
      </c>
      <c r="Z145" s="81">
        <v>26227</v>
      </c>
      <c r="AA145" s="81">
        <v>8090</v>
      </c>
      <c r="AB145" s="81">
        <v>42839</v>
      </c>
      <c r="AC145" s="81">
        <v>0</v>
      </c>
      <c r="AD145" s="81">
        <v>3.9993730574394282</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1880</v>
      </c>
      <c r="B146" s="80">
        <v>362</v>
      </c>
      <c r="C146" s="80">
        <v>5</v>
      </c>
      <c r="D146" s="80">
        <v>22</v>
      </c>
      <c r="E146" s="80">
        <v>2008</v>
      </c>
      <c r="F146" s="80" t="s">
        <v>84</v>
      </c>
      <c r="G146" s="80" t="s">
        <v>1875</v>
      </c>
      <c r="H146" s="80" t="s">
        <v>1876</v>
      </c>
      <c r="I146" s="177"/>
      <c r="J146" s="81">
        <v>117.84890895014156</v>
      </c>
      <c r="K146" s="81">
        <v>2.6143443755581077</v>
      </c>
      <c r="L146" s="81">
        <v>11.855956381201926</v>
      </c>
      <c r="M146" s="81">
        <v>49.392406936073229</v>
      </c>
      <c r="N146" s="81">
        <v>56.165628540687315</v>
      </c>
      <c r="O146" s="81">
        <v>52.214397858288443</v>
      </c>
      <c r="P146" s="81">
        <v>40.341292325842062</v>
      </c>
      <c r="Q146" s="81">
        <v>2.6449542486990221</v>
      </c>
      <c r="R146" s="81">
        <v>0</v>
      </c>
      <c r="S146" s="81">
        <v>6.0215895067254692</v>
      </c>
      <c r="T146" s="82"/>
      <c r="U146" s="81">
        <v>20013732</v>
      </c>
      <c r="V146" s="81">
        <v>1172</v>
      </c>
      <c r="W146" s="81">
        <v>207</v>
      </c>
      <c r="X146" s="81">
        <v>10474</v>
      </c>
      <c r="Y146" s="81">
        <v>15029</v>
      </c>
      <c r="Z146" s="81">
        <v>26742</v>
      </c>
      <c r="AA146" s="81">
        <v>7909</v>
      </c>
      <c r="AB146" s="81">
        <v>43219</v>
      </c>
      <c r="AC146" s="81">
        <v>0</v>
      </c>
      <c r="AD146" s="81">
        <v>6.0215895067254692</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1881</v>
      </c>
      <c r="B147" s="80">
        <v>363</v>
      </c>
      <c r="C147" s="80">
        <v>6</v>
      </c>
      <c r="D147" s="80">
        <v>22</v>
      </c>
      <c r="E147" s="80">
        <v>2009</v>
      </c>
      <c r="F147" s="80" t="s">
        <v>85</v>
      </c>
      <c r="G147" s="80" t="s">
        <v>1875</v>
      </c>
      <c r="H147" s="80" t="s">
        <v>1876</v>
      </c>
      <c r="I147" s="177"/>
      <c r="J147" s="81">
        <v>91.590307341434439</v>
      </c>
      <c r="K147" s="81">
        <v>2.726036483628071</v>
      </c>
      <c r="L147" s="81">
        <v>8.9892898495383147</v>
      </c>
      <c r="M147" s="81">
        <v>53.284278968825802</v>
      </c>
      <c r="N147" s="81">
        <v>50.540513617013048</v>
      </c>
      <c r="O147" s="81">
        <v>54.501817691024776</v>
      </c>
      <c r="P147" s="81">
        <v>38.624783772518136</v>
      </c>
      <c r="Q147" s="81">
        <v>2.5523542672737043</v>
      </c>
      <c r="R147" s="81">
        <v>0</v>
      </c>
      <c r="S147" s="81">
        <v>3.7711842699202958</v>
      </c>
      <c r="T147" s="82"/>
      <c r="U147" s="81">
        <v>15056803</v>
      </c>
      <c r="V147" s="81">
        <v>1161</v>
      </c>
      <c r="W147" s="81">
        <v>184</v>
      </c>
      <c r="X147" s="81">
        <v>12332</v>
      </c>
      <c r="Y147" s="81">
        <v>15606</v>
      </c>
      <c r="Z147" s="81">
        <v>27552</v>
      </c>
      <c r="AA147" s="81">
        <v>7774</v>
      </c>
      <c r="AB147" s="81">
        <v>43781</v>
      </c>
      <c r="AC147" s="81">
        <v>0</v>
      </c>
      <c r="AD147" s="81">
        <v>3.7711842699202958</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92.710000000000008</v>
      </c>
      <c r="BJ147" s="81">
        <v>0</v>
      </c>
      <c r="BK147" s="81">
        <v>3.24</v>
      </c>
      <c r="BL147" s="81">
        <v>0</v>
      </c>
      <c r="BM147" s="82"/>
      <c r="BN147" s="81">
        <v>0</v>
      </c>
      <c r="BO147" s="81">
        <v>0</v>
      </c>
      <c r="BP147" s="81">
        <v>13</v>
      </c>
      <c r="BQ147" s="81">
        <v>0</v>
      </c>
      <c r="BR147" s="81">
        <v>1</v>
      </c>
      <c r="BS147" s="81">
        <v>0</v>
      </c>
      <c r="BT147"/>
      <c r="BU147" s="80"/>
      <c r="BV147" s="80"/>
      <c r="BW147" s="80"/>
      <c r="BX147" s="80"/>
      <c r="BY147" s="80"/>
      <c r="BZ147" s="80"/>
      <c r="CA147" s="80"/>
      <c r="CB147" s="80"/>
      <c r="CC147" s="80"/>
    </row>
    <row r="148" spans="1:81">
      <c r="A148" s="80" t="s">
        <v>1882</v>
      </c>
      <c r="B148" s="80">
        <v>364</v>
      </c>
      <c r="C148" s="80">
        <v>7</v>
      </c>
      <c r="D148" s="80">
        <v>22</v>
      </c>
      <c r="E148" s="80">
        <v>2010</v>
      </c>
      <c r="F148" s="80" t="s">
        <v>86</v>
      </c>
      <c r="G148" s="80" t="s">
        <v>1875</v>
      </c>
      <c r="H148" s="80" t="s">
        <v>1876</v>
      </c>
      <c r="I148" s="177"/>
      <c r="J148" s="81">
        <v>85.581980974133401</v>
      </c>
      <c r="K148" s="81">
        <v>2.6534847121164225</v>
      </c>
      <c r="L148" s="81">
        <v>7.9536480568607208</v>
      </c>
      <c r="M148" s="81">
        <v>53.492009718245427</v>
      </c>
      <c r="N148" s="81">
        <v>59.967435483413531</v>
      </c>
      <c r="O148" s="81">
        <v>54.94478504725727</v>
      </c>
      <c r="P148" s="81">
        <v>39.267585184836982</v>
      </c>
      <c r="Q148" s="81">
        <v>2.6708710689105004</v>
      </c>
      <c r="R148" s="81">
        <v>0</v>
      </c>
      <c r="S148" s="81">
        <v>4.6090842045173934</v>
      </c>
      <c r="T148" s="82"/>
      <c r="U148" s="81">
        <v>15767680</v>
      </c>
      <c r="V148" s="81">
        <v>1161</v>
      </c>
      <c r="W148" s="81">
        <v>184</v>
      </c>
      <c r="X148" s="81">
        <v>12332</v>
      </c>
      <c r="Y148" s="81">
        <v>15776</v>
      </c>
      <c r="Z148" s="81">
        <v>27905</v>
      </c>
      <c r="AA148" s="81">
        <v>7706</v>
      </c>
      <c r="AB148" s="81">
        <v>43899</v>
      </c>
      <c r="AC148" s="81">
        <v>0</v>
      </c>
      <c r="AD148" s="81">
        <v>4.6090842045173934</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99.24</v>
      </c>
      <c r="BJ148" s="81">
        <v>0</v>
      </c>
      <c r="BK148" s="81">
        <v>3.78</v>
      </c>
      <c r="BL148" s="81">
        <v>0</v>
      </c>
      <c r="BM148" s="82"/>
      <c r="BN148" s="81">
        <v>0</v>
      </c>
      <c r="BO148" s="81">
        <v>0</v>
      </c>
      <c r="BP148" s="81">
        <v>14</v>
      </c>
      <c r="BQ148" s="81">
        <v>0</v>
      </c>
      <c r="BR148" s="81">
        <v>1</v>
      </c>
      <c r="BS148" s="81">
        <v>0</v>
      </c>
      <c r="BT148"/>
      <c r="BU148" s="80">
        <v>95.221999999999994</v>
      </c>
      <c r="BV148" s="80">
        <v>0</v>
      </c>
      <c r="BW148" s="80">
        <v>7.798</v>
      </c>
      <c r="BX148" s="80">
        <v>0</v>
      </c>
      <c r="BY148" s="80">
        <v>0</v>
      </c>
      <c r="BZ148" s="80">
        <v>0</v>
      </c>
      <c r="CA148" s="80">
        <v>0</v>
      </c>
      <c r="CB148" s="80">
        <v>0</v>
      </c>
      <c r="CC148" s="80">
        <v>0</v>
      </c>
    </row>
    <row r="149" spans="1:81">
      <c r="A149" s="80" t="s">
        <v>1883</v>
      </c>
      <c r="B149" s="80">
        <v>365</v>
      </c>
      <c r="C149" s="80">
        <v>8</v>
      </c>
      <c r="D149" s="80">
        <v>22</v>
      </c>
      <c r="E149" s="80">
        <v>2011</v>
      </c>
      <c r="F149" s="80" t="s">
        <v>87</v>
      </c>
      <c r="G149" s="80" t="s">
        <v>1875</v>
      </c>
      <c r="H149" s="80" t="s">
        <v>1876</v>
      </c>
      <c r="I149" s="177"/>
      <c r="J149" s="81">
        <v>115.81476286486242</v>
      </c>
      <c r="K149" s="81">
        <v>3.5708286894731511</v>
      </c>
      <c r="L149" s="81">
        <v>7.6406426960447664</v>
      </c>
      <c r="M149" s="81">
        <v>68.585748105021466</v>
      </c>
      <c r="N149" s="81">
        <v>60.250897421126723</v>
      </c>
      <c r="O149" s="81">
        <v>54.670677704191711</v>
      </c>
      <c r="P149" s="81">
        <v>36.969925859056453</v>
      </c>
      <c r="Q149" s="81">
        <v>3.0795648526671036</v>
      </c>
      <c r="R149" s="81">
        <v>0</v>
      </c>
      <c r="S149" s="81">
        <v>3.9114295168499233</v>
      </c>
      <c r="T149" s="82"/>
      <c r="U149" s="81">
        <v>18123882</v>
      </c>
      <c r="V149" s="81">
        <v>1161</v>
      </c>
      <c r="W149" s="81">
        <v>184</v>
      </c>
      <c r="X149" s="81">
        <v>12332</v>
      </c>
      <c r="Y149" s="81">
        <v>15909</v>
      </c>
      <c r="Z149" s="81">
        <v>28369</v>
      </c>
      <c r="AA149" s="81">
        <v>7471</v>
      </c>
      <c r="AB149" s="81">
        <v>43882</v>
      </c>
      <c r="AC149" s="81">
        <v>0</v>
      </c>
      <c r="AD149" s="81">
        <v>3.9114295168499233</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93.247</v>
      </c>
      <c r="BJ149" s="81">
        <v>0</v>
      </c>
      <c r="BK149" s="81">
        <v>3.0379999999999998</v>
      </c>
      <c r="BL149" s="81">
        <v>0</v>
      </c>
      <c r="BM149" s="82"/>
      <c r="BN149" s="81">
        <v>0</v>
      </c>
      <c r="BO149" s="81">
        <v>0</v>
      </c>
      <c r="BP149" s="81">
        <v>13</v>
      </c>
      <c r="BQ149" s="81">
        <v>0</v>
      </c>
      <c r="BR149" s="81">
        <v>1</v>
      </c>
      <c r="BS149" s="81">
        <v>0</v>
      </c>
      <c r="BT149"/>
      <c r="BU149" s="80">
        <v>90.557000000000002</v>
      </c>
      <c r="BV149" s="80">
        <v>0</v>
      </c>
      <c r="BW149" s="80">
        <v>5.7279999999999998</v>
      </c>
      <c r="BX149" s="80">
        <v>0</v>
      </c>
      <c r="BY149" s="80">
        <v>0</v>
      </c>
      <c r="BZ149" s="80">
        <v>0</v>
      </c>
      <c r="CA149" s="80">
        <v>0</v>
      </c>
      <c r="CB149" s="80">
        <v>0</v>
      </c>
      <c r="CC149" s="80">
        <v>0</v>
      </c>
    </row>
    <row r="150" spans="1:81">
      <c r="A150" s="80" t="s">
        <v>1884</v>
      </c>
      <c r="B150" s="80">
        <v>366</v>
      </c>
      <c r="C150" s="80">
        <v>9</v>
      </c>
      <c r="D150" s="80">
        <v>22</v>
      </c>
      <c r="E150" s="80">
        <v>2012</v>
      </c>
      <c r="F150" s="80" t="s">
        <v>88</v>
      </c>
      <c r="G150" s="80" t="s">
        <v>1875</v>
      </c>
      <c r="H150" s="80" t="s">
        <v>1876</v>
      </c>
      <c r="I150" s="177"/>
      <c r="J150" s="81">
        <v>129.24459703072205</v>
      </c>
      <c r="K150" s="81">
        <v>3.1722366633216543</v>
      </c>
      <c r="L150" s="81">
        <v>7.5779228241389482</v>
      </c>
      <c r="M150" s="81">
        <v>65.079454253808251</v>
      </c>
      <c r="N150" s="81">
        <v>58.760895748924852</v>
      </c>
      <c r="O150" s="81">
        <v>55.573101487624037</v>
      </c>
      <c r="P150" s="81">
        <v>37.38431197386835</v>
      </c>
      <c r="Q150" s="81">
        <v>3.3696626885226277</v>
      </c>
      <c r="R150" s="81">
        <v>0</v>
      </c>
      <c r="S150" s="81">
        <v>5.9898793204224567</v>
      </c>
      <c r="T150" s="82"/>
      <c r="U150" s="81">
        <v>17106379</v>
      </c>
      <c r="V150" s="81">
        <v>1161</v>
      </c>
      <c r="W150" s="81">
        <v>184</v>
      </c>
      <c r="X150" s="81">
        <v>12332</v>
      </c>
      <c r="Y150" s="81">
        <v>16156</v>
      </c>
      <c r="Z150" s="81">
        <v>29066</v>
      </c>
      <c r="AA150" s="81">
        <v>7512</v>
      </c>
      <c r="AB150" s="81">
        <v>44194</v>
      </c>
      <c r="AC150" s="81">
        <v>0</v>
      </c>
      <c r="AD150" s="81">
        <v>5.9898793204224567</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108.90300000000001</v>
      </c>
      <c r="BJ150" s="81">
        <v>0</v>
      </c>
      <c r="BK150" s="81">
        <v>3.0129999999999999</v>
      </c>
      <c r="BL150" s="81">
        <v>0</v>
      </c>
      <c r="BM150" s="82"/>
      <c r="BN150" s="81">
        <v>0</v>
      </c>
      <c r="BO150" s="81">
        <v>0</v>
      </c>
      <c r="BP150" s="81">
        <v>14</v>
      </c>
      <c r="BQ150" s="81">
        <v>0</v>
      </c>
      <c r="BR150" s="81">
        <v>1</v>
      </c>
      <c r="BS150" s="81">
        <v>0</v>
      </c>
      <c r="BT150"/>
      <c r="BU150" s="80">
        <v>106.23</v>
      </c>
      <c r="BV150" s="80">
        <v>0</v>
      </c>
      <c r="BW150" s="80">
        <v>5.6859999999999999</v>
      </c>
      <c r="BX150" s="80">
        <v>0</v>
      </c>
      <c r="BY150" s="80">
        <v>0</v>
      </c>
      <c r="BZ150" s="80">
        <v>0</v>
      </c>
      <c r="CA150" s="80">
        <v>0</v>
      </c>
      <c r="CB150" s="80">
        <v>0</v>
      </c>
      <c r="CC150" s="80">
        <v>0</v>
      </c>
    </row>
    <row r="151" spans="1:81">
      <c r="A151" s="80" t="s">
        <v>1885</v>
      </c>
      <c r="B151" s="80">
        <v>367</v>
      </c>
      <c r="C151" s="80">
        <v>10</v>
      </c>
      <c r="D151" s="80">
        <v>22</v>
      </c>
      <c r="E151" s="80">
        <v>2013</v>
      </c>
      <c r="F151" s="80" t="s">
        <v>89</v>
      </c>
      <c r="G151" s="80" t="s">
        <v>1875</v>
      </c>
      <c r="H151" s="80" t="s">
        <v>1876</v>
      </c>
      <c r="I151" s="177"/>
      <c r="J151" s="81">
        <v>111.75956850848064</v>
      </c>
      <c r="K151" s="81">
        <v>2.6910016222886739</v>
      </c>
      <c r="L151" s="81">
        <v>7.193010582014093</v>
      </c>
      <c r="M151" s="81">
        <v>64.795364090623124</v>
      </c>
      <c r="N151" s="81">
        <v>68.08306973872034</v>
      </c>
      <c r="O151" s="81">
        <v>53.807384243291104</v>
      </c>
      <c r="P151" s="81">
        <v>37.155515127355002</v>
      </c>
      <c r="Q151" s="81">
        <v>3.4322179313243915</v>
      </c>
      <c r="R151" s="81">
        <v>0</v>
      </c>
      <c r="S151" s="81">
        <v>6.0606540848601504</v>
      </c>
      <c r="T151" s="82"/>
      <c r="U151" s="81">
        <v>16482174</v>
      </c>
      <c r="V151" s="81">
        <v>1161</v>
      </c>
      <c r="W151" s="81">
        <v>184</v>
      </c>
      <c r="X151" s="81">
        <v>12332</v>
      </c>
      <c r="Y151" s="81">
        <v>16352</v>
      </c>
      <c r="Z151" s="81">
        <v>29399</v>
      </c>
      <c r="AA151" s="81">
        <v>7438</v>
      </c>
      <c r="AB151" s="81">
        <v>44369</v>
      </c>
      <c r="AC151" s="81">
        <v>0</v>
      </c>
      <c r="AD151" s="81">
        <v>6.0606540848601504</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129.25</v>
      </c>
      <c r="BJ151" s="81">
        <v>0</v>
      </c>
      <c r="BK151" s="81">
        <v>0</v>
      </c>
      <c r="BL151" s="81">
        <v>0</v>
      </c>
      <c r="BM151" s="82"/>
      <c r="BN151" s="81">
        <v>0</v>
      </c>
      <c r="BO151" s="81">
        <v>0</v>
      </c>
      <c r="BP151" s="81">
        <v>15</v>
      </c>
      <c r="BQ151" s="81">
        <v>0</v>
      </c>
      <c r="BR151" s="81">
        <v>0</v>
      </c>
      <c r="BS151" s="81">
        <v>0</v>
      </c>
      <c r="BT151"/>
      <c r="BU151" s="80">
        <v>124.011</v>
      </c>
      <c r="BV151" s="80">
        <v>0</v>
      </c>
      <c r="BW151" s="80">
        <v>5.2389999999999999</v>
      </c>
      <c r="BX151" s="80">
        <v>0</v>
      </c>
      <c r="BY151" s="80">
        <v>0</v>
      </c>
      <c r="BZ151" s="80">
        <v>0</v>
      </c>
      <c r="CA151" s="80">
        <v>0</v>
      </c>
      <c r="CB151" s="80">
        <v>0</v>
      </c>
      <c r="CC151" s="80">
        <v>0</v>
      </c>
    </row>
    <row r="152" spans="1:81">
      <c r="A152" s="80" t="s">
        <v>1886</v>
      </c>
      <c r="B152" s="80">
        <v>368</v>
      </c>
      <c r="C152" s="80">
        <v>11</v>
      </c>
      <c r="D152" s="80">
        <v>22</v>
      </c>
      <c r="E152" s="80">
        <v>2014</v>
      </c>
      <c r="F152" s="80" t="s">
        <v>90</v>
      </c>
      <c r="G152" s="80" t="s">
        <v>1875</v>
      </c>
      <c r="H152" s="80" t="s">
        <v>1876</v>
      </c>
      <c r="I152" s="177"/>
      <c r="J152" s="81">
        <v>119.08969098217106</v>
      </c>
      <c r="K152" s="81">
        <v>2.6323763308469426</v>
      </c>
      <c r="L152" s="81">
        <v>11.225971340995342</v>
      </c>
      <c r="M152" s="81">
        <v>59.376070067097267</v>
      </c>
      <c r="N152" s="81">
        <v>62.438779829803032</v>
      </c>
      <c r="O152" s="81">
        <v>52.246241380579505</v>
      </c>
      <c r="P152" s="81">
        <v>37.313614699874933</v>
      </c>
      <c r="Q152" s="81">
        <v>3.2925385821009807</v>
      </c>
      <c r="R152" s="81">
        <v>0</v>
      </c>
      <c r="S152" s="81">
        <v>5.1526758335549996</v>
      </c>
      <c r="T152" s="82"/>
      <c r="U152" s="81">
        <v>18736687</v>
      </c>
      <c r="V152" s="81">
        <v>1037</v>
      </c>
      <c r="W152" s="81">
        <v>273</v>
      </c>
      <c r="X152" s="81">
        <v>11700</v>
      </c>
      <c r="Y152" s="81">
        <v>16472</v>
      </c>
      <c r="Z152" s="81">
        <v>30065</v>
      </c>
      <c r="AA152" s="81">
        <v>7431</v>
      </c>
      <c r="AB152" s="81">
        <v>44362</v>
      </c>
      <c r="AC152" s="81">
        <v>0</v>
      </c>
      <c r="AD152" s="81">
        <v>5.1526758335549996</v>
      </c>
      <c r="AE152" s="82"/>
      <c r="AF152" s="81">
        <v>150080569.07297319</v>
      </c>
      <c r="AG152" s="81">
        <v>2230560.3592786589</v>
      </c>
      <c r="AH152" s="81">
        <v>2905801.2612365647</v>
      </c>
      <c r="AI152" s="81">
        <v>77472970.371418282</v>
      </c>
      <c r="AJ152" s="81">
        <v>84032475.236881301</v>
      </c>
      <c r="AK152" s="81">
        <v>0</v>
      </c>
      <c r="AL152" s="81">
        <v>0</v>
      </c>
      <c r="AM152" s="81">
        <v>6090239.6890976112</v>
      </c>
      <c r="AN152" s="81">
        <v>0</v>
      </c>
      <c r="AO152" s="81">
        <v>0</v>
      </c>
      <c r="AP152" s="82"/>
      <c r="AQ152" s="81">
        <v>1425</v>
      </c>
      <c r="AR152" s="81">
        <v>198</v>
      </c>
      <c r="AS152" s="81">
        <v>0</v>
      </c>
      <c r="AT152" s="81">
        <v>0</v>
      </c>
      <c r="AU152" s="81">
        <v>0</v>
      </c>
      <c r="AV152" s="81">
        <v>0</v>
      </c>
      <c r="AW152" s="81" t="s">
        <v>564</v>
      </c>
      <c r="AX152" s="82"/>
      <c r="AY152" s="81">
        <v>5952.2999999999993</v>
      </c>
      <c r="AZ152" s="81">
        <v>9732.8000000000011</v>
      </c>
      <c r="BA152" s="81">
        <v>0</v>
      </c>
      <c r="BB152" s="81">
        <v>0</v>
      </c>
      <c r="BC152" s="81">
        <v>0</v>
      </c>
      <c r="BD152" s="81">
        <v>0</v>
      </c>
      <c r="BE152" s="81" t="s">
        <v>564</v>
      </c>
      <c r="BF152" s="82"/>
      <c r="BG152" s="81">
        <v>0</v>
      </c>
      <c r="BH152" s="81">
        <v>0</v>
      </c>
      <c r="BI152" s="81">
        <v>141.126</v>
      </c>
      <c r="BJ152" s="81">
        <v>0</v>
      </c>
      <c r="BK152" s="81">
        <v>0</v>
      </c>
      <c r="BL152" s="81">
        <v>0</v>
      </c>
      <c r="BM152" s="82"/>
      <c r="BN152" s="81">
        <v>0</v>
      </c>
      <c r="BO152" s="81">
        <v>0</v>
      </c>
      <c r="BP152" s="81">
        <v>16</v>
      </c>
      <c r="BQ152" s="81">
        <v>0</v>
      </c>
      <c r="BR152" s="81">
        <v>0</v>
      </c>
      <c r="BS152" s="81">
        <v>0</v>
      </c>
      <c r="BT152"/>
      <c r="BU152" s="80">
        <v>135.00899999999999</v>
      </c>
      <c r="BV152" s="80">
        <v>0</v>
      </c>
      <c r="BW152" s="80">
        <v>6.117</v>
      </c>
      <c r="BX152" s="80">
        <v>0</v>
      </c>
      <c r="BY152" s="80">
        <v>0</v>
      </c>
      <c r="BZ152" s="80">
        <v>0</v>
      </c>
      <c r="CA152" s="80">
        <v>0</v>
      </c>
      <c r="CB152" s="80">
        <v>0</v>
      </c>
      <c r="CC152" s="80">
        <v>0</v>
      </c>
    </row>
    <row r="153" spans="1:81">
      <c r="A153" s="80" t="s">
        <v>1887</v>
      </c>
      <c r="B153" s="80">
        <v>369</v>
      </c>
      <c r="C153" s="80">
        <v>12</v>
      </c>
      <c r="D153" s="80">
        <v>22</v>
      </c>
      <c r="E153" s="80">
        <v>2015</v>
      </c>
      <c r="F153" s="80" t="s">
        <v>91</v>
      </c>
      <c r="G153" s="80" t="s">
        <v>1875</v>
      </c>
      <c r="H153" s="80" t="s">
        <v>1876</v>
      </c>
      <c r="I153" s="177"/>
      <c r="J153" s="81">
        <v>114.59141309278394</v>
      </c>
      <c r="K153" s="81">
        <v>2.615380652554931</v>
      </c>
      <c r="L153" s="81">
        <v>10.469285885102964</v>
      </c>
      <c r="M153" s="81">
        <v>53.149311046254986</v>
      </c>
      <c r="N153" s="81">
        <v>57.168975912673297</v>
      </c>
      <c r="O153" s="81">
        <v>52.159030117123649</v>
      </c>
      <c r="P153" s="81">
        <v>36.845469386077113</v>
      </c>
      <c r="Q153" s="81">
        <v>3.2281725285840812</v>
      </c>
      <c r="R153" s="81">
        <v>0</v>
      </c>
      <c r="S153" s="81">
        <v>3.8130514198710497</v>
      </c>
      <c r="T153" s="82"/>
      <c r="U153" s="81">
        <v>20589602</v>
      </c>
      <c r="V153" s="81">
        <v>1037</v>
      </c>
      <c r="W153" s="81">
        <v>273</v>
      </c>
      <c r="X153" s="81">
        <v>11700</v>
      </c>
      <c r="Y153" s="81">
        <v>16744</v>
      </c>
      <c r="Z153" s="81">
        <v>30304</v>
      </c>
      <c r="AA153" s="81">
        <v>7332</v>
      </c>
      <c r="AB153" s="81">
        <v>44430</v>
      </c>
      <c r="AC153" s="81">
        <v>0</v>
      </c>
      <c r="AD153" s="81">
        <v>3.8130514198710497</v>
      </c>
      <c r="AE153" s="82"/>
      <c r="AF153" s="81">
        <v>141720299.33468613</v>
      </c>
      <c r="AG153" s="81">
        <v>1998221.2690204291</v>
      </c>
      <c r="AH153" s="81">
        <v>2224606.9994363133</v>
      </c>
      <c r="AI153" s="81">
        <v>73687221.548535466</v>
      </c>
      <c r="AJ153" s="81">
        <v>83251082.656340614</v>
      </c>
      <c r="AK153" s="81">
        <v>0</v>
      </c>
      <c r="AL153" s="81">
        <v>0</v>
      </c>
      <c r="AM153" s="81">
        <v>6088945.1231597671</v>
      </c>
      <c r="AN153" s="81">
        <v>0</v>
      </c>
      <c r="AO153" s="81">
        <v>0</v>
      </c>
      <c r="AP153" s="82"/>
      <c r="AQ153" s="81">
        <v>1570</v>
      </c>
      <c r="AR153" s="81">
        <v>329</v>
      </c>
      <c r="AS153" s="81">
        <v>0</v>
      </c>
      <c r="AT153" s="81">
        <v>0</v>
      </c>
      <c r="AU153" s="81">
        <v>0</v>
      </c>
      <c r="AV153" s="81">
        <v>0</v>
      </c>
      <c r="AW153" s="81" t="s">
        <v>564</v>
      </c>
      <c r="AX153" s="82"/>
      <c r="AY153" s="81">
        <v>6699</v>
      </c>
      <c r="AZ153" s="81">
        <v>20760.399999999998</v>
      </c>
      <c r="BA153" s="81">
        <v>0</v>
      </c>
      <c r="BB153" s="81">
        <v>0</v>
      </c>
      <c r="BC153" s="81">
        <v>0</v>
      </c>
      <c r="BD153" s="81">
        <v>0</v>
      </c>
      <c r="BE153" s="81" t="s">
        <v>564</v>
      </c>
      <c r="BF153" s="82"/>
      <c r="BG153" s="81">
        <v>0</v>
      </c>
      <c r="BH153" s="81">
        <v>0</v>
      </c>
      <c r="BI153" s="81">
        <v>141.29400000000001</v>
      </c>
      <c r="BJ153" s="81">
        <v>0</v>
      </c>
      <c r="BK153" s="81">
        <v>0</v>
      </c>
      <c r="BL153" s="81">
        <v>0</v>
      </c>
      <c r="BM153" s="82"/>
      <c r="BN153" s="81">
        <v>0</v>
      </c>
      <c r="BO153" s="81">
        <v>0</v>
      </c>
      <c r="BP153" s="81">
        <v>16</v>
      </c>
      <c r="BQ153" s="81">
        <v>0</v>
      </c>
      <c r="BR153" s="81">
        <v>0</v>
      </c>
      <c r="BS153" s="81">
        <v>0</v>
      </c>
      <c r="BT153"/>
      <c r="BU153" s="80">
        <v>135.08199999999999</v>
      </c>
      <c r="BV153" s="80">
        <v>0</v>
      </c>
      <c r="BW153" s="80">
        <v>6.2119999999999997</v>
      </c>
      <c r="BX153" s="80">
        <v>0</v>
      </c>
      <c r="BY153" s="80">
        <v>0</v>
      </c>
      <c r="BZ153" s="80">
        <v>0</v>
      </c>
      <c r="CA153" s="80">
        <v>0</v>
      </c>
      <c r="CB153" s="80">
        <v>0</v>
      </c>
      <c r="CC153" s="80">
        <v>0</v>
      </c>
    </row>
    <row r="154" spans="1:81">
      <c r="A154" s="80" t="s">
        <v>1888</v>
      </c>
      <c r="B154" s="80">
        <v>370</v>
      </c>
      <c r="C154" s="80">
        <v>13</v>
      </c>
      <c r="D154" s="80">
        <v>22</v>
      </c>
      <c r="E154" s="80">
        <v>2016</v>
      </c>
      <c r="F154" s="80" t="s">
        <v>92</v>
      </c>
      <c r="G154" s="80" t="s">
        <v>1875</v>
      </c>
      <c r="H154" s="80" t="s">
        <v>1876</v>
      </c>
      <c r="I154" s="177"/>
      <c r="J154" s="81">
        <v>108.77131232931895</v>
      </c>
      <c r="K154" s="81">
        <v>2.8728400917454144</v>
      </c>
      <c r="L154" s="81">
        <v>10.765216779007231</v>
      </c>
      <c r="M154" s="81">
        <v>48.943069196842806</v>
      </c>
      <c r="N154" s="81">
        <v>60.709712698491245</v>
      </c>
      <c r="O154" s="81">
        <v>51.853796008998302</v>
      </c>
      <c r="P154" s="81">
        <v>36.255783071961083</v>
      </c>
      <c r="Q154" s="81">
        <v>3.1331661234560859</v>
      </c>
      <c r="R154" s="81">
        <v>0</v>
      </c>
      <c r="S154" s="81">
        <v>5.0615693201720626</v>
      </c>
      <c r="T154" s="82"/>
      <c r="U154" s="81">
        <v>20433694</v>
      </c>
      <c r="V154" s="81">
        <v>1037</v>
      </c>
      <c r="W154" s="81">
        <v>273</v>
      </c>
      <c r="X154" s="81">
        <v>11700</v>
      </c>
      <c r="Y154" s="81">
        <v>16920</v>
      </c>
      <c r="Z154" s="81">
        <v>30497</v>
      </c>
      <c r="AA154" s="81">
        <v>7462</v>
      </c>
      <c r="AB154" s="81">
        <v>44359</v>
      </c>
      <c r="AC154" s="81">
        <v>0</v>
      </c>
      <c r="AD154" s="81">
        <v>5.0615693201720626</v>
      </c>
      <c r="AE154" s="82"/>
      <c r="AF154" s="81">
        <v>140670738.64660901</v>
      </c>
      <c r="AG154" s="81">
        <v>2197035.4089812068</v>
      </c>
      <c r="AH154" s="81">
        <v>1776878.0408118691</v>
      </c>
      <c r="AI154" s="81">
        <v>74558238.077247679</v>
      </c>
      <c r="AJ154" s="81">
        <v>88310084.504258364</v>
      </c>
      <c r="AK154" s="81">
        <v>0</v>
      </c>
      <c r="AL154" s="81">
        <v>0</v>
      </c>
      <c r="AM154" s="81">
        <v>6083937.8244611109</v>
      </c>
      <c r="AN154" s="81">
        <v>0</v>
      </c>
      <c r="AO154" s="81">
        <v>0</v>
      </c>
      <c r="AP154" s="82"/>
      <c r="AQ154" s="81">
        <v>1692</v>
      </c>
      <c r="AR154" s="81">
        <v>404</v>
      </c>
      <c r="AS154" s="81">
        <v>0</v>
      </c>
      <c r="AT154" s="81">
        <v>0</v>
      </c>
      <c r="AU154" s="81">
        <v>0</v>
      </c>
      <c r="AV154" s="81">
        <v>0</v>
      </c>
      <c r="AW154" s="81" t="s">
        <v>564</v>
      </c>
      <c r="AX154" s="82"/>
      <c r="AY154" s="81">
        <v>7337.8</v>
      </c>
      <c r="AZ154" s="81">
        <v>33019</v>
      </c>
      <c r="BA154" s="81">
        <v>0</v>
      </c>
      <c r="BB154" s="81">
        <v>0</v>
      </c>
      <c r="BC154" s="81">
        <v>0</v>
      </c>
      <c r="BD154" s="81">
        <v>0</v>
      </c>
      <c r="BE154" s="81" t="s">
        <v>564</v>
      </c>
      <c r="BF154" s="82"/>
      <c r="BG154" s="81">
        <v>0</v>
      </c>
      <c r="BH154" s="81">
        <v>0</v>
      </c>
      <c r="BI154" s="81">
        <v>132.833</v>
      </c>
      <c r="BJ154" s="81">
        <v>0</v>
      </c>
      <c r="BK154" s="81">
        <v>0</v>
      </c>
      <c r="BL154" s="81">
        <v>0</v>
      </c>
      <c r="BM154" s="82"/>
      <c r="BN154" s="81">
        <v>0</v>
      </c>
      <c r="BO154" s="81">
        <v>0</v>
      </c>
      <c r="BP154" s="81">
        <v>15</v>
      </c>
      <c r="BQ154" s="81">
        <v>0</v>
      </c>
      <c r="BR154" s="81">
        <v>0</v>
      </c>
      <c r="BS154" s="81">
        <v>0</v>
      </c>
      <c r="BT154"/>
      <c r="BU154" s="80">
        <v>126.453</v>
      </c>
      <c r="BV154" s="80">
        <v>0</v>
      </c>
      <c r="BW154" s="80">
        <v>6.38</v>
      </c>
      <c r="BX154" s="80">
        <v>0</v>
      </c>
      <c r="BY154" s="80">
        <v>0</v>
      </c>
      <c r="BZ154" s="80">
        <v>0</v>
      </c>
      <c r="CA154" s="80">
        <v>0</v>
      </c>
      <c r="CB154" s="80">
        <v>0</v>
      </c>
      <c r="CC154" s="80">
        <v>0</v>
      </c>
    </row>
    <row r="155" spans="1:81">
      <c r="A155" s="80" t="s">
        <v>1889</v>
      </c>
      <c r="B155" s="80">
        <v>371</v>
      </c>
      <c r="C155" s="80">
        <v>14</v>
      </c>
      <c r="D155" s="80">
        <v>22</v>
      </c>
      <c r="E155" s="80">
        <v>2017</v>
      </c>
      <c r="F155" s="80" t="s">
        <v>71</v>
      </c>
      <c r="G155" s="80" t="s">
        <v>1875</v>
      </c>
      <c r="H155" s="80" t="s">
        <v>1876</v>
      </c>
      <c r="I155" s="177"/>
      <c r="J155" s="81">
        <v>114.08034249840821</v>
      </c>
      <c r="K155" s="81">
        <v>2.8445076481464904</v>
      </c>
      <c r="L155" s="81">
        <v>12.3697464512374</v>
      </c>
      <c r="M155" s="81">
        <v>48.149873464577979</v>
      </c>
      <c r="N155" s="81">
        <v>60.229857272047951</v>
      </c>
      <c r="O155" s="81">
        <v>51.51444735099394</v>
      </c>
      <c r="P155" s="81">
        <v>35.639880139424847</v>
      </c>
      <c r="Q155" s="81">
        <v>3.0310466391309263</v>
      </c>
      <c r="R155" s="81">
        <v>0</v>
      </c>
      <c r="S155" s="81">
        <v>5.4704919114286898</v>
      </c>
      <c r="T155" s="82"/>
      <c r="U155" s="81">
        <v>21220960</v>
      </c>
      <c r="V155" s="81">
        <v>1037</v>
      </c>
      <c r="W155" s="81">
        <v>273</v>
      </c>
      <c r="X155" s="81">
        <v>11700</v>
      </c>
      <c r="Y155" s="81">
        <v>17077</v>
      </c>
      <c r="Z155" s="81">
        <v>30800</v>
      </c>
      <c r="AA155" s="81">
        <v>7382</v>
      </c>
      <c r="AB155" s="81">
        <v>44378</v>
      </c>
      <c r="AC155" s="81">
        <v>0</v>
      </c>
      <c r="AD155" s="81">
        <v>5.4704919114286898</v>
      </c>
      <c r="AE155" s="82"/>
      <c r="AF155" s="81">
        <v>152778845.91741651</v>
      </c>
      <c r="AG155" s="81">
        <v>2236396.41186008</v>
      </c>
      <c r="AH155" s="81">
        <v>2682087.0326844691</v>
      </c>
      <c r="AI155" s="81">
        <v>78013751.596958682</v>
      </c>
      <c r="AJ155" s="81">
        <v>83949348.395891502</v>
      </c>
      <c r="AK155" s="81">
        <v>0</v>
      </c>
      <c r="AL155" s="81">
        <v>0</v>
      </c>
      <c r="AM155" s="81">
        <v>6096067.497181193</v>
      </c>
      <c r="AN155" s="81">
        <v>0</v>
      </c>
      <c r="AO155" s="81">
        <v>0</v>
      </c>
      <c r="AP155" s="82"/>
      <c r="AQ155" s="81">
        <v>1799</v>
      </c>
      <c r="AR155" s="81">
        <v>437</v>
      </c>
      <c r="AS155" s="81">
        <v>0</v>
      </c>
      <c r="AT155" s="81">
        <v>0</v>
      </c>
      <c r="AU155" s="81">
        <v>0</v>
      </c>
      <c r="AV155" s="81">
        <v>0</v>
      </c>
      <c r="AW155" s="81" t="s">
        <v>564</v>
      </c>
      <c r="AX155" s="82"/>
      <c r="AY155" s="81">
        <v>7888.7999999999993</v>
      </c>
      <c r="AZ155" s="81">
        <v>33833.399999999987</v>
      </c>
      <c r="BA155" s="81">
        <v>0</v>
      </c>
      <c r="BB155" s="81">
        <v>0</v>
      </c>
      <c r="BC155" s="81">
        <v>0</v>
      </c>
      <c r="BD155" s="81">
        <v>0</v>
      </c>
      <c r="BE155" s="81" t="s">
        <v>564</v>
      </c>
      <c r="BF155" s="82"/>
      <c r="BG155" s="81">
        <v>0</v>
      </c>
      <c r="BH155" s="81">
        <v>0</v>
      </c>
      <c r="BI155" s="81">
        <v>142.43899999999999</v>
      </c>
      <c r="BJ155" s="81">
        <v>0</v>
      </c>
      <c r="BK155" s="81">
        <v>12.621</v>
      </c>
      <c r="BL155" s="81">
        <v>0</v>
      </c>
      <c r="BM155" s="82"/>
      <c r="BN155" s="81">
        <v>0</v>
      </c>
      <c r="BO155" s="81">
        <v>0</v>
      </c>
      <c r="BP155" s="81">
        <v>16</v>
      </c>
      <c r="BQ155" s="81">
        <v>0</v>
      </c>
      <c r="BR155" s="81">
        <v>1</v>
      </c>
      <c r="BS155" s="81">
        <v>0</v>
      </c>
      <c r="BT155"/>
      <c r="BU155" s="80">
        <v>135.982</v>
      </c>
      <c r="BV155" s="80">
        <v>12.621</v>
      </c>
      <c r="BW155" s="80">
        <v>6.4569999999999999</v>
      </c>
      <c r="BX155" s="80">
        <v>0</v>
      </c>
      <c r="BY155" s="80">
        <v>0</v>
      </c>
      <c r="BZ155" s="80">
        <v>0</v>
      </c>
      <c r="CA155" s="80">
        <v>0</v>
      </c>
      <c r="CB155" s="80">
        <v>0</v>
      </c>
      <c r="CC155" s="80">
        <v>0</v>
      </c>
    </row>
    <row r="156" spans="1:81">
      <c r="A156" s="80" t="s">
        <v>1890</v>
      </c>
      <c r="B156" s="80">
        <v>372</v>
      </c>
      <c r="C156" s="80">
        <v>15</v>
      </c>
      <c r="D156" s="80">
        <v>22</v>
      </c>
      <c r="E156" s="80">
        <v>2018</v>
      </c>
      <c r="F156" s="80" t="s">
        <v>93</v>
      </c>
      <c r="G156" s="80" t="s">
        <v>1875</v>
      </c>
      <c r="H156" s="80" t="s">
        <v>1876</v>
      </c>
      <c r="I156" s="177"/>
      <c r="J156" s="81">
        <v>118.42501094569562</v>
      </c>
      <c r="K156" s="81">
        <v>2.5656981494220479</v>
      </c>
      <c r="L156" s="81">
        <v>11.461306058823146</v>
      </c>
      <c r="M156" s="81">
        <v>47.499910818357328</v>
      </c>
      <c r="N156" s="81">
        <v>53.148679140639032</v>
      </c>
      <c r="O156" s="81">
        <v>50.887956997346464</v>
      </c>
      <c r="P156" s="81">
        <v>35.285112313145639</v>
      </c>
      <c r="Q156" s="81">
        <v>2.8034682798122676</v>
      </c>
      <c r="R156" s="81">
        <v>0</v>
      </c>
      <c r="S156" s="81">
        <v>5.0796386901356501</v>
      </c>
      <c r="T156" s="82"/>
      <c r="U156" s="81">
        <v>21937534</v>
      </c>
      <c r="V156" s="81">
        <v>1037</v>
      </c>
      <c r="W156" s="81">
        <v>273</v>
      </c>
      <c r="X156" s="81">
        <v>11700</v>
      </c>
      <c r="Y156" s="81">
        <v>17227</v>
      </c>
      <c r="Z156" s="81">
        <v>31008</v>
      </c>
      <c r="AA156" s="81">
        <v>7382</v>
      </c>
      <c r="AB156" s="81">
        <v>44233</v>
      </c>
      <c r="AC156" s="81">
        <v>0</v>
      </c>
      <c r="AD156" s="81">
        <v>5.0796386901356501</v>
      </c>
      <c r="AE156" s="82"/>
      <c r="AF156" s="81">
        <v>160938618.41129631</v>
      </c>
      <c r="AG156" s="81">
        <v>1930725.756067374</v>
      </c>
      <c r="AH156" s="81">
        <v>2539414.1678339769</v>
      </c>
      <c r="AI156" s="81">
        <v>75376323.508669883</v>
      </c>
      <c r="AJ156" s="81">
        <v>79898275.689095303</v>
      </c>
      <c r="AK156" s="81">
        <v>0</v>
      </c>
      <c r="AL156" s="81">
        <v>0</v>
      </c>
      <c r="AM156" s="81">
        <v>6088721.5801083641</v>
      </c>
      <c r="AN156" s="81">
        <v>0</v>
      </c>
      <c r="AO156" s="81">
        <v>0</v>
      </c>
      <c r="AP156" s="82"/>
      <c r="AQ156" s="81">
        <v>1887</v>
      </c>
      <c r="AR156" s="81">
        <v>474</v>
      </c>
      <c r="AS156" s="81">
        <v>0</v>
      </c>
      <c r="AT156" s="81">
        <v>0</v>
      </c>
      <c r="AU156" s="81">
        <v>0</v>
      </c>
      <c r="AV156" s="81">
        <v>0</v>
      </c>
      <c r="AW156" s="81" t="s">
        <v>564</v>
      </c>
      <c r="AX156" s="82"/>
      <c r="AY156" s="81">
        <v>8369.5999999999985</v>
      </c>
      <c r="AZ156" s="81">
        <v>35300.1</v>
      </c>
      <c r="BA156" s="81">
        <v>0</v>
      </c>
      <c r="BB156" s="81">
        <v>0</v>
      </c>
      <c r="BC156" s="81">
        <v>0</v>
      </c>
      <c r="BD156" s="81">
        <v>0</v>
      </c>
      <c r="BE156" s="81" t="s">
        <v>564</v>
      </c>
      <c r="BF156" s="82"/>
      <c r="BG156" s="81">
        <v>0</v>
      </c>
      <c r="BH156" s="81">
        <v>0</v>
      </c>
      <c r="BI156" s="81">
        <v>146.24299999999999</v>
      </c>
      <c r="BJ156" s="81">
        <v>0</v>
      </c>
      <c r="BK156" s="81">
        <v>12.853999999999999</v>
      </c>
      <c r="BL156" s="81">
        <v>0</v>
      </c>
      <c r="BM156" s="82"/>
      <c r="BN156" s="81">
        <v>0</v>
      </c>
      <c r="BO156" s="81">
        <v>0</v>
      </c>
      <c r="BP156" s="81">
        <v>16</v>
      </c>
      <c r="BQ156" s="81">
        <v>0</v>
      </c>
      <c r="BR156" s="81">
        <v>1</v>
      </c>
      <c r="BS156" s="81">
        <v>0</v>
      </c>
      <c r="BT156"/>
      <c r="BU156" s="80">
        <v>140.005</v>
      </c>
      <c r="BV156" s="80">
        <v>12.853999999999999</v>
      </c>
      <c r="BW156" s="80">
        <v>6.2380000000000004</v>
      </c>
      <c r="BX156" s="80">
        <v>0</v>
      </c>
      <c r="BY156" s="80">
        <v>0</v>
      </c>
      <c r="BZ156" s="80">
        <v>0</v>
      </c>
      <c r="CA156" s="80">
        <v>0</v>
      </c>
      <c r="CB156" s="80">
        <v>0</v>
      </c>
      <c r="CC156" s="80">
        <v>0</v>
      </c>
    </row>
    <row r="157" spans="1:81">
      <c r="A157" s="80" t="s">
        <v>1891</v>
      </c>
      <c r="B157" s="80">
        <v>373</v>
      </c>
      <c r="C157" s="80">
        <v>16</v>
      </c>
      <c r="D157" s="80">
        <v>22</v>
      </c>
      <c r="E157" s="80">
        <v>2019</v>
      </c>
      <c r="F157" s="80" t="s">
        <v>73</v>
      </c>
      <c r="G157" s="80" t="s">
        <v>1875</v>
      </c>
      <c r="H157" s="80" t="s">
        <v>1876</v>
      </c>
      <c r="I157" s="177"/>
      <c r="J157" s="81">
        <v>116.25183183703224</v>
      </c>
      <c r="K157" s="81">
        <v>2.3697467553279821</v>
      </c>
      <c r="L157" s="81">
        <v>11.558408196648948</v>
      </c>
      <c r="M157" s="81">
        <v>46.055499831229135</v>
      </c>
      <c r="N157" s="81">
        <v>55.177511042093613</v>
      </c>
      <c r="O157" s="81">
        <v>49.786882579167298</v>
      </c>
      <c r="P157" s="81">
        <v>35.108127848659009</v>
      </c>
      <c r="Q157" s="81">
        <v>2.7254921244316046</v>
      </c>
      <c r="R157" s="81">
        <v>0</v>
      </c>
      <c r="S157" s="81">
        <v>5.1201666231585206</v>
      </c>
      <c r="T157" s="82"/>
      <c r="U157" s="81">
        <v>22779171</v>
      </c>
      <c r="V157" s="81">
        <v>1037</v>
      </c>
      <c r="W157" s="81">
        <v>273</v>
      </c>
      <c r="X157" s="81">
        <v>11700</v>
      </c>
      <c r="Y157" s="81">
        <v>17466</v>
      </c>
      <c r="Z157" s="81">
        <v>31170</v>
      </c>
      <c r="AA157" s="81">
        <v>7290</v>
      </c>
      <c r="AB157" s="81">
        <v>44167</v>
      </c>
      <c r="AC157" s="81">
        <v>0</v>
      </c>
      <c r="AD157" s="81">
        <v>5.1201666231585206</v>
      </c>
      <c r="AE157" s="82"/>
      <c r="AF157" s="81">
        <v>161622558.1662212</v>
      </c>
      <c r="AG157" s="81">
        <v>1863649.460724608</v>
      </c>
      <c r="AH157" s="81">
        <v>2711241.163306348</v>
      </c>
      <c r="AI157" s="81">
        <v>76126011.422148094</v>
      </c>
      <c r="AJ157" s="81">
        <v>79730556.911949262</v>
      </c>
      <c r="AK157" s="81">
        <v>0</v>
      </c>
      <c r="AL157" s="81">
        <v>0</v>
      </c>
      <c r="AM157" s="81">
        <v>6015212.9110020138</v>
      </c>
      <c r="AN157" s="81">
        <v>0</v>
      </c>
      <c r="AO157" s="81">
        <v>0</v>
      </c>
      <c r="AP157" s="82"/>
      <c r="AQ157" s="81">
        <v>2011</v>
      </c>
      <c r="AR157" s="81">
        <v>524</v>
      </c>
      <c r="AS157" s="81">
        <v>0</v>
      </c>
      <c r="AT157" s="81">
        <v>0</v>
      </c>
      <c r="AU157" s="81">
        <v>0</v>
      </c>
      <c r="AV157" s="81">
        <v>0</v>
      </c>
      <c r="AW157" s="81" t="s">
        <v>564</v>
      </c>
      <c r="AX157" s="82"/>
      <c r="AY157" s="81">
        <v>8994.899999999996</v>
      </c>
      <c r="AZ157" s="81">
        <v>37109.499999999993</v>
      </c>
      <c r="BA157" s="81">
        <v>0</v>
      </c>
      <c r="BB157" s="81">
        <v>0</v>
      </c>
      <c r="BC157" s="81">
        <v>0</v>
      </c>
      <c r="BD157" s="81">
        <v>0</v>
      </c>
      <c r="BE157" s="81" t="s">
        <v>564</v>
      </c>
      <c r="BF157" s="82"/>
      <c r="BG157" s="81">
        <v>0</v>
      </c>
      <c r="BH157" s="81">
        <v>0</v>
      </c>
      <c r="BI157" s="81">
        <v>141.113</v>
      </c>
      <c r="BJ157" s="81">
        <v>0</v>
      </c>
      <c r="BK157" s="81">
        <v>0</v>
      </c>
      <c r="BL157" s="81">
        <v>0</v>
      </c>
      <c r="BM157" s="82"/>
      <c r="BN157" s="81">
        <v>0</v>
      </c>
      <c r="BO157" s="81">
        <v>0</v>
      </c>
      <c r="BP157" s="81">
        <v>16</v>
      </c>
      <c r="BQ157" s="81">
        <v>0</v>
      </c>
      <c r="BR157" s="81">
        <v>0</v>
      </c>
      <c r="BS157" s="81">
        <v>0</v>
      </c>
      <c r="BT157"/>
      <c r="BU157" s="80">
        <v>135.279</v>
      </c>
      <c r="BV157" s="80">
        <v>0</v>
      </c>
      <c r="BW157" s="80">
        <v>5.8339999999999996</v>
      </c>
      <c r="BX157" s="80">
        <v>0</v>
      </c>
      <c r="BY157" s="80">
        <v>0</v>
      </c>
      <c r="BZ157" s="80">
        <v>0</v>
      </c>
      <c r="CA157" s="80">
        <v>0</v>
      </c>
      <c r="CB157" s="80">
        <v>0</v>
      </c>
      <c r="CC157" s="80">
        <v>0</v>
      </c>
    </row>
    <row r="158" spans="1:81">
      <c r="A158" s="80" t="s">
        <v>1892</v>
      </c>
      <c r="B158" s="80">
        <v>374</v>
      </c>
      <c r="C158" s="80">
        <v>17</v>
      </c>
      <c r="D158" s="80">
        <v>22</v>
      </c>
      <c r="E158" s="80">
        <v>2020</v>
      </c>
      <c r="F158" s="80" t="s">
        <v>218</v>
      </c>
      <c r="G158" s="174" t="s">
        <v>1875</v>
      </c>
      <c r="H158" s="80" t="s">
        <v>1876</v>
      </c>
      <c r="I158" s="177"/>
      <c r="J158" s="81">
        <v>138.82746884449901</v>
      </c>
      <c r="K158" s="81">
        <v>2.6049562153972046</v>
      </c>
      <c r="L158" s="81">
        <v>10.149353335424644</v>
      </c>
      <c r="M158" s="81">
        <v>44.789175726129699</v>
      </c>
      <c r="N158" s="81">
        <v>53.172308039417061</v>
      </c>
      <c r="O158" s="81">
        <v>43.84146461181011</v>
      </c>
      <c r="P158" s="81">
        <v>33.018333317041595</v>
      </c>
      <c r="Q158" s="81">
        <v>2.6137784095728871</v>
      </c>
      <c r="R158" s="81">
        <v>0</v>
      </c>
      <c r="S158" s="81">
        <v>4.9484889335209514</v>
      </c>
      <c r="T158" s="82"/>
      <c r="U158" s="81">
        <v>25236597</v>
      </c>
      <c r="V158" s="81">
        <v>975</v>
      </c>
      <c r="W158" s="81">
        <v>290</v>
      </c>
      <c r="X158" s="81">
        <v>11906</v>
      </c>
      <c r="Y158" s="81">
        <v>17863</v>
      </c>
      <c r="Z158" s="81">
        <v>31328</v>
      </c>
      <c r="AA158" s="81">
        <v>7449</v>
      </c>
      <c r="AB158" s="81">
        <v>44329</v>
      </c>
      <c r="AC158" s="81">
        <v>0</v>
      </c>
      <c r="AD158" s="81">
        <v>4.9484889335209514</v>
      </c>
      <c r="AE158" s="82"/>
      <c r="AF158" s="81">
        <v>196331328.19478899</v>
      </c>
      <c r="AG158" s="81">
        <v>1980476.8103397011</v>
      </c>
      <c r="AH158" s="81">
        <v>2499512.1275309902</v>
      </c>
      <c r="AI158" s="81">
        <v>73194600.768131867</v>
      </c>
      <c r="AJ158" s="81">
        <v>72468121.420315892</v>
      </c>
      <c r="AK158" s="81"/>
      <c r="AL158" s="81"/>
      <c r="AM158" s="81">
        <v>5785427.0054622088</v>
      </c>
      <c r="AN158" s="81"/>
      <c r="AO158" s="81"/>
      <c r="AP158" s="82"/>
      <c r="AQ158" s="81">
        <v>2120</v>
      </c>
      <c r="AR158" s="81">
        <v>562</v>
      </c>
      <c r="AS158" s="81">
        <v>0</v>
      </c>
      <c r="AT158" s="81">
        <v>0</v>
      </c>
      <c r="AU158" s="81">
        <v>0</v>
      </c>
      <c r="AV158" s="81">
        <v>0</v>
      </c>
      <c r="AW158" s="81">
        <v>0</v>
      </c>
      <c r="AX158" s="82"/>
      <c r="AY158" s="81">
        <v>9609.1999999999916</v>
      </c>
      <c r="AZ158" s="81">
        <v>38816.100000000028</v>
      </c>
      <c r="BA158" s="81">
        <v>0</v>
      </c>
      <c r="BB158" s="81">
        <v>0</v>
      </c>
      <c r="BC158" s="81">
        <v>0</v>
      </c>
      <c r="BD158" s="81">
        <v>0</v>
      </c>
      <c r="BE158" s="81">
        <v>0</v>
      </c>
      <c r="BF158" s="82"/>
      <c r="BG158" s="81">
        <v>0</v>
      </c>
      <c r="BH158" s="81">
        <v>0</v>
      </c>
      <c r="BI158" s="81">
        <v>134.86600000000001</v>
      </c>
      <c r="BJ158" s="81">
        <v>0</v>
      </c>
      <c r="BK158" s="81">
        <v>0</v>
      </c>
      <c r="BL158" s="81">
        <v>0</v>
      </c>
      <c r="BM158" s="82"/>
      <c r="BN158" s="81">
        <v>0</v>
      </c>
      <c r="BO158" s="81">
        <v>0</v>
      </c>
      <c r="BP158" s="81">
        <v>16</v>
      </c>
      <c r="BQ158" s="81">
        <v>0</v>
      </c>
      <c r="BR158" s="81">
        <v>0</v>
      </c>
      <c r="BS158" s="81">
        <v>0</v>
      </c>
      <c r="BT158"/>
      <c r="BU158" s="80">
        <v>129.714</v>
      </c>
      <c r="BV158" s="80">
        <v>0</v>
      </c>
      <c r="BW158" s="80">
        <v>5.1520000000000001</v>
      </c>
      <c r="BX158" s="80">
        <v>0</v>
      </c>
      <c r="BY158" s="80">
        <v>0</v>
      </c>
      <c r="BZ158" s="80">
        <v>0</v>
      </c>
      <c r="CA158" s="80">
        <v>0</v>
      </c>
      <c r="CB158" s="80">
        <v>0</v>
      </c>
      <c r="CC158" s="80">
        <v>0</v>
      </c>
    </row>
    <row r="159" spans="1:81">
      <c r="A159" s="80" t="s">
        <v>1893</v>
      </c>
      <c r="B159" s="80">
        <v>374</v>
      </c>
      <c r="C159" s="80">
        <v>18</v>
      </c>
      <c r="D159" s="80">
        <v>22</v>
      </c>
      <c r="E159" s="80">
        <v>2021</v>
      </c>
      <c r="F159" s="80" t="s">
        <v>75</v>
      </c>
      <c r="G159" s="174" t="s">
        <v>1875</v>
      </c>
      <c r="H159" s="80" t="s">
        <v>1876</v>
      </c>
      <c r="I159" s="177"/>
      <c r="J159" s="81">
        <v>157.75910581078406</v>
      </c>
      <c r="K159" s="81">
        <v>2.9843023386319616</v>
      </c>
      <c r="L159" s="81">
        <v>8.5119339789644837</v>
      </c>
      <c r="M159" s="81">
        <v>49.661827073917046</v>
      </c>
      <c r="N159" s="81">
        <v>49.486082616507794</v>
      </c>
      <c r="O159" s="81">
        <v>42.576178668480907</v>
      </c>
      <c r="P159" s="81">
        <v>33.766973612618187</v>
      </c>
      <c r="Q159" s="81">
        <v>2.6258722090502236</v>
      </c>
      <c r="R159" s="81">
        <v>0</v>
      </c>
      <c r="S159" s="81">
        <v>5.641820392891014</v>
      </c>
      <c r="T159" s="82"/>
      <c r="U159" s="81">
        <v>29388521</v>
      </c>
      <c r="V159" s="81">
        <v>975</v>
      </c>
      <c r="W159" s="81">
        <v>290</v>
      </c>
      <c r="X159" s="81">
        <v>11906</v>
      </c>
      <c r="Y159" s="81">
        <v>17919</v>
      </c>
      <c r="Z159" s="81">
        <v>31327</v>
      </c>
      <c r="AA159" s="81">
        <v>7429</v>
      </c>
      <c r="AB159" s="81">
        <v>44006</v>
      </c>
      <c r="AC159" s="81">
        <v>0</v>
      </c>
      <c r="AD159" s="81">
        <v>5.641820392891014</v>
      </c>
      <c r="AE159" s="82"/>
      <c r="AF159" s="81">
        <v>220221687.39544365</v>
      </c>
      <c r="AG159" s="81">
        <v>2582676.8045151681</v>
      </c>
      <c r="AH159" s="81">
        <v>2010746.5341192326</v>
      </c>
      <c r="AI159" s="81">
        <v>81438488.795830444</v>
      </c>
      <c r="AJ159" s="81">
        <v>73137085.419986486</v>
      </c>
      <c r="AK159" s="81">
        <v>0</v>
      </c>
      <c r="AL159" s="81">
        <v>0</v>
      </c>
      <c r="AM159" s="81">
        <v>5776398.6468701754</v>
      </c>
      <c r="AN159" s="81">
        <v>0</v>
      </c>
      <c r="AO159" s="81">
        <v>0</v>
      </c>
      <c r="AP159" s="82"/>
      <c r="AQ159" s="81">
        <v>2208</v>
      </c>
      <c r="AR159" s="81">
        <v>577</v>
      </c>
      <c r="AS159" s="81">
        <v>0</v>
      </c>
      <c r="AT159" s="81">
        <v>0</v>
      </c>
      <c r="AU159" s="81">
        <v>0</v>
      </c>
      <c r="AV159" s="81">
        <v>0</v>
      </c>
      <c r="AW159" s="81"/>
      <c r="AX159" s="82"/>
      <c r="AY159" s="81">
        <v>10134.599999999989</v>
      </c>
      <c r="AZ159" s="81">
        <v>39495.000000000022</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1894</v>
      </c>
      <c r="B160" s="80">
        <v>374</v>
      </c>
      <c r="C160" s="80">
        <v>19</v>
      </c>
      <c r="D160" s="80">
        <v>22</v>
      </c>
      <c r="E160" s="80">
        <v>2022</v>
      </c>
      <c r="F160" s="80" t="s">
        <v>568</v>
      </c>
      <c r="G160" s="80" t="s">
        <v>1875</v>
      </c>
      <c r="H160" s="80" t="s">
        <v>1876</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2315</v>
      </c>
      <c r="AR160" s="81">
        <v>606</v>
      </c>
      <c r="AS160" s="81">
        <v>0</v>
      </c>
      <c r="AT160" s="81">
        <v>0</v>
      </c>
      <c r="AU160" s="81">
        <v>0</v>
      </c>
      <c r="AV160" s="81">
        <v>0</v>
      </c>
      <c r="AW160" s="81"/>
      <c r="AX160" s="82"/>
      <c r="AY160" s="81">
        <v>10785.499999999982</v>
      </c>
      <c r="AZ160" s="81">
        <v>43360.000000000022</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1895</v>
      </c>
      <c r="B161" s="80">
        <v>307</v>
      </c>
      <c r="C161" s="80">
        <v>1</v>
      </c>
      <c r="D161" s="80">
        <v>19</v>
      </c>
      <c r="E161" s="80">
        <v>1990</v>
      </c>
      <c r="F161" s="80" t="s">
        <v>562</v>
      </c>
      <c r="G161" s="80" t="s">
        <v>1896</v>
      </c>
      <c r="H161" s="80" t="s">
        <v>1897</v>
      </c>
      <c r="I161" s="177"/>
      <c r="J161" s="81">
        <v>147.13601078334565</v>
      </c>
      <c r="K161" s="81">
        <v>4.027025640861094</v>
      </c>
      <c r="L161" s="81">
        <v>2.8660392424506433</v>
      </c>
      <c r="M161" s="81">
        <v>24.465439820963255</v>
      </c>
      <c r="N161" s="81">
        <v>33.57811091049372</v>
      </c>
      <c r="O161" s="81">
        <v>33.697072587234331</v>
      </c>
      <c r="P161" s="81">
        <v>35.752073259379863</v>
      </c>
      <c r="Q161" s="81">
        <v>2.4001941490835415</v>
      </c>
      <c r="R161" s="81">
        <v>36.331722902079512</v>
      </c>
      <c r="S161" s="81">
        <v>2.6063215415875072</v>
      </c>
      <c r="T161" s="82"/>
      <c r="U161" s="81">
        <v>12522281</v>
      </c>
      <c r="V161" s="81">
        <v>1507</v>
      </c>
      <c r="W161" s="81">
        <v>33</v>
      </c>
      <c r="X161" s="81">
        <v>9303</v>
      </c>
      <c r="Y161" s="81">
        <v>10756</v>
      </c>
      <c r="Z161" s="81">
        <v>13860</v>
      </c>
      <c r="AA161" s="81">
        <v>8681</v>
      </c>
      <c r="AB161" s="81">
        <v>38971</v>
      </c>
      <c r="AC161" s="81">
        <v>6292719.7999999998</v>
      </c>
      <c r="AD161" s="81">
        <v>2.6063215415875072</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1898</v>
      </c>
      <c r="B162" s="80">
        <v>308</v>
      </c>
      <c r="C162" s="80">
        <v>2</v>
      </c>
      <c r="D162" s="80">
        <v>19</v>
      </c>
      <c r="E162" s="80">
        <v>2005</v>
      </c>
      <c r="F162" s="80" t="s">
        <v>565</v>
      </c>
      <c r="G162" s="80" t="s">
        <v>1896</v>
      </c>
      <c r="H162" s="80" t="s">
        <v>1897</v>
      </c>
      <c r="I162" s="177"/>
      <c r="J162" s="81">
        <v>119.14670819735412</v>
      </c>
      <c r="K162" s="81">
        <v>3.0640089100772099</v>
      </c>
      <c r="L162" s="81">
        <v>4.2363503993899059</v>
      </c>
      <c r="M162" s="81">
        <v>61.125127080992264</v>
      </c>
      <c r="N162" s="81">
        <v>51.403836732861819</v>
      </c>
      <c r="O162" s="81">
        <v>49.808173868087174</v>
      </c>
      <c r="P162" s="81">
        <v>42.296088766075826</v>
      </c>
      <c r="Q162" s="81">
        <v>2.5014636160578969</v>
      </c>
      <c r="R162" s="81">
        <v>45.725677074548663</v>
      </c>
      <c r="S162" s="81">
        <v>7.0001107527835869</v>
      </c>
      <c r="T162" s="82"/>
      <c r="U162" s="81">
        <v>12110677</v>
      </c>
      <c r="V162" s="81">
        <v>1337</v>
      </c>
      <c r="W162" s="81">
        <v>56</v>
      </c>
      <c r="X162" s="81">
        <v>12336</v>
      </c>
      <c r="Y162" s="81">
        <v>13982</v>
      </c>
      <c r="Z162" s="81">
        <v>23707</v>
      </c>
      <c r="AA162" s="81">
        <v>8411</v>
      </c>
      <c r="AB162" s="81">
        <v>42459</v>
      </c>
      <c r="AC162" s="81">
        <v>8085639.2000000002</v>
      </c>
      <c r="AD162" s="81">
        <v>7.0001107527835869</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1899</v>
      </c>
      <c r="B163" s="80">
        <v>309</v>
      </c>
      <c r="C163" s="80">
        <v>3</v>
      </c>
      <c r="D163" s="80">
        <v>19</v>
      </c>
      <c r="E163" s="80">
        <v>2006</v>
      </c>
      <c r="F163" s="80" t="s">
        <v>566</v>
      </c>
      <c r="G163" s="80" t="s">
        <v>1896</v>
      </c>
      <c r="H163" s="80" t="s">
        <v>1897</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1900</v>
      </c>
      <c r="B164" s="80">
        <v>310</v>
      </c>
      <c r="C164" s="80">
        <v>4</v>
      </c>
      <c r="D164" s="80">
        <v>19</v>
      </c>
      <c r="E164" s="80">
        <v>2007</v>
      </c>
      <c r="F164" s="80" t="s">
        <v>567</v>
      </c>
      <c r="G164" s="80" t="s">
        <v>1896</v>
      </c>
      <c r="H164" s="80" t="s">
        <v>1897</v>
      </c>
      <c r="I164" s="177"/>
      <c r="J164" s="81">
        <v>148.83271691900563</v>
      </c>
      <c r="K164" s="81">
        <v>2.9666888757802674</v>
      </c>
      <c r="L164" s="81">
        <v>6.7021098716411238</v>
      </c>
      <c r="M164" s="81">
        <v>63.080678164375051</v>
      </c>
      <c r="N164" s="81">
        <v>51.536496740455988</v>
      </c>
      <c r="O164" s="81">
        <v>49.66336513400929</v>
      </c>
      <c r="P164" s="81">
        <v>46.162772749905571</v>
      </c>
      <c r="Q164" s="81">
        <v>2.6686355397152339</v>
      </c>
      <c r="R164" s="81">
        <v>48.950927188719909</v>
      </c>
      <c r="S164" s="81">
        <v>6.3881180716702426</v>
      </c>
      <c r="T164" s="82"/>
      <c r="U164" s="81">
        <v>18053825</v>
      </c>
      <c r="V164" s="81">
        <v>1297</v>
      </c>
      <c r="W164" s="81">
        <v>76</v>
      </c>
      <c r="X164" s="81">
        <v>13934</v>
      </c>
      <c r="Y164" s="81">
        <v>14579</v>
      </c>
      <c r="Z164" s="81">
        <v>24573</v>
      </c>
      <c r="AA164" s="81">
        <v>9040</v>
      </c>
      <c r="AB164" s="81">
        <v>42901</v>
      </c>
      <c r="AC164" s="81">
        <v>8904319.5999999996</v>
      </c>
      <c r="AD164" s="81">
        <v>6.3881180716702426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1901</v>
      </c>
      <c r="B165" s="80">
        <v>311</v>
      </c>
      <c r="C165" s="80">
        <v>5</v>
      </c>
      <c r="D165" s="80">
        <v>19</v>
      </c>
      <c r="E165" s="80">
        <v>2008</v>
      </c>
      <c r="F165" s="80" t="s">
        <v>84</v>
      </c>
      <c r="G165" s="80" t="s">
        <v>1896</v>
      </c>
      <c r="H165" s="80" t="s">
        <v>1897</v>
      </c>
      <c r="I165" s="177"/>
      <c r="J165" s="81">
        <v>128.60136589668994</v>
      </c>
      <c r="K165" s="81">
        <v>2.2154760162691312</v>
      </c>
      <c r="L165" s="81">
        <v>5.9723275534920104</v>
      </c>
      <c r="M165" s="81">
        <v>62.89970321891964</v>
      </c>
      <c r="N165" s="81">
        <v>51.741211401759998</v>
      </c>
      <c r="O165" s="81">
        <v>48.149242808518174</v>
      </c>
      <c r="P165" s="81">
        <v>46.666137753082431</v>
      </c>
      <c r="Q165" s="81">
        <v>2.6306949104462429</v>
      </c>
      <c r="R165" s="81">
        <v>46.804528248393012</v>
      </c>
      <c r="S165" s="81">
        <v>6.2749971912061744</v>
      </c>
      <c r="T165" s="82"/>
      <c r="U165" s="81">
        <v>16624664</v>
      </c>
      <c r="V165" s="81">
        <v>1297</v>
      </c>
      <c r="W165" s="81">
        <v>76</v>
      </c>
      <c r="X165" s="81">
        <v>13934</v>
      </c>
      <c r="Y165" s="81">
        <v>14799</v>
      </c>
      <c r="Z165" s="81">
        <v>24660</v>
      </c>
      <c r="AA165" s="81">
        <v>9149</v>
      </c>
      <c r="AB165" s="81">
        <v>42986</v>
      </c>
      <c r="AC165" s="81">
        <v>8840731.4000000004</v>
      </c>
      <c r="AD165" s="81">
        <v>6.2749971912061744</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1902</v>
      </c>
      <c r="B166" s="80">
        <v>312</v>
      </c>
      <c r="C166" s="80">
        <v>6</v>
      </c>
      <c r="D166" s="80">
        <v>19</v>
      </c>
      <c r="E166" s="80">
        <v>2009</v>
      </c>
      <c r="F166" s="80" t="s">
        <v>85</v>
      </c>
      <c r="G166" s="80" t="s">
        <v>1896</v>
      </c>
      <c r="H166" s="80" t="s">
        <v>1897</v>
      </c>
      <c r="I166" s="177"/>
      <c r="J166" s="81">
        <v>159.1766896249342</v>
      </c>
      <c r="K166" s="81">
        <v>2.2923440644593609</v>
      </c>
      <c r="L166" s="81">
        <v>6.4289753570659265</v>
      </c>
      <c r="M166" s="81">
        <v>66.603201952873178</v>
      </c>
      <c r="N166" s="81">
        <v>50.909988137687634</v>
      </c>
      <c r="O166" s="81">
        <v>48.990709093202653</v>
      </c>
      <c r="P166" s="81">
        <v>44.348446096410711</v>
      </c>
      <c r="Q166" s="81">
        <v>2.5213396154797838</v>
      </c>
      <c r="R166" s="81">
        <v>41.057156313622457</v>
      </c>
      <c r="S166" s="81">
        <v>6.0709123014480912</v>
      </c>
      <c r="T166" s="82"/>
      <c r="U166" s="81">
        <v>16176878</v>
      </c>
      <c r="V166" s="81">
        <v>1410</v>
      </c>
      <c r="W166" s="81">
        <v>139</v>
      </c>
      <c r="X166" s="81">
        <v>15609</v>
      </c>
      <c r="Y166" s="81">
        <v>15043</v>
      </c>
      <c r="Z166" s="81">
        <v>24766</v>
      </c>
      <c r="AA166" s="81">
        <v>8926</v>
      </c>
      <c r="AB166" s="81">
        <v>43249</v>
      </c>
      <c r="AC166" s="81">
        <v>7565752.7999999998</v>
      </c>
      <c r="AD166" s="81">
        <v>6.0709123014480912</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15.678000000000001</v>
      </c>
      <c r="BJ166" s="81">
        <v>0</v>
      </c>
      <c r="BK166" s="81">
        <v>34.230000000000004</v>
      </c>
      <c r="BL166" s="81">
        <v>0</v>
      </c>
      <c r="BM166" s="82"/>
      <c r="BN166" s="81">
        <v>0</v>
      </c>
      <c r="BO166" s="81">
        <v>0</v>
      </c>
      <c r="BP166" s="81">
        <v>3</v>
      </c>
      <c r="BQ166" s="81">
        <v>0</v>
      </c>
      <c r="BR166" s="81">
        <v>3</v>
      </c>
      <c r="BS166" s="81">
        <v>0</v>
      </c>
      <c r="BT166"/>
      <c r="BU166" s="80"/>
      <c r="BV166" s="80"/>
      <c r="BW166" s="80"/>
      <c r="BX166" s="80"/>
      <c r="BY166" s="80"/>
      <c r="BZ166" s="80"/>
      <c r="CA166" s="80"/>
      <c r="CB166" s="80"/>
      <c r="CC166" s="80"/>
    </row>
    <row r="167" spans="1:81">
      <c r="A167" s="80" t="s">
        <v>1903</v>
      </c>
      <c r="B167" s="80">
        <v>313</v>
      </c>
      <c r="C167" s="80">
        <v>7</v>
      </c>
      <c r="D167" s="80">
        <v>19</v>
      </c>
      <c r="E167" s="80">
        <v>2010</v>
      </c>
      <c r="F167" s="80" t="s">
        <v>86</v>
      </c>
      <c r="G167" s="80" t="s">
        <v>1896</v>
      </c>
      <c r="H167" s="80" t="s">
        <v>1897</v>
      </c>
      <c r="I167" s="177"/>
      <c r="J167" s="81">
        <v>159.72401982566572</v>
      </c>
      <c r="K167" s="81">
        <v>2.445686623392946</v>
      </c>
      <c r="L167" s="81">
        <v>6.0646528608006358</v>
      </c>
      <c r="M167" s="81">
        <v>68.37624008043079</v>
      </c>
      <c r="N167" s="81">
        <v>56.362376756221913</v>
      </c>
      <c r="O167" s="81">
        <v>49.274081555549657</v>
      </c>
      <c r="P167" s="81">
        <v>45.586272652939485</v>
      </c>
      <c r="Q167" s="81">
        <v>2.6311417172624321</v>
      </c>
      <c r="R167" s="81">
        <v>42.835082346222499</v>
      </c>
      <c r="S167" s="81">
        <v>6.8532555293791448</v>
      </c>
      <c r="T167" s="82"/>
      <c r="U167" s="81">
        <v>16445418</v>
      </c>
      <c r="V167" s="81">
        <v>1410</v>
      </c>
      <c r="W167" s="81">
        <v>139</v>
      </c>
      <c r="X167" s="81">
        <v>15609</v>
      </c>
      <c r="Y167" s="81">
        <v>15170</v>
      </c>
      <c r="Z167" s="81">
        <v>25025</v>
      </c>
      <c r="AA167" s="81">
        <v>8946</v>
      </c>
      <c r="AB167" s="81">
        <v>43246</v>
      </c>
      <c r="AC167" s="81">
        <v>7480229</v>
      </c>
      <c r="AD167" s="81">
        <v>6.8532555293791448</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20.776</v>
      </c>
      <c r="BJ167" s="81">
        <v>0</v>
      </c>
      <c r="BK167" s="81">
        <v>35.105000000000004</v>
      </c>
      <c r="BL167" s="81">
        <v>0</v>
      </c>
      <c r="BM167" s="82"/>
      <c r="BN167" s="81">
        <v>0</v>
      </c>
      <c r="BO167" s="81">
        <v>0</v>
      </c>
      <c r="BP167" s="81">
        <v>3</v>
      </c>
      <c r="BQ167" s="81">
        <v>0</v>
      </c>
      <c r="BR167" s="81">
        <v>3</v>
      </c>
      <c r="BS167" s="81">
        <v>0</v>
      </c>
      <c r="BT167"/>
      <c r="BU167" s="80">
        <v>55.881</v>
      </c>
      <c r="BV167" s="80">
        <v>0</v>
      </c>
      <c r="BW167" s="80">
        <v>0</v>
      </c>
      <c r="BX167" s="80">
        <v>0</v>
      </c>
      <c r="BY167" s="80">
        <v>0</v>
      </c>
      <c r="BZ167" s="80">
        <v>0</v>
      </c>
      <c r="CA167" s="80">
        <v>0</v>
      </c>
      <c r="CB167" s="80">
        <v>0</v>
      </c>
      <c r="CC167" s="80">
        <v>0</v>
      </c>
    </row>
    <row r="168" spans="1:81">
      <c r="A168" s="80" t="s">
        <v>1904</v>
      </c>
      <c r="B168" s="80">
        <v>314</v>
      </c>
      <c r="C168" s="80">
        <v>8</v>
      </c>
      <c r="D168" s="80">
        <v>19</v>
      </c>
      <c r="E168" s="80">
        <v>2011</v>
      </c>
      <c r="F168" s="80" t="s">
        <v>87</v>
      </c>
      <c r="G168" s="80" t="s">
        <v>1896</v>
      </c>
      <c r="H168" s="80" t="s">
        <v>1897</v>
      </c>
      <c r="I168" s="177"/>
      <c r="J168" s="81">
        <v>149.05026304509536</v>
      </c>
      <c r="K168" s="81">
        <v>3.321148423528006</v>
      </c>
      <c r="L168" s="81">
        <v>6.2974977854905427</v>
      </c>
      <c r="M168" s="81">
        <v>74.053039759376119</v>
      </c>
      <c r="N168" s="81">
        <v>57.260692647477612</v>
      </c>
      <c r="O168" s="81">
        <v>48.84882577622939</v>
      </c>
      <c r="P168" s="81">
        <v>45.144777621760404</v>
      </c>
      <c r="Q168" s="81">
        <v>3.0366859017309653</v>
      </c>
      <c r="R168" s="81">
        <v>42.376756408462612</v>
      </c>
      <c r="S168" s="81">
        <v>5.9679523091707818</v>
      </c>
      <c r="T168" s="82"/>
      <c r="U168" s="81">
        <v>15110098</v>
      </c>
      <c r="V168" s="81">
        <v>1410</v>
      </c>
      <c r="W168" s="81">
        <v>139</v>
      </c>
      <c r="X168" s="81">
        <v>15609</v>
      </c>
      <c r="Y168" s="81">
        <v>15301</v>
      </c>
      <c r="Z168" s="81">
        <v>25348</v>
      </c>
      <c r="AA168" s="81">
        <v>9123</v>
      </c>
      <c r="AB168" s="81">
        <v>43271</v>
      </c>
      <c r="AC168" s="81">
        <v>7387953.2000000002</v>
      </c>
      <c r="AD168" s="81">
        <v>5.9679523091707818</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23.352</v>
      </c>
      <c r="BJ168" s="81">
        <v>0</v>
      </c>
      <c r="BK168" s="81">
        <v>68.094999999999999</v>
      </c>
      <c r="BL168" s="81">
        <v>0</v>
      </c>
      <c r="BM168" s="82"/>
      <c r="BN168" s="81">
        <v>0</v>
      </c>
      <c r="BO168" s="81">
        <v>0</v>
      </c>
      <c r="BP168" s="81">
        <v>3</v>
      </c>
      <c r="BQ168" s="81">
        <v>0</v>
      </c>
      <c r="BR168" s="81">
        <v>4</v>
      </c>
      <c r="BS168" s="81">
        <v>0</v>
      </c>
      <c r="BT168"/>
      <c r="BU168" s="80">
        <v>57.869</v>
      </c>
      <c r="BV168" s="80">
        <v>33.578000000000003</v>
      </c>
      <c r="BW168" s="80">
        <v>0</v>
      </c>
      <c r="BX168" s="80">
        <v>0</v>
      </c>
      <c r="BY168" s="80">
        <v>0</v>
      </c>
      <c r="BZ168" s="80">
        <v>0</v>
      </c>
      <c r="CA168" s="80">
        <v>0</v>
      </c>
      <c r="CB168" s="80">
        <v>0</v>
      </c>
      <c r="CC168" s="80">
        <v>0</v>
      </c>
    </row>
    <row r="169" spans="1:81">
      <c r="A169" s="80" t="s">
        <v>1905</v>
      </c>
      <c r="B169" s="80">
        <v>315</v>
      </c>
      <c r="C169" s="80">
        <v>9</v>
      </c>
      <c r="D169" s="80">
        <v>19</v>
      </c>
      <c r="E169" s="80">
        <v>2012</v>
      </c>
      <c r="F169" s="80" t="s">
        <v>88</v>
      </c>
      <c r="G169" s="80" t="s">
        <v>1896</v>
      </c>
      <c r="H169" s="80" t="s">
        <v>1897</v>
      </c>
      <c r="I169" s="177"/>
      <c r="J169" s="81">
        <v>162.07715921459013</v>
      </c>
      <c r="K169" s="81">
        <v>2.9700978964623035</v>
      </c>
      <c r="L169" s="81">
        <v>6.1345000535378187</v>
      </c>
      <c r="M169" s="81">
        <v>78.23412989976373</v>
      </c>
      <c r="N169" s="81">
        <v>61.814446011866174</v>
      </c>
      <c r="O169" s="81">
        <v>48.936679714296339</v>
      </c>
      <c r="P169" s="81">
        <v>45.934131991321195</v>
      </c>
      <c r="Q169" s="81">
        <v>3.3955104427745435</v>
      </c>
      <c r="R169" s="81">
        <v>46.950450337183476</v>
      </c>
      <c r="S169" s="81">
        <v>5.5301460927086703</v>
      </c>
      <c r="T169" s="82"/>
      <c r="U169" s="81">
        <v>17691924</v>
      </c>
      <c r="V169" s="81">
        <v>1410</v>
      </c>
      <c r="W169" s="81">
        <v>139</v>
      </c>
      <c r="X169" s="81">
        <v>15609</v>
      </c>
      <c r="Y169" s="81">
        <v>16340</v>
      </c>
      <c r="Z169" s="81">
        <v>25595</v>
      </c>
      <c r="AA169" s="81">
        <v>9230</v>
      </c>
      <c r="AB169" s="81">
        <v>44533</v>
      </c>
      <c r="AC169" s="81">
        <v>7973323.2000000002</v>
      </c>
      <c r="AD169" s="81">
        <v>5.5301460927086703</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32.247999999999998</v>
      </c>
      <c r="BJ169" s="81">
        <v>0</v>
      </c>
      <c r="BK169" s="81">
        <v>67.298000000000002</v>
      </c>
      <c r="BL169" s="81">
        <v>0</v>
      </c>
      <c r="BM169" s="82"/>
      <c r="BN169" s="81">
        <v>0</v>
      </c>
      <c r="BO169" s="81">
        <v>0</v>
      </c>
      <c r="BP169" s="81">
        <v>4</v>
      </c>
      <c r="BQ169" s="81">
        <v>0</v>
      </c>
      <c r="BR169" s="81">
        <v>4</v>
      </c>
      <c r="BS169" s="81">
        <v>0</v>
      </c>
      <c r="BT169"/>
      <c r="BU169" s="80">
        <v>69.016000000000005</v>
      </c>
      <c r="BV169" s="80">
        <v>30.53</v>
      </c>
      <c r="BW169" s="80">
        <v>0</v>
      </c>
      <c r="BX169" s="80">
        <v>0</v>
      </c>
      <c r="BY169" s="80">
        <v>0</v>
      </c>
      <c r="BZ169" s="80">
        <v>0</v>
      </c>
      <c r="CA169" s="80">
        <v>0</v>
      </c>
      <c r="CB169" s="80">
        <v>0</v>
      </c>
      <c r="CC169" s="80">
        <v>0</v>
      </c>
    </row>
    <row r="170" spans="1:81">
      <c r="A170" s="80" t="s">
        <v>1906</v>
      </c>
      <c r="B170" s="80">
        <v>316</v>
      </c>
      <c r="C170" s="80">
        <v>10</v>
      </c>
      <c r="D170" s="80">
        <v>19</v>
      </c>
      <c r="E170" s="80">
        <v>2013</v>
      </c>
      <c r="F170" s="80" t="s">
        <v>89</v>
      </c>
      <c r="G170" s="80" t="s">
        <v>1896</v>
      </c>
      <c r="H170" s="80" t="s">
        <v>1897</v>
      </c>
      <c r="I170" s="177"/>
      <c r="J170" s="81">
        <v>134.37152186739036</v>
      </c>
      <c r="K170" s="81">
        <v>2.5239327514844447</v>
      </c>
      <c r="L170" s="81">
        <v>5.6604157665555173</v>
      </c>
      <c r="M170" s="81">
        <v>77.887207358923604</v>
      </c>
      <c r="N170" s="81">
        <v>56.681871578163161</v>
      </c>
      <c r="O170" s="81">
        <v>47.231312554249129</v>
      </c>
      <c r="P170" s="81">
        <v>46.391942590447151</v>
      </c>
      <c r="Q170" s="81">
        <v>3.443511938806493</v>
      </c>
      <c r="R170" s="81">
        <v>46.856144073987529</v>
      </c>
      <c r="S170" s="81">
        <v>3.6422825279068065</v>
      </c>
      <c r="T170" s="82"/>
      <c r="U170" s="81">
        <v>15129655</v>
      </c>
      <c r="V170" s="81">
        <v>1410</v>
      </c>
      <c r="W170" s="81">
        <v>139</v>
      </c>
      <c r="X170" s="81">
        <v>15609</v>
      </c>
      <c r="Y170" s="81">
        <v>16581</v>
      </c>
      <c r="Z170" s="81">
        <v>25806</v>
      </c>
      <c r="AA170" s="81">
        <v>9287</v>
      </c>
      <c r="AB170" s="81">
        <v>44515</v>
      </c>
      <c r="AC170" s="81">
        <v>7767427.7999999998</v>
      </c>
      <c r="AD170" s="81">
        <v>3.6422825279068065</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37.512999999999998</v>
      </c>
      <c r="BJ170" s="81">
        <v>0</v>
      </c>
      <c r="BK170" s="81">
        <v>60.14800000000001</v>
      </c>
      <c r="BL170" s="81">
        <v>0</v>
      </c>
      <c r="BM170" s="82"/>
      <c r="BN170" s="81">
        <v>0</v>
      </c>
      <c r="BO170" s="81">
        <v>0</v>
      </c>
      <c r="BP170" s="81">
        <v>4</v>
      </c>
      <c r="BQ170" s="81">
        <v>0</v>
      </c>
      <c r="BR170" s="81">
        <v>4</v>
      </c>
      <c r="BS170" s="81">
        <v>0</v>
      </c>
      <c r="BT170"/>
      <c r="BU170" s="80">
        <v>73.647999999999996</v>
      </c>
      <c r="BV170" s="80">
        <v>24.013000000000002</v>
      </c>
      <c r="BW170" s="80">
        <v>0</v>
      </c>
      <c r="BX170" s="80">
        <v>0</v>
      </c>
      <c r="BY170" s="80">
        <v>0</v>
      </c>
      <c r="BZ170" s="80">
        <v>0</v>
      </c>
      <c r="CA170" s="80">
        <v>0</v>
      </c>
      <c r="CB170" s="80">
        <v>0</v>
      </c>
      <c r="CC170" s="80">
        <v>0</v>
      </c>
    </row>
    <row r="171" spans="1:81">
      <c r="A171" s="80" t="s">
        <v>1907</v>
      </c>
      <c r="B171" s="80">
        <v>317</v>
      </c>
      <c r="C171" s="80">
        <v>11</v>
      </c>
      <c r="D171" s="80">
        <v>19</v>
      </c>
      <c r="E171" s="80">
        <v>2014</v>
      </c>
      <c r="F171" s="80" t="s">
        <v>90</v>
      </c>
      <c r="G171" s="80" t="s">
        <v>1896</v>
      </c>
      <c r="H171" s="80" t="s">
        <v>1897</v>
      </c>
      <c r="I171" s="177"/>
      <c r="J171" s="81">
        <v>138.73009333403286</v>
      </c>
      <c r="K171" s="81">
        <v>1.9528741070317337</v>
      </c>
      <c r="L171" s="81">
        <v>5.3383782777186974</v>
      </c>
      <c r="M171" s="81">
        <v>77.404768079449525</v>
      </c>
      <c r="N171" s="81">
        <v>54.811382792081012</v>
      </c>
      <c r="O171" s="81">
        <v>45.260381066262873</v>
      </c>
      <c r="P171" s="81">
        <v>47.793161716244065</v>
      </c>
      <c r="Q171" s="81">
        <v>3.3013707378033841</v>
      </c>
      <c r="R171" s="81">
        <v>47.397795638123959</v>
      </c>
      <c r="S171" s="81">
        <v>3.0152607577722175</v>
      </c>
      <c r="T171" s="82"/>
      <c r="U171" s="81">
        <v>17056967</v>
      </c>
      <c r="V171" s="81">
        <v>945</v>
      </c>
      <c r="W171" s="81">
        <v>112</v>
      </c>
      <c r="X171" s="81">
        <v>16618</v>
      </c>
      <c r="Y171" s="81">
        <v>16721</v>
      </c>
      <c r="Z171" s="81">
        <v>26045</v>
      </c>
      <c r="AA171" s="81">
        <v>9518</v>
      </c>
      <c r="AB171" s="81">
        <v>44481</v>
      </c>
      <c r="AC171" s="81">
        <v>7881924.4000000004</v>
      </c>
      <c r="AD171" s="81">
        <v>3.0152607577722175</v>
      </c>
      <c r="AE171" s="82"/>
      <c r="AF171" s="81">
        <v>99904968.404112786</v>
      </c>
      <c r="AG171" s="81">
        <v>1778429.5977643707</v>
      </c>
      <c r="AH171" s="81">
        <v>1290383.5591859748</v>
      </c>
      <c r="AI171" s="81">
        <v>102299002.82693256</v>
      </c>
      <c r="AJ171" s="81">
        <v>77653861.079388127</v>
      </c>
      <c r="AK171" s="81">
        <v>0</v>
      </c>
      <c r="AL171" s="81">
        <v>0</v>
      </c>
      <c r="AM171" s="81">
        <v>6106576.6108550299</v>
      </c>
      <c r="AN171" s="81">
        <v>0</v>
      </c>
      <c r="AO171" s="81">
        <v>0</v>
      </c>
      <c r="AP171" s="82"/>
      <c r="AQ171" s="81">
        <v>959</v>
      </c>
      <c r="AR171" s="81">
        <v>224</v>
      </c>
      <c r="AS171" s="81">
        <v>0</v>
      </c>
      <c r="AT171" s="81">
        <v>0</v>
      </c>
      <c r="AU171" s="81">
        <v>0</v>
      </c>
      <c r="AV171" s="81">
        <v>1</v>
      </c>
      <c r="AW171" s="81" t="s">
        <v>564</v>
      </c>
      <c r="AX171" s="82"/>
      <c r="AY171" s="81">
        <v>3974.2</v>
      </c>
      <c r="AZ171" s="81">
        <v>12860.3</v>
      </c>
      <c r="BA171" s="81">
        <v>0</v>
      </c>
      <c r="BB171" s="81">
        <v>0</v>
      </c>
      <c r="BC171" s="81">
        <v>0</v>
      </c>
      <c r="BD171" s="81">
        <v>1950</v>
      </c>
      <c r="BE171" s="81" t="s">
        <v>564</v>
      </c>
      <c r="BF171" s="82"/>
      <c r="BG171" s="81">
        <v>0</v>
      </c>
      <c r="BH171" s="81">
        <v>0</v>
      </c>
      <c r="BI171" s="81">
        <v>40.04</v>
      </c>
      <c r="BJ171" s="81">
        <v>0</v>
      </c>
      <c r="BK171" s="81">
        <v>52.744</v>
      </c>
      <c r="BL171" s="81">
        <v>0</v>
      </c>
      <c r="BM171" s="82"/>
      <c r="BN171" s="81">
        <v>0</v>
      </c>
      <c r="BO171" s="81">
        <v>0</v>
      </c>
      <c r="BP171" s="81">
        <v>4</v>
      </c>
      <c r="BQ171" s="81">
        <v>0</v>
      </c>
      <c r="BR171" s="81">
        <v>4</v>
      </c>
      <c r="BS171" s="81">
        <v>0</v>
      </c>
      <c r="BT171"/>
      <c r="BU171" s="80">
        <v>74.599999999999994</v>
      </c>
      <c r="BV171" s="80">
        <v>18.184000000000001</v>
      </c>
      <c r="BW171" s="80">
        <v>0</v>
      </c>
      <c r="BX171" s="80">
        <v>0</v>
      </c>
      <c r="BY171" s="80">
        <v>0</v>
      </c>
      <c r="BZ171" s="80">
        <v>0</v>
      </c>
      <c r="CA171" s="80">
        <v>0</v>
      </c>
      <c r="CB171" s="80">
        <v>0</v>
      </c>
      <c r="CC171" s="80">
        <v>0</v>
      </c>
    </row>
    <row r="172" spans="1:81">
      <c r="A172" s="80" t="s">
        <v>1908</v>
      </c>
      <c r="B172" s="80">
        <v>318</v>
      </c>
      <c r="C172" s="80">
        <v>12</v>
      </c>
      <c r="D172" s="80">
        <v>19</v>
      </c>
      <c r="E172" s="80">
        <v>2015</v>
      </c>
      <c r="F172" s="80" t="s">
        <v>91</v>
      </c>
      <c r="G172" s="80" t="s">
        <v>1896</v>
      </c>
      <c r="H172" s="80" t="s">
        <v>1897</v>
      </c>
      <c r="I172" s="177"/>
      <c r="J172" s="81">
        <v>142.61288847731348</v>
      </c>
      <c r="K172" s="81">
        <v>1.8935872310212873</v>
      </c>
      <c r="L172" s="81">
        <v>6.2735849539976378</v>
      </c>
      <c r="M172" s="81">
        <v>73.785732750591464</v>
      </c>
      <c r="N172" s="81">
        <v>50.32147636299505</v>
      </c>
      <c r="O172" s="81">
        <v>45.071157690304908</v>
      </c>
      <c r="P172" s="81">
        <v>49.554442664498957</v>
      </c>
      <c r="Q172" s="81">
        <v>3.2259201462211258</v>
      </c>
      <c r="R172" s="81">
        <v>46.108677988837151</v>
      </c>
      <c r="S172" s="81">
        <v>4.5190254461143864</v>
      </c>
      <c r="T172" s="82"/>
      <c r="U172" s="81">
        <v>20098301</v>
      </c>
      <c r="V172" s="81">
        <v>945</v>
      </c>
      <c r="W172" s="81">
        <v>112</v>
      </c>
      <c r="X172" s="81">
        <v>16618</v>
      </c>
      <c r="Y172" s="81">
        <v>17071</v>
      </c>
      <c r="Z172" s="81">
        <v>26186</v>
      </c>
      <c r="AA172" s="81">
        <v>9861</v>
      </c>
      <c r="AB172" s="81">
        <v>44399</v>
      </c>
      <c r="AC172" s="81">
        <v>7898545.4000000004</v>
      </c>
      <c r="AD172" s="81">
        <v>4.5190254461143864</v>
      </c>
      <c r="AE172" s="82"/>
      <c r="AF172" s="81">
        <v>106052400.12257661</v>
      </c>
      <c r="AG172" s="81">
        <v>1571096.0134414455</v>
      </c>
      <c r="AH172" s="81">
        <v>1271033.1582046654</v>
      </c>
      <c r="AI172" s="81">
        <v>99878953.279154733</v>
      </c>
      <c r="AJ172" s="81">
        <v>74023780.151614904</v>
      </c>
      <c r="AK172" s="81">
        <v>0</v>
      </c>
      <c r="AL172" s="81">
        <v>0</v>
      </c>
      <c r="AM172" s="81">
        <v>6084696.7031998765</v>
      </c>
      <c r="AN172" s="81">
        <v>0</v>
      </c>
      <c r="AO172" s="81">
        <v>0</v>
      </c>
      <c r="AP172" s="82"/>
      <c r="AQ172" s="81">
        <v>1055</v>
      </c>
      <c r="AR172" s="81">
        <v>290</v>
      </c>
      <c r="AS172" s="81">
        <v>0</v>
      </c>
      <c r="AT172" s="81">
        <v>0</v>
      </c>
      <c r="AU172" s="81">
        <v>0</v>
      </c>
      <c r="AV172" s="81">
        <v>1</v>
      </c>
      <c r="AW172" s="81" t="s">
        <v>564</v>
      </c>
      <c r="AX172" s="82"/>
      <c r="AY172" s="81">
        <v>4464.8</v>
      </c>
      <c r="AZ172" s="81">
        <v>16254.9</v>
      </c>
      <c r="BA172" s="81">
        <v>0</v>
      </c>
      <c r="BB172" s="81">
        <v>0</v>
      </c>
      <c r="BC172" s="81">
        <v>0</v>
      </c>
      <c r="BD172" s="81">
        <v>1950</v>
      </c>
      <c r="BE172" s="81" t="s">
        <v>564</v>
      </c>
      <c r="BF172" s="82"/>
      <c r="BG172" s="81">
        <v>0</v>
      </c>
      <c r="BH172" s="81">
        <v>0</v>
      </c>
      <c r="BI172" s="81">
        <v>43.325000000000003</v>
      </c>
      <c r="BJ172" s="81">
        <v>0</v>
      </c>
      <c r="BK172" s="81">
        <v>54.079000000000001</v>
      </c>
      <c r="BL172" s="81">
        <v>0</v>
      </c>
      <c r="BM172" s="82"/>
      <c r="BN172" s="81">
        <v>0</v>
      </c>
      <c r="BO172" s="81">
        <v>0</v>
      </c>
      <c r="BP172" s="81">
        <v>4</v>
      </c>
      <c r="BQ172" s="81">
        <v>0</v>
      </c>
      <c r="BR172" s="81">
        <v>4</v>
      </c>
      <c r="BS172" s="81">
        <v>0</v>
      </c>
      <c r="BT172"/>
      <c r="BU172" s="80">
        <v>76.144999999999996</v>
      </c>
      <c r="BV172" s="80">
        <v>21.259</v>
      </c>
      <c r="BW172" s="80">
        <v>0</v>
      </c>
      <c r="BX172" s="80">
        <v>0</v>
      </c>
      <c r="BY172" s="80">
        <v>0</v>
      </c>
      <c r="BZ172" s="80">
        <v>0</v>
      </c>
      <c r="CA172" s="80">
        <v>0</v>
      </c>
      <c r="CB172" s="80">
        <v>0</v>
      </c>
      <c r="CC172" s="80">
        <v>0</v>
      </c>
    </row>
    <row r="173" spans="1:81">
      <c r="A173" s="80" t="s">
        <v>1909</v>
      </c>
      <c r="B173" s="80">
        <v>319</v>
      </c>
      <c r="C173" s="80">
        <v>13</v>
      </c>
      <c r="D173" s="80">
        <v>19</v>
      </c>
      <c r="E173" s="80">
        <v>2016</v>
      </c>
      <c r="F173" s="80" t="s">
        <v>92</v>
      </c>
      <c r="G173" s="80" t="s">
        <v>1896</v>
      </c>
      <c r="H173" s="80" t="s">
        <v>1897</v>
      </c>
      <c r="I173" s="177"/>
      <c r="J173" s="81">
        <v>194.8728480161912</v>
      </c>
      <c r="K173" s="81">
        <v>1.9056850470051634</v>
      </c>
      <c r="L173" s="81">
        <v>6.6424162607274395</v>
      </c>
      <c r="M173" s="81">
        <v>64.012406028942294</v>
      </c>
      <c r="N173" s="81">
        <v>50.171720911292304</v>
      </c>
      <c r="O173" s="81">
        <v>45.005021036894647</v>
      </c>
      <c r="P173" s="81">
        <v>51.920302587372838</v>
      </c>
      <c r="Q173" s="81">
        <v>3.1273742971722793</v>
      </c>
      <c r="R173" s="81">
        <v>44.7302482295838</v>
      </c>
      <c r="S173" s="81">
        <v>3.2798446063335689</v>
      </c>
      <c r="T173" s="82"/>
      <c r="U173" s="81">
        <v>25458579</v>
      </c>
      <c r="V173" s="81">
        <v>945</v>
      </c>
      <c r="W173" s="81">
        <v>112</v>
      </c>
      <c r="X173" s="81">
        <v>16618</v>
      </c>
      <c r="Y173" s="81">
        <v>17277</v>
      </c>
      <c r="Z173" s="81">
        <v>26469</v>
      </c>
      <c r="AA173" s="81">
        <v>10686</v>
      </c>
      <c r="AB173" s="81">
        <v>44277</v>
      </c>
      <c r="AC173" s="81">
        <v>7639486.0963069489</v>
      </c>
      <c r="AD173" s="81">
        <v>3.2798446063335689</v>
      </c>
      <c r="AE173" s="82"/>
      <c r="AF173" s="81">
        <v>137208167.71641311</v>
      </c>
      <c r="AG173" s="81">
        <v>1491976.777956506</v>
      </c>
      <c r="AH173" s="81">
        <v>1022250.039606603</v>
      </c>
      <c r="AI173" s="81">
        <v>99025218.064643264</v>
      </c>
      <c r="AJ173" s="81">
        <v>73979585.528090894</v>
      </c>
      <c r="AK173" s="81">
        <v>0</v>
      </c>
      <c r="AL173" s="81">
        <v>0</v>
      </c>
      <c r="AM173" s="81">
        <v>6072691.3378043827</v>
      </c>
      <c r="AN173" s="81">
        <v>0</v>
      </c>
      <c r="AO173" s="81">
        <v>0</v>
      </c>
      <c r="AP173" s="82"/>
      <c r="AQ173" s="81">
        <v>1168</v>
      </c>
      <c r="AR173" s="81">
        <v>325</v>
      </c>
      <c r="AS173" s="81">
        <v>0</v>
      </c>
      <c r="AT173" s="81">
        <v>0</v>
      </c>
      <c r="AU173" s="81">
        <v>0</v>
      </c>
      <c r="AV173" s="81">
        <v>1</v>
      </c>
      <c r="AW173" s="81" t="s">
        <v>564</v>
      </c>
      <c r="AX173" s="82"/>
      <c r="AY173" s="81">
        <v>5028.2</v>
      </c>
      <c r="AZ173" s="81">
        <v>18900.7</v>
      </c>
      <c r="BA173" s="81">
        <v>0</v>
      </c>
      <c r="BB173" s="81">
        <v>0</v>
      </c>
      <c r="BC173" s="81">
        <v>0</v>
      </c>
      <c r="BD173" s="81">
        <v>1950</v>
      </c>
      <c r="BE173" s="81" t="s">
        <v>564</v>
      </c>
      <c r="BF173" s="82"/>
      <c r="BG173" s="81">
        <v>0</v>
      </c>
      <c r="BH173" s="81">
        <v>0</v>
      </c>
      <c r="BI173" s="81">
        <v>43.634</v>
      </c>
      <c r="BJ173" s="81">
        <v>0</v>
      </c>
      <c r="BK173" s="81">
        <v>52.494999999999997</v>
      </c>
      <c r="BL173" s="81">
        <v>0</v>
      </c>
      <c r="BM173" s="82"/>
      <c r="BN173" s="81">
        <v>0</v>
      </c>
      <c r="BO173" s="81">
        <v>0</v>
      </c>
      <c r="BP173" s="81">
        <v>4</v>
      </c>
      <c r="BQ173" s="81">
        <v>0</v>
      </c>
      <c r="BR173" s="81">
        <v>4</v>
      </c>
      <c r="BS173" s="81">
        <v>0</v>
      </c>
      <c r="BT173"/>
      <c r="BU173" s="80">
        <v>76.587000000000003</v>
      </c>
      <c r="BV173" s="80">
        <v>19.542000000000002</v>
      </c>
      <c r="BW173" s="80">
        <v>0</v>
      </c>
      <c r="BX173" s="80">
        <v>0</v>
      </c>
      <c r="BY173" s="80">
        <v>0</v>
      </c>
      <c r="BZ173" s="80">
        <v>0</v>
      </c>
      <c r="CA173" s="80">
        <v>0</v>
      </c>
      <c r="CB173" s="80">
        <v>0</v>
      </c>
      <c r="CC173" s="80">
        <v>0</v>
      </c>
    </row>
    <row r="174" spans="1:81">
      <c r="A174" s="80" t="s">
        <v>1910</v>
      </c>
      <c r="B174" s="80">
        <v>320</v>
      </c>
      <c r="C174" s="80">
        <v>14</v>
      </c>
      <c r="D174" s="80">
        <v>19</v>
      </c>
      <c r="E174" s="80">
        <v>2017</v>
      </c>
      <c r="F174" s="80" t="s">
        <v>71</v>
      </c>
      <c r="G174" s="80" t="s">
        <v>1896</v>
      </c>
      <c r="H174" s="80" t="s">
        <v>1897</v>
      </c>
      <c r="I174" s="177"/>
      <c r="J174" s="81">
        <v>162.29470139996724</v>
      </c>
      <c r="K174" s="81">
        <v>1.9456231644085407</v>
      </c>
      <c r="L174" s="81">
        <v>6.179201347009152</v>
      </c>
      <c r="M174" s="81">
        <v>63.438139298800778</v>
      </c>
      <c r="N174" s="81">
        <v>51.994317238530542</v>
      </c>
      <c r="O174" s="81">
        <v>45.033327757321807</v>
      </c>
      <c r="P174" s="81">
        <v>52.66320950431404</v>
      </c>
      <c r="Q174" s="81">
        <v>3.0348031753685261</v>
      </c>
      <c r="R174" s="81">
        <v>44.34942728488916</v>
      </c>
      <c r="S174" s="81">
        <v>2.7096052494209752</v>
      </c>
      <c r="T174" s="82"/>
      <c r="U174" s="81">
        <v>22590513</v>
      </c>
      <c r="V174" s="81">
        <v>945</v>
      </c>
      <c r="W174" s="81">
        <v>112</v>
      </c>
      <c r="X174" s="81">
        <v>16618</v>
      </c>
      <c r="Y174" s="81">
        <v>17503</v>
      </c>
      <c r="Z174" s="81">
        <v>26925</v>
      </c>
      <c r="AA174" s="81">
        <v>10908</v>
      </c>
      <c r="AB174" s="81">
        <v>44433</v>
      </c>
      <c r="AC174" s="81">
        <v>7724738.3999999994</v>
      </c>
      <c r="AD174" s="81">
        <v>2.7096052494209748</v>
      </c>
      <c r="AE174" s="82"/>
      <c r="AF174" s="81">
        <v>121886478.8666192</v>
      </c>
      <c r="AG174" s="81">
        <v>1544144.744425806</v>
      </c>
      <c r="AH174" s="81">
        <v>1302729.4649313779</v>
      </c>
      <c r="AI174" s="81">
        <v>100620646.3773206</v>
      </c>
      <c r="AJ174" s="81">
        <v>76610034.455955982</v>
      </c>
      <c r="AK174" s="81">
        <v>0</v>
      </c>
      <c r="AL174" s="81">
        <v>0</v>
      </c>
      <c r="AM174" s="81">
        <v>6103622.6757008405</v>
      </c>
      <c r="AN174" s="81">
        <v>0</v>
      </c>
      <c r="AO174" s="81">
        <v>0</v>
      </c>
      <c r="AP174" s="82"/>
      <c r="AQ174" s="81">
        <v>1222</v>
      </c>
      <c r="AR174" s="81">
        <v>352</v>
      </c>
      <c r="AS174" s="81">
        <v>0</v>
      </c>
      <c r="AT174" s="81">
        <v>0</v>
      </c>
      <c r="AU174" s="81">
        <v>0</v>
      </c>
      <c r="AV174" s="81">
        <v>1</v>
      </c>
      <c r="AW174" s="81" t="s">
        <v>564</v>
      </c>
      <c r="AX174" s="82"/>
      <c r="AY174" s="81">
        <v>5306.5</v>
      </c>
      <c r="AZ174" s="81">
        <v>19861.8</v>
      </c>
      <c r="BA174" s="81">
        <v>0</v>
      </c>
      <c r="BB174" s="81">
        <v>0</v>
      </c>
      <c r="BC174" s="81">
        <v>0</v>
      </c>
      <c r="BD174" s="81">
        <v>1950</v>
      </c>
      <c r="BE174" s="81" t="s">
        <v>564</v>
      </c>
      <c r="BF174" s="82"/>
      <c r="BG174" s="81">
        <v>0</v>
      </c>
      <c r="BH174" s="81">
        <v>0</v>
      </c>
      <c r="BI174" s="81">
        <v>40.691000000000003</v>
      </c>
      <c r="BJ174" s="81">
        <v>0</v>
      </c>
      <c r="BK174" s="81">
        <v>47.826999999999998</v>
      </c>
      <c r="BL174" s="81">
        <v>0</v>
      </c>
      <c r="BM174" s="82"/>
      <c r="BN174" s="81">
        <v>0</v>
      </c>
      <c r="BO174" s="81">
        <v>0</v>
      </c>
      <c r="BP174" s="81">
        <v>4</v>
      </c>
      <c r="BQ174" s="81">
        <v>0</v>
      </c>
      <c r="BR174" s="81">
        <v>4</v>
      </c>
      <c r="BS174" s="81">
        <v>0</v>
      </c>
      <c r="BT174"/>
      <c r="BU174" s="80">
        <v>73.453999999999994</v>
      </c>
      <c r="BV174" s="80">
        <v>15.064</v>
      </c>
      <c r="BW174" s="80">
        <v>0</v>
      </c>
      <c r="BX174" s="80">
        <v>0</v>
      </c>
      <c r="BY174" s="80">
        <v>0</v>
      </c>
      <c r="BZ174" s="80">
        <v>0</v>
      </c>
      <c r="CA174" s="80">
        <v>0</v>
      </c>
      <c r="CB174" s="80">
        <v>0</v>
      </c>
      <c r="CC174" s="80">
        <v>0</v>
      </c>
    </row>
    <row r="175" spans="1:81">
      <c r="A175" s="80" t="s">
        <v>1911</v>
      </c>
      <c r="B175" s="80">
        <v>321</v>
      </c>
      <c r="C175" s="80">
        <v>15</v>
      </c>
      <c r="D175" s="80">
        <v>19</v>
      </c>
      <c r="E175" s="80">
        <v>2018</v>
      </c>
      <c r="F175" s="80" t="s">
        <v>93</v>
      </c>
      <c r="G175" s="80" t="s">
        <v>1896</v>
      </c>
      <c r="H175" s="80" t="s">
        <v>1897</v>
      </c>
      <c r="I175" s="177"/>
      <c r="J175" s="81">
        <v>164.63437011912185</v>
      </c>
      <c r="K175" s="81">
        <v>1.8164339532066356</v>
      </c>
      <c r="L175" s="81">
        <v>5.7542970701884846</v>
      </c>
      <c r="M175" s="81">
        <v>64.425099169462868</v>
      </c>
      <c r="N175" s="81">
        <v>47.900232057917364</v>
      </c>
      <c r="O175" s="81">
        <v>44.766566401367932</v>
      </c>
      <c r="P175" s="81">
        <v>52.459239723215035</v>
      </c>
      <c r="Q175" s="81">
        <v>2.8171582657603036</v>
      </c>
      <c r="R175" s="81">
        <v>45.881623843512344</v>
      </c>
      <c r="S175" s="81">
        <v>3.7095674395794185</v>
      </c>
      <c r="T175" s="82"/>
      <c r="U175" s="81">
        <v>23914820</v>
      </c>
      <c r="V175" s="81">
        <v>945</v>
      </c>
      <c r="W175" s="81">
        <v>112</v>
      </c>
      <c r="X175" s="81">
        <v>16618</v>
      </c>
      <c r="Y175" s="81">
        <v>17776</v>
      </c>
      <c r="Z175" s="81">
        <v>27278</v>
      </c>
      <c r="AA175" s="81">
        <v>10975</v>
      </c>
      <c r="AB175" s="81">
        <v>44449</v>
      </c>
      <c r="AC175" s="81">
        <v>7960294.5999999996</v>
      </c>
      <c r="AD175" s="81">
        <v>3.709567439579418</v>
      </c>
      <c r="AE175" s="82"/>
      <c r="AF175" s="81">
        <v>124398140.78817929</v>
      </c>
      <c r="AG175" s="81">
        <v>1371823.044717628</v>
      </c>
      <c r="AH175" s="81">
        <v>1228555.110655271</v>
      </c>
      <c r="AI175" s="81">
        <v>97086865.753331333</v>
      </c>
      <c r="AJ175" s="81">
        <v>74138619.096783549</v>
      </c>
      <c r="AK175" s="81">
        <v>0</v>
      </c>
      <c r="AL175" s="81">
        <v>0</v>
      </c>
      <c r="AM175" s="81">
        <v>6118454.2200220795</v>
      </c>
      <c r="AN175" s="81">
        <v>0</v>
      </c>
      <c r="AO175" s="81">
        <v>0</v>
      </c>
      <c r="AP175" s="82"/>
      <c r="AQ175" s="81">
        <v>1312</v>
      </c>
      <c r="AR175" s="81">
        <v>382</v>
      </c>
      <c r="AS175" s="81">
        <v>0</v>
      </c>
      <c r="AT175" s="81">
        <v>0</v>
      </c>
      <c r="AU175" s="81">
        <v>0</v>
      </c>
      <c r="AV175" s="81">
        <v>0</v>
      </c>
      <c r="AW175" s="81" t="s">
        <v>564</v>
      </c>
      <c r="AX175" s="82"/>
      <c r="AY175" s="81">
        <v>5757.6</v>
      </c>
      <c r="AZ175" s="81">
        <v>22552.799999999999</v>
      </c>
      <c r="BA175" s="81">
        <v>0</v>
      </c>
      <c r="BB175" s="81">
        <v>0</v>
      </c>
      <c r="BC175" s="81">
        <v>0</v>
      </c>
      <c r="BD175" s="81">
        <v>0</v>
      </c>
      <c r="BE175" s="81" t="s">
        <v>564</v>
      </c>
      <c r="BF175" s="82"/>
      <c r="BG175" s="81">
        <v>0</v>
      </c>
      <c r="BH175" s="81">
        <v>0</v>
      </c>
      <c r="BI175" s="81">
        <v>40.305</v>
      </c>
      <c r="BJ175" s="81">
        <v>0</v>
      </c>
      <c r="BK175" s="81">
        <v>50.843000000000004</v>
      </c>
      <c r="BL175" s="81">
        <v>0</v>
      </c>
      <c r="BM175" s="82"/>
      <c r="BN175" s="81">
        <v>0</v>
      </c>
      <c r="BO175" s="81">
        <v>0</v>
      </c>
      <c r="BP175" s="81">
        <v>4</v>
      </c>
      <c r="BQ175" s="81">
        <v>0</v>
      </c>
      <c r="BR175" s="81">
        <v>4</v>
      </c>
      <c r="BS175" s="81">
        <v>0</v>
      </c>
      <c r="BT175"/>
      <c r="BU175" s="80">
        <v>73.162000000000006</v>
      </c>
      <c r="BV175" s="80">
        <v>17.986000000000001</v>
      </c>
      <c r="BW175" s="80">
        <v>0</v>
      </c>
      <c r="BX175" s="80">
        <v>0</v>
      </c>
      <c r="BY175" s="80">
        <v>0</v>
      </c>
      <c r="BZ175" s="80">
        <v>0</v>
      </c>
      <c r="CA175" s="80">
        <v>0</v>
      </c>
      <c r="CB175" s="80">
        <v>0</v>
      </c>
      <c r="CC175" s="80">
        <v>0</v>
      </c>
    </row>
    <row r="176" spans="1:81">
      <c r="A176" s="80" t="s">
        <v>1912</v>
      </c>
      <c r="B176" s="80">
        <v>322</v>
      </c>
      <c r="C176" s="80">
        <v>16</v>
      </c>
      <c r="D176" s="80">
        <v>19</v>
      </c>
      <c r="E176" s="80">
        <v>2019</v>
      </c>
      <c r="F176" s="80" t="s">
        <v>73</v>
      </c>
      <c r="G176" s="80" t="s">
        <v>1896</v>
      </c>
      <c r="H176" s="80" t="s">
        <v>1897</v>
      </c>
      <c r="I176" s="177"/>
      <c r="J176" s="81">
        <v>151.29438284666941</v>
      </c>
      <c r="K176" s="81">
        <v>1.6297532013626299</v>
      </c>
      <c r="L176" s="81">
        <v>5.7852264164798344</v>
      </c>
      <c r="M176" s="81">
        <v>61.413726002048392</v>
      </c>
      <c r="N176" s="81">
        <v>47.586809885297235</v>
      </c>
      <c r="O176" s="81">
        <v>43.856221847167035</v>
      </c>
      <c r="P176" s="81">
        <v>51.458209336477573</v>
      </c>
      <c r="Q176" s="81">
        <v>2.7531993711060401</v>
      </c>
      <c r="R176" s="81">
        <v>46.938263091437854</v>
      </c>
      <c r="S176" s="81">
        <v>7.3335360894675414</v>
      </c>
      <c r="T176" s="82"/>
      <c r="U176" s="81">
        <v>22998383</v>
      </c>
      <c r="V176" s="81">
        <v>945</v>
      </c>
      <c r="W176" s="81">
        <v>112</v>
      </c>
      <c r="X176" s="81">
        <v>16618</v>
      </c>
      <c r="Y176" s="81">
        <v>18194</v>
      </c>
      <c r="Z176" s="81">
        <v>27457</v>
      </c>
      <c r="AA176" s="81">
        <v>10685</v>
      </c>
      <c r="AB176" s="81">
        <v>44616</v>
      </c>
      <c r="AC176" s="81">
        <v>8277000.3999999994</v>
      </c>
      <c r="AD176" s="81">
        <v>7.3335360894675414</v>
      </c>
      <c r="AE176" s="82"/>
      <c r="AF176" s="81">
        <v>116251733.4589131</v>
      </c>
      <c r="AG176" s="81">
        <v>1322607.470115968</v>
      </c>
      <c r="AH176" s="81">
        <v>1319567.963130007</v>
      </c>
      <c r="AI176" s="81">
        <v>100229960.26343679</v>
      </c>
      <c r="AJ176" s="81">
        <v>78114207.427871749</v>
      </c>
      <c r="AK176" s="81">
        <v>0</v>
      </c>
      <c r="AL176" s="81">
        <v>0</v>
      </c>
      <c r="AM176" s="81">
        <v>6076363.3309318228</v>
      </c>
      <c r="AN176" s="81">
        <v>0</v>
      </c>
      <c r="AO176" s="81">
        <v>0</v>
      </c>
      <c r="AP176" s="82"/>
      <c r="AQ176" s="81">
        <v>1401</v>
      </c>
      <c r="AR176" s="81">
        <v>405</v>
      </c>
      <c r="AS176" s="81">
        <v>0</v>
      </c>
      <c r="AT176" s="81">
        <v>0</v>
      </c>
      <c r="AU176" s="81">
        <v>0</v>
      </c>
      <c r="AV176" s="81">
        <v>0</v>
      </c>
      <c r="AW176" s="81" t="s">
        <v>564</v>
      </c>
      <c r="AX176" s="82"/>
      <c r="AY176" s="81">
        <v>6225.3000000000047</v>
      </c>
      <c r="AZ176" s="81">
        <v>22993.3</v>
      </c>
      <c r="BA176" s="81">
        <v>0</v>
      </c>
      <c r="BB176" s="81">
        <v>0</v>
      </c>
      <c r="BC176" s="81">
        <v>0</v>
      </c>
      <c r="BD176" s="81">
        <v>0</v>
      </c>
      <c r="BE176" s="81" t="s">
        <v>564</v>
      </c>
      <c r="BF176" s="82"/>
      <c r="BG176" s="81">
        <v>0</v>
      </c>
      <c r="BH176" s="81">
        <v>0</v>
      </c>
      <c r="BI176" s="81">
        <v>39.545000000000002</v>
      </c>
      <c r="BJ176" s="81">
        <v>0</v>
      </c>
      <c r="BK176" s="81">
        <v>54.572000000000003</v>
      </c>
      <c r="BL176" s="81">
        <v>0</v>
      </c>
      <c r="BM176" s="82"/>
      <c r="BN176" s="81">
        <v>0</v>
      </c>
      <c r="BO176" s="81">
        <v>0</v>
      </c>
      <c r="BP176" s="81">
        <v>4</v>
      </c>
      <c r="BQ176" s="81">
        <v>0</v>
      </c>
      <c r="BR176" s="81">
        <v>4</v>
      </c>
      <c r="BS176" s="81">
        <v>0</v>
      </c>
      <c r="BT176"/>
      <c r="BU176" s="80">
        <v>70.248000000000005</v>
      </c>
      <c r="BV176" s="80">
        <v>23.869</v>
      </c>
      <c r="BW176" s="80">
        <v>0</v>
      </c>
      <c r="BX176" s="80">
        <v>0</v>
      </c>
      <c r="BY176" s="80">
        <v>0</v>
      </c>
      <c r="BZ176" s="80">
        <v>0</v>
      </c>
      <c r="CA176" s="80">
        <v>0</v>
      </c>
      <c r="CB176" s="80">
        <v>0</v>
      </c>
      <c r="CC176" s="80">
        <v>0</v>
      </c>
    </row>
    <row r="177" spans="1:81">
      <c r="A177" s="80" t="s">
        <v>1913</v>
      </c>
      <c r="B177" s="80">
        <v>323</v>
      </c>
      <c r="C177" s="80">
        <v>17</v>
      </c>
      <c r="D177" s="80">
        <v>19</v>
      </c>
      <c r="E177" s="80">
        <v>2020</v>
      </c>
      <c r="F177" s="80" t="s">
        <v>218</v>
      </c>
      <c r="G177" s="80" t="s">
        <v>1896</v>
      </c>
      <c r="H177" s="80" t="s">
        <v>1897</v>
      </c>
      <c r="I177" s="177"/>
      <c r="J177" s="81">
        <v>115.4659970620599</v>
      </c>
      <c r="K177" s="81">
        <v>1.5908065643426963</v>
      </c>
      <c r="L177" s="81">
        <v>8.0765863855777837</v>
      </c>
      <c r="M177" s="81">
        <v>54.620225494853159</v>
      </c>
      <c r="N177" s="81">
        <v>47.316230910661986</v>
      </c>
      <c r="O177" s="81">
        <v>38.436850964886894</v>
      </c>
      <c r="P177" s="81">
        <v>49.879890564729365</v>
      </c>
      <c r="Q177" s="81">
        <v>2.6120684776123735</v>
      </c>
      <c r="R177" s="81">
        <v>43.505358265770305</v>
      </c>
      <c r="S177" s="81">
        <v>3.7601474205445902</v>
      </c>
      <c r="T177" s="82"/>
      <c r="U177" s="81">
        <v>17205816</v>
      </c>
      <c r="V177" s="81">
        <v>860</v>
      </c>
      <c r="W177" s="81">
        <v>173</v>
      </c>
      <c r="X177" s="81">
        <v>16696</v>
      </c>
      <c r="Y177" s="81">
        <v>18267</v>
      </c>
      <c r="Z177" s="81">
        <v>27466</v>
      </c>
      <c r="AA177" s="81">
        <v>11253</v>
      </c>
      <c r="AB177" s="81">
        <v>44300</v>
      </c>
      <c r="AC177" s="81">
        <v>7711671.2000000002</v>
      </c>
      <c r="AD177" s="81">
        <v>3.7601474205445902</v>
      </c>
      <c r="AE177" s="82"/>
      <c r="AF177" s="81">
        <v>90008046.658638254</v>
      </c>
      <c r="AG177" s="81">
        <v>1226926.028988753</v>
      </c>
      <c r="AH177" s="81">
        <v>1940938.4362359792</v>
      </c>
      <c r="AI177" s="81">
        <v>92987498.499968112</v>
      </c>
      <c r="AJ177" s="81">
        <v>79400138.93562223</v>
      </c>
      <c r="AK177" s="81"/>
      <c r="AL177" s="81"/>
      <c r="AM177" s="81">
        <v>5781642.1832654886</v>
      </c>
      <c r="AN177" s="81"/>
      <c r="AO177" s="81"/>
      <c r="AP177" s="82"/>
      <c r="AQ177" s="81">
        <v>1483</v>
      </c>
      <c r="AR177" s="81">
        <v>415</v>
      </c>
      <c r="AS177" s="81">
        <v>0</v>
      </c>
      <c r="AT177" s="81">
        <v>0</v>
      </c>
      <c r="AU177" s="81">
        <v>0</v>
      </c>
      <c r="AV177" s="81">
        <v>0</v>
      </c>
      <c r="AW177" s="81">
        <v>0</v>
      </c>
      <c r="AX177" s="82"/>
      <c r="AY177" s="81">
        <v>6650.2000000000025</v>
      </c>
      <c r="AZ177" s="81">
        <v>23281.400000000009</v>
      </c>
      <c r="BA177" s="81">
        <v>0</v>
      </c>
      <c r="BB177" s="81">
        <v>0</v>
      </c>
      <c r="BC177" s="81">
        <v>0</v>
      </c>
      <c r="BD177" s="81">
        <v>0</v>
      </c>
      <c r="BE177" s="81">
        <v>0</v>
      </c>
      <c r="BF177" s="82"/>
      <c r="BG177" s="81">
        <v>0</v>
      </c>
      <c r="BH177" s="81">
        <v>0</v>
      </c>
      <c r="BI177" s="81">
        <v>7.2889999999999997</v>
      </c>
      <c r="BJ177" s="81">
        <v>0</v>
      </c>
      <c r="BK177" s="81">
        <v>51.188000000000002</v>
      </c>
      <c r="BL177" s="81">
        <v>0</v>
      </c>
      <c r="BM177" s="82"/>
      <c r="BN177" s="81">
        <v>0</v>
      </c>
      <c r="BO177" s="81">
        <v>0</v>
      </c>
      <c r="BP177" s="81">
        <v>2</v>
      </c>
      <c r="BQ177" s="81">
        <v>0</v>
      </c>
      <c r="BR177" s="81">
        <v>4</v>
      </c>
      <c r="BS177" s="81">
        <v>0</v>
      </c>
      <c r="BT177"/>
      <c r="BU177" s="80">
        <v>36.774999999999999</v>
      </c>
      <c r="BV177" s="80">
        <v>21.702000000000002</v>
      </c>
      <c r="BW177" s="80">
        <v>0</v>
      </c>
      <c r="BX177" s="80">
        <v>0</v>
      </c>
      <c r="BY177" s="80">
        <v>0</v>
      </c>
      <c r="BZ177" s="80">
        <v>0</v>
      </c>
      <c r="CA177" s="80">
        <v>0</v>
      </c>
      <c r="CB177" s="80">
        <v>0</v>
      </c>
      <c r="CC177" s="80">
        <v>0</v>
      </c>
    </row>
    <row r="178" spans="1:81">
      <c r="A178" s="80" t="s">
        <v>1914</v>
      </c>
      <c r="B178" s="80">
        <v>323</v>
      </c>
      <c r="C178" s="80">
        <v>18</v>
      </c>
      <c r="D178" s="80">
        <v>19</v>
      </c>
      <c r="E178" s="80">
        <v>2021</v>
      </c>
      <c r="F178" s="80" t="s">
        <v>75</v>
      </c>
      <c r="G178" s="174" t="s">
        <v>1896</v>
      </c>
      <c r="H178" s="80" t="s">
        <v>1897</v>
      </c>
      <c r="I178" s="177"/>
      <c r="J178" s="81">
        <v>106.47235554304446</v>
      </c>
      <c r="K178" s="81">
        <v>1.8025480623971106</v>
      </c>
      <c r="L178" s="81">
        <v>7.700468512295207</v>
      </c>
      <c r="M178" s="81">
        <v>64.065011273951953</v>
      </c>
      <c r="N178" s="81">
        <v>45.826598332521812</v>
      </c>
      <c r="O178" s="81">
        <v>37.536676944641172</v>
      </c>
      <c r="P178" s="81">
        <v>52.120862352388315</v>
      </c>
      <c r="Q178" s="81">
        <v>2.6290944310037916</v>
      </c>
      <c r="R178" s="81">
        <v>46.084180885339002</v>
      </c>
      <c r="S178" s="81">
        <v>5.0865953274957141</v>
      </c>
      <c r="T178" s="82"/>
      <c r="U178" s="81">
        <v>16708838</v>
      </c>
      <c r="V178" s="81">
        <v>860</v>
      </c>
      <c r="W178" s="81">
        <v>173</v>
      </c>
      <c r="X178" s="81">
        <v>16696</v>
      </c>
      <c r="Y178" s="81">
        <v>18431</v>
      </c>
      <c r="Z178" s="81">
        <v>27619</v>
      </c>
      <c r="AA178" s="81">
        <v>11467</v>
      </c>
      <c r="AB178" s="81">
        <v>44060</v>
      </c>
      <c r="AC178" s="81">
        <v>7917710.3999999985</v>
      </c>
      <c r="AD178" s="81">
        <v>5.0865953274957141</v>
      </c>
      <c r="AE178" s="82"/>
      <c r="AF178" s="81">
        <v>81974982.471474111</v>
      </c>
      <c r="AG178" s="81">
        <v>1366265.2553040434</v>
      </c>
      <c r="AH178" s="81">
        <v>1785754.7347251927</v>
      </c>
      <c r="AI178" s="81">
        <v>103088714.89945938</v>
      </c>
      <c r="AJ178" s="81">
        <v>71329606.072676793</v>
      </c>
      <c r="AK178" s="81">
        <v>0</v>
      </c>
      <c r="AL178" s="81">
        <v>0</v>
      </c>
      <c r="AM178" s="81">
        <v>5783486.8968117964</v>
      </c>
      <c r="AN178" s="81">
        <v>0</v>
      </c>
      <c r="AO178" s="81">
        <v>0</v>
      </c>
      <c r="AP178" s="82"/>
      <c r="AQ178" s="81">
        <v>1578</v>
      </c>
      <c r="AR178" s="81">
        <v>416</v>
      </c>
      <c r="AS178" s="81">
        <v>0</v>
      </c>
      <c r="AT178" s="81">
        <v>0</v>
      </c>
      <c r="AU178" s="81">
        <v>0</v>
      </c>
      <c r="AV178" s="81">
        <v>0</v>
      </c>
      <c r="AW178" s="81"/>
      <c r="AX178" s="82"/>
      <c r="AY178" s="81">
        <v>7173.2999999999975</v>
      </c>
      <c r="AZ178" s="81">
        <v>23330.900000000009</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1915</v>
      </c>
      <c r="B179" s="80">
        <v>323</v>
      </c>
      <c r="C179" s="80">
        <v>19</v>
      </c>
      <c r="D179" s="80">
        <v>19</v>
      </c>
      <c r="E179" s="80">
        <v>2022</v>
      </c>
      <c r="F179" s="80" t="s">
        <v>568</v>
      </c>
      <c r="G179" s="174" t="s">
        <v>1896</v>
      </c>
      <c r="H179" s="80" t="s">
        <v>1897</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1695</v>
      </c>
      <c r="AR179" s="81">
        <v>419</v>
      </c>
      <c r="AS179" s="81">
        <v>0</v>
      </c>
      <c r="AT179" s="81">
        <v>0</v>
      </c>
      <c r="AU179" s="81">
        <v>0</v>
      </c>
      <c r="AV179" s="81">
        <v>0</v>
      </c>
      <c r="AW179" s="81"/>
      <c r="AX179" s="82"/>
      <c r="AY179" s="81">
        <v>7801.3999999999933</v>
      </c>
      <c r="AZ179" s="81">
        <v>23400.200000000012</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1916</v>
      </c>
      <c r="B180" s="80">
        <v>18</v>
      </c>
      <c r="C180" s="80">
        <v>1</v>
      </c>
      <c r="D180" s="80">
        <v>2</v>
      </c>
      <c r="E180" s="80">
        <v>1990</v>
      </c>
      <c r="F180" s="80" t="s">
        <v>562</v>
      </c>
      <c r="G180" s="80" t="s">
        <v>1917</v>
      </c>
      <c r="H180" s="80" t="s">
        <v>1918</v>
      </c>
      <c r="I180" s="177"/>
      <c r="J180" s="81">
        <v>267.66996482274203</v>
      </c>
      <c r="K180" s="81">
        <v>5.7131923159661717</v>
      </c>
      <c r="L180" s="81">
        <v>16.761987084635582</v>
      </c>
      <c r="M180" s="81">
        <v>29.356949878685676</v>
      </c>
      <c r="N180" s="81">
        <v>44.676119862409408</v>
      </c>
      <c r="O180" s="81">
        <v>46.568090067524267</v>
      </c>
      <c r="P180" s="81">
        <v>60.948615616353258</v>
      </c>
      <c r="Q180" s="81">
        <v>3.3617253147064985</v>
      </c>
      <c r="R180" s="81">
        <v>0</v>
      </c>
      <c r="S180" s="81">
        <v>3.6504284905306736</v>
      </c>
      <c r="T180" s="82"/>
      <c r="U180" s="81">
        <v>22780545</v>
      </c>
      <c r="V180" s="81">
        <v>2138</v>
      </c>
      <c r="W180" s="81">
        <v>193</v>
      </c>
      <c r="X180" s="81">
        <v>11163</v>
      </c>
      <c r="Y180" s="81">
        <v>14311</v>
      </c>
      <c r="Z180" s="81">
        <v>19154</v>
      </c>
      <c r="AA180" s="81">
        <v>14799</v>
      </c>
      <c r="AB180" s="81">
        <v>54583</v>
      </c>
      <c r="AC180" s="81">
        <v>0</v>
      </c>
      <c r="AD180" s="81">
        <v>3.6504284905306736</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1919</v>
      </c>
      <c r="B181" s="80">
        <v>19</v>
      </c>
      <c r="C181" s="80">
        <v>2</v>
      </c>
      <c r="D181" s="80">
        <v>2</v>
      </c>
      <c r="E181" s="80">
        <v>2005</v>
      </c>
      <c r="F181" s="80" t="s">
        <v>565</v>
      </c>
      <c r="G181" s="80" t="s">
        <v>1917</v>
      </c>
      <c r="H181" s="80" t="s">
        <v>1918</v>
      </c>
      <c r="I181" s="177"/>
      <c r="J181" s="81">
        <v>248.76407540196851</v>
      </c>
      <c r="K181" s="81">
        <v>3.9577736632036959</v>
      </c>
      <c r="L181" s="81">
        <v>8.094455227405712</v>
      </c>
      <c r="M181" s="81">
        <v>45.95781077141725</v>
      </c>
      <c r="N181" s="81">
        <v>59.550804419889552</v>
      </c>
      <c r="O181" s="81">
        <v>68.626742785978792</v>
      </c>
      <c r="P181" s="81">
        <v>68.852460752004546</v>
      </c>
      <c r="Q181" s="81">
        <v>3.0943821923787396</v>
      </c>
      <c r="R181" s="81">
        <v>0</v>
      </c>
      <c r="S181" s="81">
        <v>5.5635425760000006</v>
      </c>
      <c r="T181" s="82"/>
      <c r="U181" s="81">
        <v>25285645</v>
      </c>
      <c r="V181" s="81">
        <v>1727</v>
      </c>
      <c r="W181" s="81">
        <v>107</v>
      </c>
      <c r="X181" s="81">
        <v>9275</v>
      </c>
      <c r="Y181" s="81">
        <v>16198</v>
      </c>
      <c r="Z181" s="81">
        <v>32664</v>
      </c>
      <c r="AA181" s="81">
        <v>13692</v>
      </c>
      <c r="AB181" s="81">
        <v>52523</v>
      </c>
      <c r="AC181" s="81">
        <v>0</v>
      </c>
      <c r="AD181" s="81">
        <v>5.5635425760000006</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1920</v>
      </c>
      <c r="B182" s="80">
        <v>20</v>
      </c>
      <c r="C182" s="80">
        <v>3</v>
      </c>
      <c r="D182" s="80">
        <v>2</v>
      </c>
      <c r="E182" s="80">
        <v>2006</v>
      </c>
      <c r="F182" s="80" t="s">
        <v>566</v>
      </c>
      <c r="G182" s="80" t="s">
        <v>1917</v>
      </c>
      <c r="H182" s="80" t="s">
        <v>1918</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1921</v>
      </c>
      <c r="B183" s="80">
        <v>21</v>
      </c>
      <c r="C183" s="80">
        <v>4</v>
      </c>
      <c r="D183" s="80">
        <v>2</v>
      </c>
      <c r="E183" s="80">
        <v>2007</v>
      </c>
      <c r="F183" s="80" t="s">
        <v>567</v>
      </c>
      <c r="G183" s="80" t="s">
        <v>1917</v>
      </c>
      <c r="H183" s="80" t="s">
        <v>1918</v>
      </c>
      <c r="I183" s="177"/>
      <c r="J183" s="81">
        <v>275.22994146437458</v>
      </c>
      <c r="K183" s="81">
        <v>3.7260880328805368</v>
      </c>
      <c r="L183" s="81">
        <v>16.226160741867986</v>
      </c>
      <c r="M183" s="81">
        <v>54.538031422866823</v>
      </c>
      <c r="N183" s="81">
        <v>58.019652994108249</v>
      </c>
      <c r="O183" s="81">
        <v>65.77925141482929</v>
      </c>
      <c r="P183" s="81">
        <v>70.55652998732802</v>
      </c>
      <c r="Q183" s="81">
        <v>3.2177147198990612</v>
      </c>
      <c r="R183" s="81">
        <v>0</v>
      </c>
      <c r="S183" s="81">
        <v>4.3012993172800007</v>
      </c>
      <c r="T183" s="82"/>
      <c r="U183" s="81">
        <v>33386162</v>
      </c>
      <c r="V183" s="81">
        <v>1629</v>
      </c>
      <c r="W183" s="81">
        <v>184</v>
      </c>
      <c r="X183" s="81">
        <v>12047</v>
      </c>
      <c r="Y183" s="81">
        <v>16413</v>
      </c>
      <c r="Z183" s="81">
        <v>32547</v>
      </c>
      <c r="AA183" s="81">
        <v>13817</v>
      </c>
      <c r="AB183" s="81">
        <v>51728</v>
      </c>
      <c r="AC183" s="81">
        <v>0</v>
      </c>
      <c r="AD183" s="81">
        <v>4.3012993172800007</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1922</v>
      </c>
      <c r="B184" s="80">
        <v>22</v>
      </c>
      <c r="C184" s="80">
        <v>5</v>
      </c>
      <c r="D184" s="80">
        <v>2</v>
      </c>
      <c r="E184" s="80">
        <v>2008</v>
      </c>
      <c r="F184" s="80" t="s">
        <v>84</v>
      </c>
      <c r="G184" s="80" t="s">
        <v>1917</v>
      </c>
      <c r="H184" s="80" t="s">
        <v>1918</v>
      </c>
      <c r="I184" s="177"/>
      <c r="J184" s="81">
        <v>254.3124495388447</v>
      </c>
      <c r="K184" s="81">
        <v>2.7825832154991632</v>
      </c>
      <c r="L184" s="81">
        <v>14.459319340033286</v>
      </c>
      <c r="M184" s="81">
        <v>54.381564854192966</v>
      </c>
      <c r="N184" s="81">
        <v>57.796740704270185</v>
      </c>
      <c r="O184" s="81">
        <v>63.289114209055484</v>
      </c>
      <c r="P184" s="81">
        <v>69.098936292601124</v>
      </c>
      <c r="Q184" s="81">
        <v>3.1457446560916988</v>
      </c>
      <c r="R184" s="81">
        <v>0</v>
      </c>
      <c r="S184" s="81">
        <v>4.5126211099199995</v>
      </c>
      <c r="T184" s="82"/>
      <c r="U184" s="81">
        <v>32875693</v>
      </c>
      <c r="V184" s="81">
        <v>1629</v>
      </c>
      <c r="W184" s="81">
        <v>184</v>
      </c>
      <c r="X184" s="81">
        <v>12047</v>
      </c>
      <c r="Y184" s="81">
        <v>16531</v>
      </c>
      <c r="Z184" s="81">
        <v>32414</v>
      </c>
      <c r="AA184" s="81">
        <v>13547</v>
      </c>
      <c r="AB184" s="81">
        <v>51402</v>
      </c>
      <c r="AC184" s="81">
        <v>0</v>
      </c>
      <c r="AD184" s="81">
        <v>4.5126211099199995</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1923</v>
      </c>
      <c r="B185" s="80">
        <v>23</v>
      </c>
      <c r="C185" s="80">
        <v>6</v>
      </c>
      <c r="D185" s="80">
        <v>2</v>
      </c>
      <c r="E185" s="80">
        <v>2009</v>
      </c>
      <c r="F185" s="80" t="s">
        <v>85</v>
      </c>
      <c r="G185" s="80" t="s">
        <v>1917</v>
      </c>
      <c r="H185" s="80" t="s">
        <v>1918</v>
      </c>
      <c r="I185" s="177"/>
      <c r="J185" s="81">
        <v>224.24142215531089</v>
      </c>
      <c r="K185" s="81">
        <v>2.716671582774179</v>
      </c>
      <c r="L185" s="81">
        <v>24.744617381512736</v>
      </c>
      <c r="M185" s="81">
        <v>54.843420763679859</v>
      </c>
      <c r="N185" s="81">
        <v>56.18610802777971</v>
      </c>
      <c r="O185" s="81">
        <v>64.153181240477068</v>
      </c>
      <c r="P185" s="81">
        <v>65.568725423967294</v>
      </c>
      <c r="Q185" s="81">
        <v>2.970177593226758</v>
      </c>
      <c r="R185" s="81">
        <v>0</v>
      </c>
      <c r="S185" s="81">
        <v>4.6999174143999998</v>
      </c>
      <c r="T185" s="82"/>
      <c r="U185" s="81">
        <v>22789305</v>
      </c>
      <c r="V185" s="81">
        <v>1671</v>
      </c>
      <c r="W185" s="81">
        <v>535</v>
      </c>
      <c r="X185" s="81">
        <v>12853</v>
      </c>
      <c r="Y185" s="81">
        <v>16602</v>
      </c>
      <c r="Z185" s="81">
        <v>32431</v>
      </c>
      <c r="AA185" s="81">
        <v>13197</v>
      </c>
      <c r="AB185" s="81">
        <v>50948</v>
      </c>
      <c r="AC185" s="81">
        <v>0</v>
      </c>
      <c r="AD185" s="81">
        <v>4.6999174143999998</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139.75</v>
      </c>
      <c r="BJ185" s="81">
        <v>0</v>
      </c>
      <c r="BK185" s="81">
        <v>0</v>
      </c>
      <c r="BL185" s="81">
        <v>0</v>
      </c>
      <c r="BM185" s="82"/>
      <c r="BN185" s="81">
        <v>0</v>
      </c>
      <c r="BO185" s="81">
        <v>0</v>
      </c>
      <c r="BP185" s="81">
        <v>9</v>
      </c>
      <c r="BQ185" s="81">
        <v>0</v>
      </c>
      <c r="BR185" s="81">
        <v>0</v>
      </c>
      <c r="BS185" s="81">
        <v>0</v>
      </c>
      <c r="BT185"/>
      <c r="BU185" s="80"/>
      <c r="BV185" s="80"/>
      <c r="BW185" s="80"/>
      <c r="BX185" s="80"/>
      <c r="BY185" s="80"/>
      <c r="BZ185" s="80"/>
      <c r="CA185" s="80"/>
      <c r="CB185" s="80"/>
      <c r="CC185" s="80"/>
    </row>
    <row r="186" spans="1:81">
      <c r="A186" s="80" t="s">
        <v>1924</v>
      </c>
      <c r="B186" s="80">
        <v>24</v>
      </c>
      <c r="C186" s="80">
        <v>7</v>
      </c>
      <c r="D186" s="80">
        <v>2</v>
      </c>
      <c r="E186" s="80">
        <v>2010</v>
      </c>
      <c r="F186" s="80" t="s">
        <v>86</v>
      </c>
      <c r="G186" s="80" t="s">
        <v>1917</v>
      </c>
      <c r="H186" s="80" t="s">
        <v>1918</v>
      </c>
      <c r="I186" s="177"/>
      <c r="J186" s="81">
        <v>279.06425847370599</v>
      </c>
      <c r="K186" s="81">
        <v>2.8983988281486619</v>
      </c>
      <c r="L186" s="81">
        <v>23.342368924664314</v>
      </c>
      <c r="M186" s="81">
        <v>56.303402764672754</v>
      </c>
      <c r="N186" s="81">
        <v>61.946599054481737</v>
      </c>
      <c r="O186" s="81">
        <v>64.102577387511474</v>
      </c>
      <c r="P186" s="81">
        <v>65.454468167561771</v>
      </c>
      <c r="Q186" s="81">
        <v>3.0728493634568834</v>
      </c>
      <c r="R186" s="81">
        <v>0</v>
      </c>
      <c r="S186" s="81">
        <v>5.8392365594400006</v>
      </c>
      <c r="T186" s="82"/>
      <c r="U186" s="81">
        <v>28732863</v>
      </c>
      <c r="V186" s="81">
        <v>1671</v>
      </c>
      <c r="W186" s="81">
        <v>535</v>
      </c>
      <c r="X186" s="81">
        <v>12853</v>
      </c>
      <c r="Y186" s="81">
        <v>16673</v>
      </c>
      <c r="Z186" s="81">
        <v>32556</v>
      </c>
      <c r="AA186" s="81">
        <v>12845</v>
      </c>
      <c r="AB186" s="81">
        <v>50506</v>
      </c>
      <c r="AC186" s="81">
        <v>0</v>
      </c>
      <c r="AD186" s="81">
        <v>5.8392365594400006</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178.381</v>
      </c>
      <c r="BJ186" s="81">
        <v>0</v>
      </c>
      <c r="BK186" s="81">
        <v>0</v>
      </c>
      <c r="BL186" s="81">
        <v>0</v>
      </c>
      <c r="BM186" s="82"/>
      <c r="BN186" s="81">
        <v>0</v>
      </c>
      <c r="BO186" s="81">
        <v>0</v>
      </c>
      <c r="BP186" s="81">
        <v>10</v>
      </c>
      <c r="BQ186" s="81">
        <v>0</v>
      </c>
      <c r="BR186" s="81">
        <v>0</v>
      </c>
      <c r="BS186" s="81">
        <v>0</v>
      </c>
      <c r="BT186"/>
      <c r="BU186" s="80">
        <v>178.381</v>
      </c>
      <c r="BV186" s="80">
        <v>0</v>
      </c>
      <c r="BW186" s="80">
        <v>0</v>
      </c>
      <c r="BX186" s="80">
        <v>0</v>
      </c>
      <c r="BY186" s="80">
        <v>0</v>
      </c>
      <c r="BZ186" s="80">
        <v>0</v>
      </c>
      <c r="CA186" s="80">
        <v>0</v>
      </c>
      <c r="CB186" s="80">
        <v>0</v>
      </c>
      <c r="CC186" s="80">
        <v>0</v>
      </c>
    </row>
    <row r="187" spans="1:81">
      <c r="A187" s="80" t="s">
        <v>1925</v>
      </c>
      <c r="B187" s="80">
        <v>25</v>
      </c>
      <c r="C187" s="80">
        <v>8</v>
      </c>
      <c r="D187" s="80">
        <v>2</v>
      </c>
      <c r="E187" s="80">
        <v>2011</v>
      </c>
      <c r="F187" s="80" t="s">
        <v>87</v>
      </c>
      <c r="G187" s="80" t="s">
        <v>1917</v>
      </c>
      <c r="H187" s="80" t="s">
        <v>1918</v>
      </c>
      <c r="I187" s="177"/>
      <c r="J187" s="81">
        <v>249.08640974024408</v>
      </c>
      <c r="K187" s="81">
        <v>3.935914195542765</v>
      </c>
      <c r="L187" s="81">
        <v>24.238570613218993</v>
      </c>
      <c r="M187" s="81">
        <v>60.977879430281327</v>
      </c>
      <c r="N187" s="81">
        <v>62.83669631029322</v>
      </c>
      <c r="O187" s="81">
        <v>63.39478352275691</v>
      </c>
      <c r="P187" s="81">
        <v>62.231801312206393</v>
      </c>
      <c r="Q187" s="81">
        <v>3.5098281066596746</v>
      </c>
      <c r="R187" s="81">
        <v>0</v>
      </c>
      <c r="S187" s="81">
        <v>4.0155482250000007</v>
      </c>
      <c r="T187" s="82"/>
      <c r="U187" s="81">
        <v>25251348</v>
      </c>
      <c r="V187" s="81">
        <v>1671</v>
      </c>
      <c r="W187" s="81">
        <v>535</v>
      </c>
      <c r="X187" s="81">
        <v>12853</v>
      </c>
      <c r="Y187" s="81">
        <v>16791</v>
      </c>
      <c r="Z187" s="81">
        <v>32896</v>
      </c>
      <c r="AA187" s="81">
        <v>12576</v>
      </c>
      <c r="AB187" s="81">
        <v>50013</v>
      </c>
      <c r="AC187" s="81">
        <v>0</v>
      </c>
      <c r="AD187" s="81">
        <v>4.0155482250000007</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181.209</v>
      </c>
      <c r="BJ187" s="81">
        <v>0</v>
      </c>
      <c r="BK187" s="81">
        <v>0</v>
      </c>
      <c r="BL187" s="81">
        <v>0</v>
      </c>
      <c r="BM187" s="82"/>
      <c r="BN187" s="81">
        <v>0</v>
      </c>
      <c r="BO187" s="81">
        <v>0</v>
      </c>
      <c r="BP187" s="81">
        <v>10</v>
      </c>
      <c r="BQ187" s="81">
        <v>0</v>
      </c>
      <c r="BR187" s="81">
        <v>0</v>
      </c>
      <c r="BS187" s="81">
        <v>0</v>
      </c>
      <c r="BT187"/>
      <c r="BU187" s="80">
        <v>181.209</v>
      </c>
      <c r="BV187" s="80">
        <v>0</v>
      </c>
      <c r="BW187" s="80">
        <v>0</v>
      </c>
      <c r="BX187" s="80">
        <v>0</v>
      </c>
      <c r="BY187" s="80">
        <v>0</v>
      </c>
      <c r="BZ187" s="80">
        <v>0</v>
      </c>
      <c r="CA187" s="80">
        <v>0</v>
      </c>
      <c r="CB187" s="80">
        <v>0</v>
      </c>
      <c r="CC187" s="80">
        <v>0</v>
      </c>
    </row>
    <row r="188" spans="1:81">
      <c r="A188" s="80" t="s">
        <v>1926</v>
      </c>
      <c r="B188" s="80">
        <v>26</v>
      </c>
      <c r="C188" s="80">
        <v>9</v>
      </c>
      <c r="D188" s="80">
        <v>2</v>
      </c>
      <c r="E188" s="80">
        <v>2012</v>
      </c>
      <c r="F188" s="80" t="s">
        <v>88</v>
      </c>
      <c r="G188" s="80" t="s">
        <v>1917</v>
      </c>
      <c r="H188" s="80" t="s">
        <v>1918</v>
      </c>
      <c r="I188" s="177"/>
      <c r="J188" s="81">
        <v>251.00419043901718</v>
      </c>
      <c r="K188" s="81">
        <v>3.519881975169155</v>
      </c>
      <c r="L188" s="81">
        <v>23.61120524203405</v>
      </c>
      <c r="M188" s="81">
        <v>64.420736216392029</v>
      </c>
      <c r="N188" s="81">
        <v>65.173762294518383</v>
      </c>
      <c r="O188" s="81">
        <v>62.857678542184267</v>
      </c>
      <c r="P188" s="81">
        <v>61.137682720843003</v>
      </c>
      <c r="Q188" s="81">
        <v>3.8218077702744311</v>
      </c>
      <c r="R188" s="81">
        <v>0</v>
      </c>
      <c r="S188" s="81">
        <v>5.3930215950299987</v>
      </c>
      <c r="T188" s="82"/>
      <c r="U188" s="81">
        <v>27398969</v>
      </c>
      <c r="V188" s="81">
        <v>1671</v>
      </c>
      <c r="W188" s="81">
        <v>535</v>
      </c>
      <c r="X188" s="81">
        <v>12853</v>
      </c>
      <c r="Y188" s="81">
        <v>17228</v>
      </c>
      <c r="Z188" s="81">
        <v>32876</v>
      </c>
      <c r="AA188" s="81">
        <v>12285</v>
      </c>
      <c r="AB188" s="81">
        <v>50124</v>
      </c>
      <c r="AC188" s="81">
        <v>0</v>
      </c>
      <c r="AD188" s="81">
        <v>5.3930215950299987</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172.21600000000001</v>
      </c>
      <c r="BJ188" s="81">
        <v>0</v>
      </c>
      <c r="BK188" s="81">
        <v>7.133</v>
      </c>
      <c r="BL188" s="81">
        <v>0</v>
      </c>
      <c r="BM188" s="82"/>
      <c r="BN188" s="81">
        <v>0</v>
      </c>
      <c r="BO188" s="81">
        <v>0</v>
      </c>
      <c r="BP188" s="81">
        <v>10</v>
      </c>
      <c r="BQ188" s="81">
        <v>0</v>
      </c>
      <c r="BR188" s="81">
        <v>1</v>
      </c>
      <c r="BS188" s="81">
        <v>0</v>
      </c>
      <c r="BT188"/>
      <c r="BU188" s="80">
        <v>172.21600000000001</v>
      </c>
      <c r="BV188" s="80">
        <v>7.133</v>
      </c>
      <c r="BW188" s="80">
        <v>0</v>
      </c>
      <c r="BX188" s="80">
        <v>0</v>
      </c>
      <c r="BY188" s="80">
        <v>0</v>
      </c>
      <c r="BZ188" s="80">
        <v>0</v>
      </c>
      <c r="CA188" s="80">
        <v>0</v>
      </c>
      <c r="CB188" s="80">
        <v>0</v>
      </c>
      <c r="CC188" s="80">
        <v>0</v>
      </c>
    </row>
    <row r="189" spans="1:81">
      <c r="A189" s="80" t="s">
        <v>1927</v>
      </c>
      <c r="B189" s="80">
        <v>27</v>
      </c>
      <c r="C189" s="80">
        <v>10</v>
      </c>
      <c r="D189" s="80">
        <v>2</v>
      </c>
      <c r="E189" s="80">
        <v>2013</v>
      </c>
      <c r="F189" s="80" t="s">
        <v>89</v>
      </c>
      <c r="G189" s="80" t="s">
        <v>1917</v>
      </c>
      <c r="H189" s="80" t="s">
        <v>1918</v>
      </c>
      <c r="I189" s="177"/>
      <c r="J189" s="81">
        <v>252.55894373791554</v>
      </c>
      <c r="K189" s="81">
        <v>2.9911288139932677</v>
      </c>
      <c r="L189" s="81">
        <v>21.786492338900729</v>
      </c>
      <c r="M189" s="81">
        <v>64.135067985408753</v>
      </c>
      <c r="N189" s="81">
        <v>59.368799451055992</v>
      </c>
      <c r="O189" s="81">
        <v>60.328548570609925</v>
      </c>
      <c r="P189" s="81">
        <v>59.669619278872737</v>
      </c>
      <c r="Q189" s="81">
        <v>3.8497867832996233</v>
      </c>
      <c r="R189" s="81">
        <v>0</v>
      </c>
      <c r="S189" s="81">
        <v>5.3116100360400011</v>
      </c>
      <c r="T189" s="82"/>
      <c r="U189" s="81">
        <v>28437050</v>
      </c>
      <c r="V189" s="81">
        <v>1671</v>
      </c>
      <c r="W189" s="81">
        <v>535</v>
      </c>
      <c r="X189" s="81">
        <v>12853</v>
      </c>
      <c r="Y189" s="81">
        <v>17367</v>
      </c>
      <c r="Z189" s="81">
        <v>32962</v>
      </c>
      <c r="AA189" s="81">
        <v>11945</v>
      </c>
      <c r="AB189" s="81">
        <v>49767</v>
      </c>
      <c r="AC189" s="81">
        <v>0</v>
      </c>
      <c r="AD189" s="81">
        <v>5.3116100360400011</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170.15199999999999</v>
      </c>
      <c r="BJ189" s="81">
        <v>0</v>
      </c>
      <c r="BK189" s="81">
        <v>7.0060000000000002</v>
      </c>
      <c r="BL189" s="81">
        <v>0</v>
      </c>
      <c r="BM189" s="82"/>
      <c r="BN189" s="81">
        <v>0</v>
      </c>
      <c r="BO189" s="81">
        <v>0</v>
      </c>
      <c r="BP189" s="81">
        <v>10</v>
      </c>
      <c r="BQ189" s="81">
        <v>0</v>
      </c>
      <c r="BR189" s="81">
        <v>1</v>
      </c>
      <c r="BS189" s="81">
        <v>0</v>
      </c>
      <c r="BT189"/>
      <c r="BU189" s="80">
        <v>170.15199999999999</v>
      </c>
      <c r="BV189" s="80">
        <v>7.0060000000000002</v>
      </c>
      <c r="BW189" s="80">
        <v>0</v>
      </c>
      <c r="BX189" s="80">
        <v>0</v>
      </c>
      <c r="BY189" s="80">
        <v>0</v>
      </c>
      <c r="BZ189" s="80">
        <v>0</v>
      </c>
      <c r="CA189" s="80">
        <v>0</v>
      </c>
      <c r="CB189" s="80">
        <v>0</v>
      </c>
      <c r="CC189" s="80">
        <v>0</v>
      </c>
    </row>
    <row r="190" spans="1:81">
      <c r="A190" s="80" t="s">
        <v>1928</v>
      </c>
      <c r="B190" s="80">
        <v>28</v>
      </c>
      <c r="C190" s="80">
        <v>11</v>
      </c>
      <c r="D190" s="80">
        <v>2</v>
      </c>
      <c r="E190" s="80">
        <v>2014</v>
      </c>
      <c r="F190" s="80" t="s">
        <v>90</v>
      </c>
      <c r="G190" s="80" t="s">
        <v>1917</v>
      </c>
      <c r="H190" s="80" t="s">
        <v>1918</v>
      </c>
      <c r="I190" s="177"/>
      <c r="J190" s="81">
        <v>254.28500198684114</v>
      </c>
      <c r="K190" s="81">
        <v>2.9737416296493806</v>
      </c>
      <c r="L190" s="81">
        <v>12.154343400163105</v>
      </c>
      <c r="M190" s="81">
        <v>58.647456666767908</v>
      </c>
      <c r="N190" s="81">
        <v>56.748678840769479</v>
      </c>
      <c r="O190" s="81">
        <v>57.231921291468666</v>
      </c>
      <c r="P190" s="81">
        <v>59.096209312720781</v>
      </c>
      <c r="Q190" s="81">
        <v>3.6450826122389288</v>
      </c>
      <c r="R190" s="81">
        <v>0</v>
      </c>
      <c r="S190" s="81">
        <v>4.5829677452999995</v>
      </c>
      <c r="T190" s="82"/>
      <c r="U190" s="81">
        <v>31264528</v>
      </c>
      <c r="V190" s="81">
        <v>1439</v>
      </c>
      <c r="W190" s="81">
        <v>255</v>
      </c>
      <c r="X190" s="81">
        <v>12591</v>
      </c>
      <c r="Y190" s="81">
        <v>17312</v>
      </c>
      <c r="Z190" s="81">
        <v>32934</v>
      </c>
      <c r="AA190" s="81">
        <v>11769</v>
      </c>
      <c r="AB190" s="81">
        <v>49112</v>
      </c>
      <c r="AC190" s="81">
        <v>0</v>
      </c>
      <c r="AD190" s="81">
        <v>4.5829677452999995</v>
      </c>
      <c r="AE190" s="82"/>
      <c r="AF190" s="81">
        <v>183120579.5267998</v>
      </c>
      <c r="AG190" s="81">
        <v>2708106.0224157982</v>
      </c>
      <c r="AH190" s="81">
        <v>2937926.8535037818</v>
      </c>
      <c r="AI190" s="81">
        <v>77509131.339144796</v>
      </c>
      <c r="AJ190" s="81">
        <v>80398519.407114834</v>
      </c>
      <c r="AK190" s="81">
        <v>0</v>
      </c>
      <c r="AL190" s="81">
        <v>0</v>
      </c>
      <c r="AM190" s="81">
        <v>6742343.7088265149</v>
      </c>
      <c r="AN190" s="81">
        <v>0</v>
      </c>
      <c r="AO190" s="81">
        <v>0</v>
      </c>
      <c r="AP190" s="82"/>
      <c r="AQ190" s="81">
        <v>981</v>
      </c>
      <c r="AR190" s="81">
        <v>183</v>
      </c>
      <c r="AS190" s="81">
        <v>0</v>
      </c>
      <c r="AT190" s="81">
        <v>0</v>
      </c>
      <c r="AU190" s="81">
        <v>0</v>
      </c>
      <c r="AV190" s="81">
        <v>0</v>
      </c>
      <c r="AW190" s="81" t="s">
        <v>564</v>
      </c>
      <c r="AX190" s="82"/>
      <c r="AY190" s="81">
        <v>4019.8</v>
      </c>
      <c r="AZ190" s="81">
        <v>9801.2999999999993</v>
      </c>
      <c r="BA190" s="81">
        <v>0</v>
      </c>
      <c r="BB190" s="81">
        <v>0</v>
      </c>
      <c r="BC190" s="81">
        <v>0</v>
      </c>
      <c r="BD190" s="81">
        <v>0</v>
      </c>
      <c r="BE190" s="81" t="s">
        <v>564</v>
      </c>
      <c r="BF190" s="82"/>
      <c r="BG190" s="81">
        <v>0</v>
      </c>
      <c r="BH190" s="81">
        <v>0</v>
      </c>
      <c r="BI190" s="81">
        <v>168.114</v>
      </c>
      <c r="BJ190" s="81">
        <v>0</v>
      </c>
      <c r="BK190" s="81">
        <v>6.9909999999999997</v>
      </c>
      <c r="BL190" s="81">
        <v>0</v>
      </c>
      <c r="BM190" s="82"/>
      <c r="BN190" s="81">
        <v>0</v>
      </c>
      <c r="BO190" s="81">
        <v>0</v>
      </c>
      <c r="BP190" s="81">
        <v>10</v>
      </c>
      <c r="BQ190" s="81">
        <v>0</v>
      </c>
      <c r="BR190" s="81">
        <v>1</v>
      </c>
      <c r="BS190" s="81">
        <v>0</v>
      </c>
      <c r="BT190"/>
      <c r="BU190" s="80">
        <v>168.114</v>
      </c>
      <c r="BV190" s="80">
        <v>6.9909999999999997</v>
      </c>
      <c r="BW190" s="80">
        <v>0</v>
      </c>
      <c r="BX190" s="80">
        <v>0</v>
      </c>
      <c r="BY190" s="80">
        <v>0</v>
      </c>
      <c r="BZ190" s="80">
        <v>0</v>
      </c>
      <c r="CA190" s="80">
        <v>0</v>
      </c>
      <c r="CB190" s="80">
        <v>0</v>
      </c>
      <c r="CC190" s="80">
        <v>0</v>
      </c>
    </row>
    <row r="191" spans="1:81">
      <c r="A191" s="80" t="s">
        <v>1929</v>
      </c>
      <c r="B191" s="80">
        <v>29</v>
      </c>
      <c r="C191" s="80">
        <v>12</v>
      </c>
      <c r="D191" s="80">
        <v>2</v>
      </c>
      <c r="E191" s="80">
        <v>2015</v>
      </c>
      <c r="F191" s="80" t="s">
        <v>91</v>
      </c>
      <c r="G191" s="80" t="s">
        <v>1917</v>
      </c>
      <c r="H191" s="80" t="s">
        <v>1918</v>
      </c>
      <c r="I191" s="177"/>
      <c r="J191" s="81">
        <v>238.03117582712554</v>
      </c>
      <c r="K191" s="81">
        <v>2.8834624607826802</v>
      </c>
      <c r="L191" s="81">
        <v>14.283608600619621</v>
      </c>
      <c r="M191" s="81">
        <v>55.905413471097432</v>
      </c>
      <c r="N191" s="81">
        <v>51.491743255157729</v>
      </c>
      <c r="O191" s="81">
        <v>56.348413673917435</v>
      </c>
      <c r="P191" s="81">
        <v>57.911509711559283</v>
      </c>
      <c r="Q191" s="81">
        <v>3.5277393828571437</v>
      </c>
      <c r="R191" s="81">
        <v>0</v>
      </c>
      <c r="S191" s="81">
        <v>6.7037555007600007</v>
      </c>
      <c r="T191" s="82"/>
      <c r="U191" s="81">
        <v>33545511</v>
      </c>
      <c r="V191" s="81">
        <v>1439</v>
      </c>
      <c r="W191" s="81">
        <v>255</v>
      </c>
      <c r="X191" s="81">
        <v>12591</v>
      </c>
      <c r="Y191" s="81">
        <v>17468</v>
      </c>
      <c r="Z191" s="81">
        <v>32738</v>
      </c>
      <c r="AA191" s="81">
        <v>11524</v>
      </c>
      <c r="AB191" s="81">
        <v>48553</v>
      </c>
      <c r="AC191" s="81">
        <v>0</v>
      </c>
      <c r="AD191" s="81">
        <v>6.7037555007600007</v>
      </c>
      <c r="AE191" s="82"/>
      <c r="AF191" s="81">
        <v>177009089.22044182</v>
      </c>
      <c r="AG191" s="81">
        <v>2392388.5326372911</v>
      </c>
      <c r="AH191" s="81">
        <v>2893870.1369838361</v>
      </c>
      <c r="AI191" s="81">
        <v>75675526.581889346</v>
      </c>
      <c r="AJ191" s="81">
        <v>75745263.410954788</v>
      </c>
      <c r="AK191" s="81">
        <v>0</v>
      </c>
      <c r="AL191" s="81">
        <v>0</v>
      </c>
      <c r="AM191" s="81">
        <v>6653984.977825257</v>
      </c>
      <c r="AN191" s="81">
        <v>0</v>
      </c>
      <c r="AO191" s="81">
        <v>0</v>
      </c>
      <c r="AP191" s="82"/>
      <c r="AQ191" s="81">
        <v>1084</v>
      </c>
      <c r="AR191" s="81">
        <v>298</v>
      </c>
      <c r="AS191" s="81">
        <v>0</v>
      </c>
      <c r="AT191" s="81">
        <v>1</v>
      </c>
      <c r="AU191" s="81">
        <v>0</v>
      </c>
      <c r="AV191" s="81">
        <v>0</v>
      </c>
      <c r="AW191" s="81" t="s">
        <v>564</v>
      </c>
      <c r="AX191" s="82"/>
      <c r="AY191" s="81">
        <v>4524.7999999999993</v>
      </c>
      <c r="AZ191" s="81">
        <v>16701</v>
      </c>
      <c r="BA191" s="81">
        <v>0</v>
      </c>
      <c r="BB191" s="81">
        <v>240</v>
      </c>
      <c r="BC191" s="81">
        <v>0</v>
      </c>
      <c r="BD191" s="81">
        <v>0</v>
      </c>
      <c r="BE191" s="81" t="s">
        <v>564</v>
      </c>
      <c r="BF191" s="82"/>
      <c r="BG191" s="81">
        <v>0</v>
      </c>
      <c r="BH191" s="81">
        <v>0</v>
      </c>
      <c r="BI191" s="81">
        <v>157.096</v>
      </c>
      <c r="BJ191" s="81">
        <v>0</v>
      </c>
      <c r="BK191" s="81">
        <v>6.7939999999999996</v>
      </c>
      <c r="BL191" s="81">
        <v>0</v>
      </c>
      <c r="BM191" s="82"/>
      <c r="BN191" s="81">
        <v>0</v>
      </c>
      <c r="BO191" s="81">
        <v>0</v>
      </c>
      <c r="BP191" s="81">
        <v>10</v>
      </c>
      <c r="BQ191" s="81">
        <v>0</v>
      </c>
      <c r="BR191" s="81">
        <v>1</v>
      </c>
      <c r="BS191" s="81">
        <v>0</v>
      </c>
      <c r="BT191"/>
      <c r="BU191" s="80">
        <v>157.096</v>
      </c>
      <c r="BV191" s="80">
        <v>6.7939999999999996</v>
      </c>
      <c r="BW191" s="80">
        <v>0</v>
      </c>
      <c r="BX191" s="80">
        <v>0</v>
      </c>
      <c r="BY191" s="80">
        <v>0</v>
      </c>
      <c r="BZ191" s="80">
        <v>0</v>
      </c>
      <c r="CA191" s="80">
        <v>0</v>
      </c>
      <c r="CB191" s="80">
        <v>0</v>
      </c>
      <c r="CC191" s="80">
        <v>0</v>
      </c>
    </row>
    <row r="192" spans="1:81">
      <c r="A192" s="80" t="s">
        <v>1930</v>
      </c>
      <c r="B192" s="80">
        <v>30</v>
      </c>
      <c r="C192" s="80">
        <v>13</v>
      </c>
      <c r="D192" s="80">
        <v>2</v>
      </c>
      <c r="E192" s="80">
        <v>2016</v>
      </c>
      <c r="F192" s="80" t="s">
        <v>92</v>
      </c>
      <c r="G192" s="80" t="s">
        <v>1917</v>
      </c>
      <c r="H192" s="80" t="s">
        <v>1918</v>
      </c>
      <c r="I192" s="177"/>
      <c r="J192" s="81">
        <v>215.87091110488944</v>
      </c>
      <c r="K192" s="81">
        <v>2.9018844260745293</v>
      </c>
      <c r="L192" s="81">
        <v>15.123358450763368</v>
      </c>
      <c r="M192" s="81">
        <v>48.500433524516332</v>
      </c>
      <c r="N192" s="81">
        <v>50.970309974822172</v>
      </c>
      <c r="O192" s="81">
        <v>55.591037168055848</v>
      </c>
      <c r="P192" s="81">
        <v>56.298011049961545</v>
      </c>
      <c r="Q192" s="81">
        <v>3.3870882635815316</v>
      </c>
      <c r="R192" s="81">
        <v>0</v>
      </c>
      <c r="S192" s="81">
        <v>9.005236389000002</v>
      </c>
      <c r="T192" s="82"/>
      <c r="U192" s="81">
        <v>28201808</v>
      </c>
      <c r="V192" s="81">
        <v>1439</v>
      </c>
      <c r="W192" s="81">
        <v>255</v>
      </c>
      <c r="X192" s="81">
        <v>12591</v>
      </c>
      <c r="Y192" s="81">
        <v>17552</v>
      </c>
      <c r="Z192" s="81">
        <v>32695</v>
      </c>
      <c r="AA192" s="81">
        <v>11587</v>
      </c>
      <c r="AB192" s="81">
        <v>47954</v>
      </c>
      <c r="AC192" s="81">
        <v>0</v>
      </c>
      <c r="AD192" s="81">
        <v>9.005236389000002</v>
      </c>
      <c r="AE192" s="82"/>
      <c r="AF192" s="81">
        <v>151992709.48979831</v>
      </c>
      <c r="AG192" s="81">
        <v>2271909.612147525</v>
      </c>
      <c r="AH192" s="81">
        <v>2327444.2866043202</v>
      </c>
      <c r="AI192" s="81">
        <v>75028674.970027879</v>
      </c>
      <c r="AJ192" s="81">
        <v>75157127.116342619</v>
      </c>
      <c r="AK192" s="81">
        <v>0</v>
      </c>
      <c r="AL192" s="81">
        <v>0</v>
      </c>
      <c r="AM192" s="81">
        <v>6577000.2577652363</v>
      </c>
      <c r="AN192" s="81">
        <v>0</v>
      </c>
      <c r="AO192" s="81">
        <v>0</v>
      </c>
      <c r="AP192" s="82"/>
      <c r="AQ192" s="81">
        <v>1177</v>
      </c>
      <c r="AR192" s="81">
        <v>434</v>
      </c>
      <c r="AS192" s="81">
        <v>0</v>
      </c>
      <c r="AT192" s="81">
        <v>1</v>
      </c>
      <c r="AU192" s="81">
        <v>0</v>
      </c>
      <c r="AV192" s="81">
        <v>0</v>
      </c>
      <c r="AW192" s="81" t="s">
        <v>564</v>
      </c>
      <c r="AX192" s="82"/>
      <c r="AY192" s="81">
        <v>4965.7000000000007</v>
      </c>
      <c r="AZ192" s="81">
        <v>32401.8</v>
      </c>
      <c r="BA192" s="81">
        <v>0</v>
      </c>
      <c r="BB192" s="81">
        <v>240</v>
      </c>
      <c r="BC192" s="81">
        <v>0</v>
      </c>
      <c r="BD192" s="81">
        <v>0</v>
      </c>
      <c r="BE192" s="81" t="s">
        <v>564</v>
      </c>
      <c r="BF192" s="82"/>
      <c r="BG192" s="81">
        <v>0</v>
      </c>
      <c r="BH192" s="81">
        <v>0</v>
      </c>
      <c r="BI192" s="81">
        <v>156.142</v>
      </c>
      <c r="BJ192" s="81">
        <v>0</v>
      </c>
      <c r="BK192" s="81">
        <v>6.8819999999999997</v>
      </c>
      <c r="BL192" s="81">
        <v>0</v>
      </c>
      <c r="BM192" s="82"/>
      <c r="BN192" s="81">
        <v>0</v>
      </c>
      <c r="BO192" s="81">
        <v>0</v>
      </c>
      <c r="BP192" s="81">
        <v>10</v>
      </c>
      <c r="BQ192" s="81">
        <v>0</v>
      </c>
      <c r="BR192" s="81">
        <v>1</v>
      </c>
      <c r="BS192" s="81">
        <v>0</v>
      </c>
      <c r="BT192"/>
      <c r="BU192" s="80">
        <v>156.142</v>
      </c>
      <c r="BV192" s="80">
        <v>6.8819999999999997</v>
      </c>
      <c r="BW192" s="80">
        <v>0</v>
      </c>
      <c r="BX192" s="80">
        <v>0</v>
      </c>
      <c r="BY192" s="80">
        <v>0</v>
      </c>
      <c r="BZ192" s="80">
        <v>0</v>
      </c>
      <c r="CA192" s="80">
        <v>0</v>
      </c>
      <c r="CB192" s="80">
        <v>0</v>
      </c>
      <c r="CC192" s="80">
        <v>0</v>
      </c>
    </row>
    <row r="193" spans="1:81">
      <c r="A193" s="80" t="s">
        <v>1931</v>
      </c>
      <c r="B193" s="80">
        <v>31</v>
      </c>
      <c r="C193" s="80">
        <v>14</v>
      </c>
      <c r="D193" s="80">
        <v>2</v>
      </c>
      <c r="E193" s="80">
        <v>2017</v>
      </c>
      <c r="F193" s="80" t="s">
        <v>71</v>
      </c>
      <c r="G193" s="80" t="s">
        <v>1917</v>
      </c>
      <c r="H193" s="80" t="s">
        <v>1918</v>
      </c>
      <c r="I193" s="177"/>
      <c r="J193" s="81">
        <v>228.29968606698355</v>
      </c>
      <c r="K193" s="81">
        <v>2.9627002471787196</v>
      </c>
      <c r="L193" s="81">
        <v>14.068717352565479</v>
      </c>
      <c r="M193" s="81">
        <v>48.06532747088702</v>
      </c>
      <c r="N193" s="81">
        <v>52.291376698271904</v>
      </c>
      <c r="O193" s="81">
        <v>54.396245818064145</v>
      </c>
      <c r="P193" s="81">
        <v>55.33789029505386</v>
      </c>
      <c r="Q193" s="81">
        <v>3.2343093999145052</v>
      </c>
      <c r="R193" s="81">
        <v>0</v>
      </c>
      <c r="S193" s="81">
        <v>6.93301056496</v>
      </c>
      <c r="T193" s="82"/>
      <c r="U193" s="81">
        <v>31778037</v>
      </c>
      <c r="V193" s="81">
        <v>1439</v>
      </c>
      <c r="W193" s="81">
        <v>255</v>
      </c>
      <c r="X193" s="81">
        <v>12591</v>
      </c>
      <c r="Y193" s="81">
        <v>17603</v>
      </c>
      <c r="Z193" s="81">
        <v>32523</v>
      </c>
      <c r="AA193" s="81">
        <v>11462</v>
      </c>
      <c r="AB193" s="81">
        <v>47354</v>
      </c>
      <c r="AC193" s="81">
        <v>0</v>
      </c>
      <c r="AD193" s="81">
        <v>6.93301056496</v>
      </c>
      <c r="AE193" s="82"/>
      <c r="AF193" s="81">
        <v>171457506.75175649</v>
      </c>
      <c r="AG193" s="81">
        <v>2351348.4520938988</v>
      </c>
      <c r="AH193" s="81">
        <v>2966035.8353348328</v>
      </c>
      <c r="AI193" s="81">
        <v>76237486.974175185</v>
      </c>
      <c r="AJ193" s="81">
        <v>77047731.047717139</v>
      </c>
      <c r="AK193" s="81">
        <v>0</v>
      </c>
      <c r="AL193" s="81">
        <v>0</v>
      </c>
      <c r="AM193" s="81">
        <v>6504871.3385352688</v>
      </c>
      <c r="AN193" s="81">
        <v>0</v>
      </c>
      <c r="AO193" s="81">
        <v>0</v>
      </c>
      <c r="AP193" s="82"/>
      <c r="AQ193" s="81">
        <v>1257</v>
      </c>
      <c r="AR193" s="81">
        <v>523</v>
      </c>
      <c r="AS193" s="81">
        <v>0</v>
      </c>
      <c r="AT193" s="81">
        <v>1</v>
      </c>
      <c r="AU193" s="81">
        <v>0</v>
      </c>
      <c r="AV193" s="81">
        <v>0</v>
      </c>
      <c r="AW193" s="81" t="s">
        <v>564</v>
      </c>
      <c r="AX193" s="82"/>
      <c r="AY193" s="81">
        <v>5373.9</v>
      </c>
      <c r="AZ193" s="81">
        <v>38316.800000000003</v>
      </c>
      <c r="BA193" s="81">
        <v>0</v>
      </c>
      <c r="BB193" s="81">
        <v>240</v>
      </c>
      <c r="BC193" s="81">
        <v>0</v>
      </c>
      <c r="BD193" s="81">
        <v>0</v>
      </c>
      <c r="BE193" s="81" t="s">
        <v>564</v>
      </c>
      <c r="BF193" s="82"/>
      <c r="BG193" s="81">
        <v>0</v>
      </c>
      <c r="BH193" s="81">
        <v>0</v>
      </c>
      <c r="BI193" s="81">
        <v>163.285</v>
      </c>
      <c r="BJ193" s="81">
        <v>0</v>
      </c>
      <c r="BK193" s="81">
        <v>6.6879999999999997</v>
      </c>
      <c r="BL193" s="81">
        <v>0</v>
      </c>
      <c r="BM193" s="82"/>
      <c r="BN193" s="81">
        <v>0</v>
      </c>
      <c r="BO193" s="81">
        <v>0</v>
      </c>
      <c r="BP193" s="81">
        <v>10</v>
      </c>
      <c r="BQ193" s="81">
        <v>0</v>
      </c>
      <c r="BR193" s="81">
        <v>1</v>
      </c>
      <c r="BS193" s="81">
        <v>0</v>
      </c>
      <c r="BT193"/>
      <c r="BU193" s="80">
        <v>163.285</v>
      </c>
      <c r="BV193" s="80">
        <v>6.6879999999999997</v>
      </c>
      <c r="BW193" s="80">
        <v>0</v>
      </c>
      <c r="BX193" s="80">
        <v>0</v>
      </c>
      <c r="BY193" s="80">
        <v>0</v>
      </c>
      <c r="BZ193" s="80">
        <v>0</v>
      </c>
      <c r="CA193" s="80">
        <v>0</v>
      </c>
      <c r="CB193" s="80">
        <v>0</v>
      </c>
      <c r="CC193" s="80">
        <v>0</v>
      </c>
    </row>
    <row r="194" spans="1:81">
      <c r="A194" s="80" t="s">
        <v>1932</v>
      </c>
      <c r="B194" s="80">
        <v>32</v>
      </c>
      <c r="C194" s="80">
        <v>15</v>
      </c>
      <c r="D194" s="80">
        <v>2</v>
      </c>
      <c r="E194" s="80">
        <v>2018</v>
      </c>
      <c r="F194" s="80" t="s">
        <v>93</v>
      </c>
      <c r="G194" s="80" t="s">
        <v>1917</v>
      </c>
      <c r="H194" s="80" t="s">
        <v>1918</v>
      </c>
      <c r="I194" s="177"/>
      <c r="J194" s="81">
        <v>227.95724581821253</v>
      </c>
      <c r="K194" s="81">
        <v>2.7659772049358184</v>
      </c>
      <c r="L194" s="81">
        <v>13.101301365161282</v>
      </c>
      <c r="M194" s="81">
        <v>48.813119728168672</v>
      </c>
      <c r="N194" s="81">
        <v>47.644239593611438</v>
      </c>
      <c r="O194" s="81">
        <v>53.280715037275876</v>
      </c>
      <c r="P194" s="81">
        <v>53.850186307220106</v>
      </c>
      <c r="Q194" s="81">
        <v>2.9636918190559416</v>
      </c>
      <c r="R194" s="81">
        <v>0</v>
      </c>
      <c r="S194" s="81">
        <v>8.0195337379999998</v>
      </c>
      <c r="T194" s="82"/>
      <c r="U194" s="81">
        <v>33113113</v>
      </c>
      <c r="V194" s="81">
        <v>1439</v>
      </c>
      <c r="W194" s="81">
        <v>255</v>
      </c>
      <c r="X194" s="81">
        <v>12591</v>
      </c>
      <c r="Y194" s="81">
        <v>17681</v>
      </c>
      <c r="Z194" s="81">
        <v>32466</v>
      </c>
      <c r="AA194" s="81">
        <v>11266</v>
      </c>
      <c r="AB194" s="81">
        <v>46761</v>
      </c>
      <c r="AC194" s="81">
        <v>0</v>
      </c>
      <c r="AD194" s="81">
        <v>8.0195337379999998</v>
      </c>
      <c r="AE194" s="82"/>
      <c r="AF194" s="81">
        <v>172245063.64291641</v>
      </c>
      <c r="AG194" s="81">
        <v>2088945.3559245151</v>
      </c>
      <c r="AH194" s="81">
        <v>2797156.7251526271</v>
      </c>
      <c r="AI194" s="81">
        <v>73560038.915645361</v>
      </c>
      <c r="AJ194" s="81">
        <v>73742401.229198366</v>
      </c>
      <c r="AK194" s="81">
        <v>0</v>
      </c>
      <c r="AL194" s="81">
        <v>0</v>
      </c>
      <c r="AM194" s="81">
        <v>6436703.5879874127</v>
      </c>
      <c r="AN194" s="81">
        <v>0</v>
      </c>
      <c r="AO194" s="81">
        <v>0</v>
      </c>
      <c r="AP194" s="82"/>
      <c r="AQ194" s="81">
        <v>1321</v>
      </c>
      <c r="AR194" s="81">
        <v>591</v>
      </c>
      <c r="AS194" s="81">
        <v>0</v>
      </c>
      <c r="AT194" s="81">
        <v>2</v>
      </c>
      <c r="AU194" s="81">
        <v>0</v>
      </c>
      <c r="AV194" s="81">
        <v>0</v>
      </c>
      <c r="AW194" s="81" t="s">
        <v>564</v>
      </c>
      <c r="AX194" s="82"/>
      <c r="AY194" s="81">
        <v>5694.0999999999995</v>
      </c>
      <c r="AZ194" s="81">
        <v>46973</v>
      </c>
      <c r="BA194" s="81">
        <v>0</v>
      </c>
      <c r="BB194" s="81">
        <v>1000</v>
      </c>
      <c r="BC194" s="81">
        <v>0</v>
      </c>
      <c r="BD194" s="81">
        <v>0</v>
      </c>
      <c r="BE194" s="81" t="s">
        <v>564</v>
      </c>
      <c r="BF194" s="82"/>
      <c r="BG194" s="81">
        <v>0</v>
      </c>
      <c r="BH194" s="81">
        <v>0</v>
      </c>
      <c r="BI194" s="81">
        <v>162.97300000000001</v>
      </c>
      <c r="BJ194" s="81">
        <v>0</v>
      </c>
      <c r="BK194" s="81">
        <v>6.5750000000000002</v>
      </c>
      <c r="BL194" s="81">
        <v>0</v>
      </c>
      <c r="BM194" s="82"/>
      <c r="BN194" s="81">
        <v>0</v>
      </c>
      <c r="BO194" s="81">
        <v>0</v>
      </c>
      <c r="BP194" s="81">
        <v>10</v>
      </c>
      <c r="BQ194" s="81">
        <v>0</v>
      </c>
      <c r="BR194" s="81">
        <v>1</v>
      </c>
      <c r="BS194" s="81">
        <v>0</v>
      </c>
      <c r="BT194"/>
      <c r="BU194" s="80">
        <v>162.97300000000001</v>
      </c>
      <c r="BV194" s="80">
        <v>6.5750000000000002</v>
      </c>
      <c r="BW194" s="80">
        <v>0</v>
      </c>
      <c r="BX194" s="80">
        <v>0</v>
      </c>
      <c r="BY194" s="80">
        <v>0</v>
      </c>
      <c r="BZ194" s="80">
        <v>0</v>
      </c>
      <c r="CA194" s="80">
        <v>0</v>
      </c>
      <c r="CB194" s="80">
        <v>0</v>
      </c>
      <c r="CC194" s="80">
        <v>0</v>
      </c>
    </row>
    <row r="195" spans="1:81">
      <c r="A195" s="80" t="s">
        <v>1933</v>
      </c>
      <c r="B195" s="80">
        <v>33</v>
      </c>
      <c r="C195" s="80">
        <v>16</v>
      </c>
      <c r="D195" s="80">
        <v>2</v>
      </c>
      <c r="E195" s="80">
        <v>2019</v>
      </c>
      <c r="F195" s="80" t="s">
        <v>73</v>
      </c>
      <c r="G195" s="80" t="s">
        <v>1917</v>
      </c>
      <c r="H195" s="80" t="s">
        <v>1918</v>
      </c>
      <c r="I195" s="177"/>
      <c r="J195" s="81">
        <v>215.35747443320452</v>
      </c>
      <c r="K195" s="81">
        <v>2.4817088431331471</v>
      </c>
      <c r="L195" s="81">
        <v>13.171720858949623</v>
      </c>
      <c r="M195" s="81">
        <v>46.531485382825331</v>
      </c>
      <c r="N195" s="81">
        <v>46.292126424089027</v>
      </c>
      <c r="O195" s="81">
        <v>51.139769635457164</v>
      </c>
      <c r="P195" s="81">
        <v>52.065016484479088</v>
      </c>
      <c r="Q195" s="81">
        <v>2.8403938912641187</v>
      </c>
      <c r="R195" s="81">
        <v>0</v>
      </c>
      <c r="S195" s="81">
        <v>7.7091628726199994</v>
      </c>
      <c r="T195" s="82"/>
      <c r="U195" s="81">
        <v>32736666</v>
      </c>
      <c r="V195" s="81">
        <v>1439</v>
      </c>
      <c r="W195" s="81">
        <v>255</v>
      </c>
      <c r="X195" s="81">
        <v>12591</v>
      </c>
      <c r="Y195" s="81">
        <v>17699</v>
      </c>
      <c r="Z195" s="81">
        <v>32017</v>
      </c>
      <c r="AA195" s="81">
        <v>10811</v>
      </c>
      <c r="AB195" s="81">
        <v>46029</v>
      </c>
      <c r="AC195" s="81">
        <v>0</v>
      </c>
      <c r="AD195" s="81">
        <v>7.7091628726199994</v>
      </c>
      <c r="AE195" s="82"/>
      <c r="AF195" s="81">
        <v>165476597.6445154</v>
      </c>
      <c r="AG195" s="81">
        <v>2014002.2745998709</v>
      </c>
      <c r="AH195" s="81">
        <v>3004373.4874834982</v>
      </c>
      <c r="AI195" s="81">
        <v>75941474.887286857</v>
      </c>
      <c r="AJ195" s="81">
        <v>75988972.038358912</v>
      </c>
      <c r="AK195" s="81">
        <v>0</v>
      </c>
      <c r="AL195" s="81">
        <v>0</v>
      </c>
      <c r="AM195" s="81">
        <v>6268803.2938735187</v>
      </c>
      <c r="AN195" s="81">
        <v>0</v>
      </c>
      <c r="AO195" s="81">
        <v>0</v>
      </c>
      <c r="AP195" s="82"/>
      <c r="AQ195" s="81">
        <v>1402</v>
      </c>
      <c r="AR195" s="81">
        <v>693</v>
      </c>
      <c r="AS195" s="81">
        <v>0</v>
      </c>
      <c r="AT195" s="81">
        <v>2</v>
      </c>
      <c r="AU195" s="81">
        <v>0</v>
      </c>
      <c r="AV195" s="81">
        <v>0</v>
      </c>
      <c r="AW195" s="81" t="s">
        <v>564</v>
      </c>
      <c r="AX195" s="82"/>
      <c r="AY195" s="81">
        <v>6126.6000000000013</v>
      </c>
      <c r="AZ195" s="81">
        <v>53745.80000000001</v>
      </c>
      <c r="BA195" s="81">
        <v>0</v>
      </c>
      <c r="BB195" s="81">
        <v>1000</v>
      </c>
      <c r="BC195" s="81">
        <v>0</v>
      </c>
      <c r="BD195" s="81">
        <v>0</v>
      </c>
      <c r="BE195" s="81" t="s">
        <v>564</v>
      </c>
      <c r="BF195" s="82"/>
      <c r="BG195" s="81">
        <v>0</v>
      </c>
      <c r="BH195" s="81">
        <v>0</v>
      </c>
      <c r="BI195" s="81">
        <v>154.547</v>
      </c>
      <c r="BJ195" s="81">
        <v>0</v>
      </c>
      <c r="BK195" s="81">
        <v>6.3840000000000003</v>
      </c>
      <c r="BL195" s="81">
        <v>0</v>
      </c>
      <c r="BM195" s="82"/>
      <c r="BN195" s="81">
        <v>0</v>
      </c>
      <c r="BO195" s="81">
        <v>0</v>
      </c>
      <c r="BP195" s="81">
        <v>10</v>
      </c>
      <c r="BQ195" s="81">
        <v>0</v>
      </c>
      <c r="BR195" s="81">
        <v>1</v>
      </c>
      <c r="BS195" s="81">
        <v>0</v>
      </c>
      <c r="BT195"/>
      <c r="BU195" s="80">
        <v>154.547</v>
      </c>
      <c r="BV195" s="80">
        <v>6.3840000000000003</v>
      </c>
      <c r="BW195" s="80">
        <v>0</v>
      </c>
      <c r="BX195" s="80">
        <v>0</v>
      </c>
      <c r="BY195" s="80">
        <v>0</v>
      </c>
      <c r="BZ195" s="80">
        <v>0</v>
      </c>
      <c r="CA195" s="80">
        <v>0</v>
      </c>
      <c r="CB195" s="80">
        <v>0</v>
      </c>
      <c r="CC195" s="80">
        <v>0</v>
      </c>
    </row>
    <row r="196" spans="1:81">
      <c r="A196" s="80" t="s">
        <v>1934</v>
      </c>
      <c r="B196" s="80">
        <v>34</v>
      </c>
      <c r="C196" s="80">
        <v>17</v>
      </c>
      <c r="D196" s="80">
        <v>2</v>
      </c>
      <c r="E196" s="80">
        <v>2020</v>
      </c>
      <c r="F196" s="80" t="s">
        <v>218</v>
      </c>
      <c r="G196" s="80" t="s">
        <v>1917</v>
      </c>
      <c r="H196" s="80" t="s">
        <v>1918</v>
      </c>
      <c r="I196" s="177"/>
      <c r="J196" s="81">
        <v>187.0573719558829</v>
      </c>
      <c r="K196" s="81">
        <v>2.3862098465140438</v>
      </c>
      <c r="L196" s="81">
        <v>15.779689007660643</v>
      </c>
      <c r="M196" s="81">
        <v>38.963038191405197</v>
      </c>
      <c r="N196" s="81">
        <v>45.793159592138466</v>
      </c>
      <c r="O196" s="81">
        <v>43.88204819434786</v>
      </c>
      <c r="P196" s="81">
        <v>48.386109073543565</v>
      </c>
      <c r="Q196" s="81">
        <v>2.667788674256701</v>
      </c>
      <c r="R196" s="81">
        <v>0</v>
      </c>
      <c r="S196" s="81">
        <v>8.4139303499999993</v>
      </c>
      <c r="T196" s="82"/>
      <c r="U196" s="81">
        <v>27873788</v>
      </c>
      <c r="V196" s="81">
        <v>1290</v>
      </c>
      <c r="W196" s="81">
        <v>338</v>
      </c>
      <c r="X196" s="81">
        <v>11910</v>
      </c>
      <c r="Y196" s="81">
        <v>17679</v>
      </c>
      <c r="Z196" s="81">
        <v>31357</v>
      </c>
      <c r="AA196" s="81">
        <v>10916</v>
      </c>
      <c r="AB196" s="81">
        <v>45245</v>
      </c>
      <c r="AC196" s="81">
        <v>0</v>
      </c>
      <c r="AD196" s="81">
        <v>8.4139303499999993</v>
      </c>
      <c r="AE196" s="82"/>
      <c r="AF196" s="81">
        <v>145814950.64558351</v>
      </c>
      <c r="AG196" s="81">
        <v>1840389.0434831295</v>
      </c>
      <c r="AH196" s="81">
        <v>3792122.4939176934</v>
      </c>
      <c r="AI196" s="81">
        <v>66332121.893544585</v>
      </c>
      <c r="AJ196" s="81">
        <v>76844312.489345029</v>
      </c>
      <c r="AK196" s="81"/>
      <c r="AL196" s="81"/>
      <c r="AM196" s="81">
        <v>5904975.1824344704</v>
      </c>
      <c r="AN196" s="81"/>
      <c r="AO196" s="81"/>
      <c r="AP196" s="82"/>
      <c r="AQ196" s="81">
        <v>1460</v>
      </c>
      <c r="AR196" s="81">
        <v>782</v>
      </c>
      <c r="AS196" s="81">
        <v>0</v>
      </c>
      <c r="AT196" s="81">
        <v>2</v>
      </c>
      <c r="AU196" s="81">
        <v>0</v>
      </c>
      <c r="AV196" s="81">
        <v>0</v>
      </c>
      <c r="AW196" s="81">
        <v>0</v>
      </c>
      <c r="AX196" s="82"/>
      <c r="AY196" s="81">
        <v>6449.4000000000005</v>
      </c>
      <c r="AZ196" s="81">
        <v>61332.599999999969</v>
      </c>
      <c r="BA196" s="81">
        <v>0</v>
      </c>
      <c r="BB196" s="81">
        <v>1000</v>
      </c>
      <c r="BC196" s="81">
        <v>0</v>
      </c>
      <c r="BD196" s="81">
        <v>0</v>
      </c>
      <c r="BE196" s="81">
        <v>0</v>
      </c>
      <c r="BF196" s="82"/>
      <c r="BG196" s="81">
        <v>0</v>
      </c>
      <c r="BH196" s="81">
        <v>0</v>
      </c>
      <c r="BI196" s="81">
        <v>135.37799999999999</v>
      </c>
      <c r="BJ196" s="81">
        <v>0</v>
      </c>
      <c r="BK196" s="81">
        <v>6.1879999999999997</v>
      </c>
      <c r="BL196" s="81">
        <v>0</v>
      </c>
      <c r="BM196" s="82"/>
      <c r="BN196" s="81">
        <v>0</v>
      </c>
      <c r="BO196" s="81">
        <v>0</v>
      </c>
      <c r="BP196" s="81">
        <v>10</v>
      </c>
      <c r="BQ196" s="81">
        <v>0</v>
      </c>
      <c r="BR196" s="81">
        <v>1</v>
      </c>
      <c r="BS196" s="81">
        <v>0</v>
      </c>
      <c r="BT196"/>
      <c r="BU196" s="80">
        <v>135.37799999999999</v>
      </c>
      <c r="BV196" s="80">
        <v>6.1879999999999997</v>
      </c>
      <c r="BW196" s="80">
        <v>0</v>
      </c>
      <c r="BX196" s="80">
        <v>0</v>
      </c>
      <c r="BY196" s="80">
        <v>0</v>
      </c>
      <c r="BZ196" s="80">
        <v>0</v>
      </c>
      <c r="CA196" s="80">
        <v>0</v>
      </c>
      <c r="CB196" s="80">
        <v>0</v>
      </c>
      <c r="CC196" s="80">
        <v>0</v>
      </c>
    </row>
    <row r="197" spans="1:81">
      <c r="A197" s="80" t="s">
        <v>1935</v>
      </c>
      <c r="B197" s="80">
        <v>34</v>
      </c>
      <c r="C197" s="80">
        <v>18</v>
      </c>
      <c r="D197" s="80">
        <v>2</v>
      </c>
      <c r="E197" s="80">
        <v>2021</v>
      </c>
      <c r="F197" s="80" t="s">
        <v>75</v>
      </c>
      <c r="G197" s="174" t="s">
        <v>1917</v>
      </c>
      <c r="H197" s="80" t="s">
        <v>1918</v>
      </c>
      <c r="I197" s="177"/>
      <c r="J197" s="81">
        <v>205.81393169307549</v>
      </c>
      <c r="K197" s="81">
        <v>2.7038220935956656</v>
      </c>
      <c r="L197" s="81">
        <v>15.044845995120117</v>
      </c>
      <c r="M197" s="81">
        <v>45.700424309581201</v>
      </c>
      <c r="N197" s="81">
        <v>43.777815465287368</v>
      </c>
      <c r="O197" s="81">
        <v>42.012156765731852</v>
      </c>
      <c r="P197" s="81">
        <v>49.289145491348997</v>
      </c>
      <c r="Q197" s="81">
        <v>2.6554092436245971</v>
      </c>
      <c r="R197" s="81">
        <v>0</v>
      </c>
      <c r="S197" s="81">
        <v>4.535383938239999</v>
      </c>
      <c r="T197" s="82"/>
      <c r="U197" s="81">
        <v>32298634</v>
      </c>
      <c r="V197" s="81">
        <v>1290</v>
      </c>
      <c r="W197" s="81">
        <v>338</v>
      </c>
      <c r="X197" s="81">
        <v>11910</v>
      </c>
      <c r="Y197" s="81">
        <v>17607</v>
      </c>
      <c r="Z197" s="81">
        <v>30912</v>
      </c>
      <c r="AA197" s="81">
        <v>10844</v>
      </c>
      <c r="AB197" s="81">
        <v>44501</v>
      </c>
      <c r="AC197" s="81">
        <v>0</v>
      </c>
      <c r="AD197" s="81">
        <v>4.535383938239999</v>
      </c>
      <c r="AE197" s="82"/>
      <c r="AF197" s="81">
        <v>158459849.57197845</v>
      </c>
      <c r="AG197" s="81">
        <v>2049397.882956065</v>
      </c>
      <c r="AH197" s="81">
        <v>3488931.2158214748</v>
      </c>
      <c r="AI197" s="81">
        <v>73537769.193373337</v>
      </c>
      <c r="AJ197" s="81">
        <v>68140652.928306684</v>
      </c>
      <c r="AK197" s="81">
        <v>0</v>
      </c>
      <c r="AL197" s="81">
        <v>0</v>
      </c>
      <c r="AM197" s="81">
        <v>5841374.2713350384</v>
      </c>
      <c r="AN197" s="81">
        <v>0</v>
      </c>
      <c r="AO197" s="81">
        <v>0</v>
      </c>
      <c r="AP197" s="82"/>
      <c r="AQ197" s="81">
        <v>1526</v>
      </c>
      <c r="AR197" s="81">
        <v>837</v>
      </c>
      <c r="AS197" s="81">
        <v>0</v>
      </c>
      <c r="AT197" s="81">
        <v>2</v>
      </c>
      <c r="AU197" s="81">
        <v>0</v>
      </c>
      <c r="AV197" s="81">
        <v>0</v>
      </c>
      <c r="AW197" s="81"/>
      <c r="AX197" s="82"/>
      <c r="AY197" s="81">
        <v>6875.4000000000033</v>
      </c>
      <c r="AZ197" s="81">
        <v>64792.999999999971</v>
      </c>
      <c r="BA197" s="81">
        <v>0</v>
      </c>
      <c r="BB197" s="81">
        <v>1000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1936</v>
      </c>
      <c r="B198" s="80">
        <v>34</v>
      </c>
      <c r="C198" s="80">
        <v>19</v>
      </c>
      <c r="D198" s="80">
        <v>2</v>
      </c>
      <c r="E198" s="80">
        <v>2022</v>
      </c>
      <c r="F198" s="80" t="s">
        <v>568</v>
      </c>
      <c r="G198" s="174" t="s">
        <v>1917</v>
      </c>
      <c r="H198" s="80" t="s">
        <v>1918</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1600</v>
      </c>
      <c r="AR198" s="81">
        <v>902</v>
      </c>
      <c r="AS198" s="81">
        <v>0</v>
      </c>
      <c r="AT198" s="81">
        <v>2</v>
      </c>
      <c r="AU198" s="81">
        <v>0</v>
      </c>
      <c r="AV198" s="81">
        <v>0</v>
      </c>
      <c r="AW198" s="81"/>
      <c r="AX198" s="82"/>
      <c r="AY198" s="81">
        <v>7260.8000000000011</v>
      </c>
      <c r="AZ198" s="81">
        <v>71730.499999999985</v>
      </c>
      <c r="BA198" s="81">
        <v>0</v>
      </c>
      <c r="BB198" s="81">
        <v>1000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1937</v>
      </c>
      <c r="B199" s="80">
        <v>1</v>
      </c>
      <c r="C199" s="80">
        <v>1</v>
      </c>
      <c r="D199" s="80">
        <v>1</v>
      </c>
      <c r="E199" s="80">
        <v>1990</v>
      </c>
      <c r="F199" s="80" t="s">
        <v>562</v>
      </c>
      <c r="G199" s="80" t="s">
        <v>1938</v>
      </c>
      <c r="H199" s="80" t="s">
        <v>1939</v>
      </c>
      <c r="I199" s="177" t="s">
        <v>563</v>
      </c>
      <c r="J199" s="81">
        <v>143.54580583339586</v>
      </c>
      <c r="K199" s="81">
        <v>1.7770219317668401</v>
      </c>
      <c r="L199" s="81">
        <v>3.5608366345598905</v>
      </c>
      <c r="M199" s="81">
        <v>13.69622816162277</v>
      </c>
      <c r="N199" s="81">
        <v>27.443768409645802</v>
      </c>
      <c r="O199" s="81">
        <v>29.860566054575184</v>
      </c>
      <c r="P199" s="81">
        <v>20.505652892345623</v>
      </c>
      <c r="Q199" s="81">
        <v>1.8751459049805628</v>
      </c>
      <c r="R199" s="81">
        <v>0</v>
      </c>
      <c r="S199" s="81">
        <v>2.0361824345070239</v>
      </c>
      <c r="T199" s="82"/>
      <c r="U199" s="81">
        <v>12216730</v>
      </c>
      <c r="V199" s="81">
        <v>665</v>
      </c>
      <c r="W199" s="81">
        <v>41</v>
      </c>
      <c r="X199" s="81">
        <v>5208</v>
      </c>
      <c r="Y199" s="81">
        <v>8791</v>
      </c>
      <c r="Z199" s="81">
        <v>12282</v>
      </c>
      <c r="AA199" s="81">
        <v>4979</v>
      </c>
      <c r="AB199" s="81">
        <v>30446</v>
      </c>
      <c r="AC199" s="81">
        <v>0</v>
      </c>
      <c r="AD199" s="81">
        <v>2.0361824345070239</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1940</v>
      </c>
      <c r="B200" s="80">
        <v>2</v>
      </c>
      <c r="C200" s="80">
        <v>2</v>
      </c>
      <c r="D200" s="80">
        <v>1</v>
      </c>
      <c r="E200" s="80">
        <v>2005</v>
      </c>
      <c r="F200" s="80" t="s">
        <v>565</v>
      </c>
      <c r="G200" s="80" t="s">
        <v>1938</v>
      </c>
      <c r="H200" s="80" t="s">
        <v>1939</v>
      </c>
      <c r="I200" s="177"/>
      <c r="J200" s="81">
        <v>119.6466143284178</v>
      </c>
      <c r="K200" s="81">
        <v>2.3192049491384714</v>
      </c>
      <c r="L200" s="81">
        <v>0.30259645709927896</v>
      </c>
      <c r="M200" s="81">
        <v>27.094049520011808</v>
      </c>
      <c r="N200" s="81">
        <v>51.617069641637819</v>
      </c>
      <c r="O200" s="81">
        <v>49.629589703967405</v>
      </c>
      <c r="P200" s="81">
        <v>21.608167094023045</v>
      </c>
      <c r="Q200" s="81">
        <v>2.3121703543608709</v>
      </c>
      <c r="R200" s="81">
        <v>0</v>
      </c>
      <c r="S200" s="81">
        <v>4.0569209879781427</v>
      </c>
      <c r="T200" s="82"/>
      <c r="U200" s="81">
        <v>12161490</v>
      </c>
      <c r="V200" s="81">
        <v>1012</v>
      </c>
      <c r="W200" s="81">
        <v>4</v>
      </c>
      <c r="X200" s="81">
        <v>5468</v>
      </c>
      <c r="Y200" s="81">
        <v>14040</v>
      </c>
      <c r="Z200" s="81">
        <v>23622</v>
      </c>
      <c r="AA200" s="81">
        <v>4297</v>
      </c>
      <c r="AB200" s="81">
        <v>39246</v>
      </c>
      <c r="AC200" s="81">
        <v>0</v>
      </c>
      <c r="AD200" s="81">
        <v>4.0569209879781427</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1941</v>
      </c>
      <c r="B201" s="80">
        <v>3</v>
      </c>
      <c r="C201" s="80">
        <v>3</v>
      </c>
      <c r="D201" s="80">
        <v>1</v>
      </c>
      <c r="E201" s="80">
        <v>2006</v>
      </c>
      <c r="F201" s="80" t="s">
        <v>566</v>
      </c>
      <c r="G201" s="80" t="s">
        <v>1938</v>
      </c>
      <c r="H201" s="80" t="s">
        <v>1939</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1942</v>
      </c>
      <c r="B202" s="80">
        <v>4</v>
      </c>
      <c r="C202" s="80">
        <v>4</v>
      </c>
      <c r="D202" s="80">
        <v>1</v>
      </c>
      <c r="E202" s="80">
        <v>2007</v>
      </c>
      <c r="F202" s="80" t="s">
        <v>567</v>
      </c>
      <c r="G202" s="80" t="s">
        <v>1938</v>
      </c>
      <c r="H202" s="80" t="s">
        <v>1939</v>
      </c>
      <c r="I202" s="177"/>
      <c r="J202" s="81">
        <v>119.74958728451168</v>
      </c>
      <c r="K202" s="81">
        <v>2.3902774673788585</v>
      </c>
      <c r="L202" s="81">
        <v>1.8518987803218894</v>
      </c>
      <c r="M202" s="81">
        <v>33.278747322112892</v>
      </c>
      <c r="N202" s="81">
        <v>51.737990691632753</v>
      </c>
      <c r="O202" s="81">
        <v>49.168206852243436</v>
      </c>
      <c r="P202" s="81">
        <v>21.467731929270247</v>
      </c>
      <c r="Q202" s="81">
        <v>2.4902952191547905</v>
      </c>
      <c r="R202" s="81">
        <v>0</v>
      </c>
      <c r="S202" s="81">
        <v>4.6688453811736483</v>
      </c>
      <c r="T202" s="82"/>
      <c r="U202" s="81">
        <v>14525960</v>
      </c>
      <c r="V202" s="81">
        <v>1045</v>
      </c>
      <c r="W202" s="81">
        <v>21</v>
      </c>
      <c r="X202" s="81">
        <v>7351</v>
      </c>
      <c r="Y202" s="81">
        <v>14636</v>
      </c>
      <c r="Z202" s="81">
        <v>24328</v>
      </c>
      <c r="AA202" s="81">
        <v>4204</v>
      </c>
      <c r="AB202" s="81">
        <v>40034</v>
      </c>
      <c r="AC202" s="81">
        <v>0</v>
      </c>
      <c r="AD202" s="81">
        <v>4.6688453811736483</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1943</v>
      </c>
      <c r="B203" s="80">
        <v>5</v>
      </c>
      <c r="C203" s="80">
        <v>5</v>
      </c>
      <c r="D203" s="80">
        <v>1</v>
      </c>
      <c r="E203" s="80">
        <v>2008</v>
      </c>
      <c r="F203" s="80" t="s">
        <v>84</v>
      </c>
      <c r="G203" s="80" t="s">
        <v>1938</v>
      </c>
      <c r="H203" s="80" t="s">
        <v>1939</v>
      </c>
      <c r="I203" s="177"/>
      <c r="J203" s="81">
        <v>115.60064602766803</v>
      </c>
      <c r="K203" s="81">
        <v>1.7850211542029621</v>
      </c>
      <c r="L203" s="81">
        <v>0.3143330291311584</v>
      </c>
      <c r="M203" s="81">
        <v>33.183272453156185</v>
      </c>
      <c r="N203" s="81">
        <v>51.765685249980301</v>
      </c>
      <c r="O203" s="81">
        <v>47.510767447675299</v>
      </c>
      <c r="P203" s="81">
        <v>21.076017181739712</v>
      </c>
      <c r="Q203" s="81">
        <v>2.4661923300879982</v>
      </c>
      <c r="R203" s="81">
        <v>0</v>
      </c>
      <c r="S203" s="81">
        <v>4.347831090083397</v>
      </c>
      <c r="T203" s="82"/>
      <c r="U203" s="81">
        <v>14944024</v>
      </c>
      <c r="V203" s="81">
        <v>1045</v>
      </c>
      <c r="W203" s="81">
        <v>4</v>
      </c>
      <c r="X203" s="81">
        <v>7351</v>
      </c>
      <c r="Y203" s="81">
        <v>14806</v>
      </c>
      <c r="Z203" s="81">
        <v>24333</v>
      </c>
      <c r="AA203" s="81">
        <v>4132</v>
      </c>
      <c r="AB203" s="81">
        <v>40298</v>
      </c>
      <c r="AC203" s="81">
        <v>0</v>
      </c>
      <c r="AD203" s="81">
        <v>4.347831090083397</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1944</v>
      </c>
      <c r="B204" s="80">
        <v>6</v>
      </c>
      <c r="C204" s="80">
        <v>6</v>
      </c>
      <c r="D204" s="80">
        <v>1</v>
      </c>
      <c r="E204" s="80">
        <v>2009</v>
      </c>
      <c r="F204" s="80" t="s">
        <v>85</v>
      </c>
      <c r="G204" s="80" t="s">
        <v>1938</v>
      </c>
      <c r="H204" s="80" t="s">
        <v>1939</v>
      </c>
      <c r="I204" s="177"/>
      <c r="J204" s="81">
        <v>107.17176646885798</v>
      </c>
      <c r="K204" s="81">
        <v>1.6095181729182748</v>
      </c>
      <c r="L204" s="81">
        <v>0.27750972764313353</v>
      </c>
      <c r="M204" s="81">
        <v>36.849590112435948</v>
      </c>
      <c r="N204" s="81">
        <v>50.62570714296811</v>
      </c>
      <c r="O204" s="81">
        <v>48.644533930022874</v>
      </c>
      <c r="P204" s="81">
        <v>20.335894003205134</v>
      </c>
      <c r="Q204" s="81">
        <v>2.3672574262103661</v>
      </c>
      <c r="R204" s="81">
        <v>0</v>
      </c>
      <c r="S204" s="81">
        <v>3.7670284609668752</v>
      </c>
      <c r="T204" s="82"/>
      <c r="U204" s="81">
        <v>10891699</v>
      </c>
      <c r="V204" s="81">
        <v>990</v>
      </c>
      <c r="W204" s="81">
        <v>6</v>
      </c>
      <c r="X204" s="81">
        <v>8636</v>
      </c>
      <c r="Y204" s="81">
        <v>14959</v>
      </c>
      <c r="Z204" s="81">
        <v>24591</v>
      </c>
      <c r="AA204" s="81">
        <v>4093</v>
      </c>
      <c r="AB204" s="81">
        <v>40606</v>
      </c>
      <c r="AC204" s="81">
        <v>0</v>
      </c>
      <c r="AD204" s="81">
        <v>3.7670284609668752</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22.652000000000001</v>
      </c>
      <c r="BJ204" s="81">
        <v>0</v>
      </c>
      <c r="BK204" s="81">
        <v>17.111000000000001</v>
      </c>
      <c r="BL204" s="81">
        <v>0</v>
      </c>
      <c r="BM204" s="82"/>
      <c r="BN204" s="81">
        <v>0</v>
      </c>
      <c r="BO204" s="81">
        <v>0</v>
      </c>
      <c r="BP204" s="81">
        <v>3</v>
      </c>
      <c r="BQ204" s="81">
        <v>0</v>
      </c>
      <c r="BR204" s="81">
        <v>1</v>
      </c>
      <c r="BS204" s="81">
        <v>0</v>
      </c>
      <c r="BT204"/>
      <c r="BU204" s="80"/>
      <c r="BV204" s="80"/>
      <c r="BW204" s="80"/>
      <c r="BX204" s="80"/>
      <c r="BY204" s="80"/>
      <c r="BZ204" s="80"/>
      <c r="CA204" s="80"/>
      <c r="CB204" s="80"/>
      <c r="CC204" s="80"/>
    </row>
    <row r="205" spans="1:81">
      <c r="A205" s="80" t="s">
        <v>1945</v>
      </c>
      <c r="B205" s="80">
        <v>7</v>
      </c>
      <c r="C205" s="80">
        <v>7</v>
      </c>
      <c r="D205" s="80">
        <v>1</v>
      </c>
      <c r="E205" s="80">
        <v>2010</v>
      </c>
      <c r="F205" s="80" t="s">
        <v>86</v>
      </c>
      <c r="G205" s="80" t="s">
        <v>1938</v>
      </c>
      <c r="H205" s="80" t="s">
        <v>1939</v>
      </c>
      <c r="I205" s="177"/>
      <c r="J205" s="81">
        <v>126.64114534382574</v>
      </c>
      <c r="K205" s="81">
        <v>1.717184224935473</v>
      </c>
      <c r="L205" s="81">
        <v>0.2617835767252073</v>
      </c>
      <c r="M205" s="81">
        <v>37.830559890742542</v>
      </c>
      <c r="N205" s="81">
        <v>56.306645994762235</v>
      </c>
      <c r="O205" s="81">
        <v>48.789708965632968</v>
      </c>
      <c r="P205" s="81">
        <v>20.596882859734116</v>
      </c>
      <c r="Q205" s="81">
        <v>2.4885297719897328</v>
      </c>
      <c r="R205" s="81">
        <v>0</v>
      </c>
      <c r="S205" s="81">
        <v>6.2775914106397668</v>
      </c>
      <c r="T205" s="82"/>
      <c r="U205" s="81">
        <v>13039157</v>
      </c>
      <c r="V205" s="81">
        <v>990</v>
      </c>
      <c r="W205" s="81">
        <v>6</v>
      </c>
      <c r="X205" s="81">
        <v>8636</v>
      </c>
      <c r="Y205" s="81">
        <v>15155</v>
      </c>
      <c r="Z205" s="81">
        <v>24779</v>
      </c>
      <c r="AA205" s="81">
        <v>4042</v>
      </c>
      <c r="AB205" s="81">
        <v>40902</v>
      </c>
      <c r="AC205" s="81">
        <v>0</v>
      </c>
      <c r="AD205" s="81">
        <v>6.2775914106397668</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23.791</v>
      </c>
      <c r="BJ205" s="81">
        <v>0</v>
      </c>
      <c r="BK205" s="81">
        <v>3.95</v>
      </c>
      <c r="BL205" s="81">
        <v>0</v>
      </c>
      <c r="BM205" s="82"/>
      <c r="BN205" s="81">
        <v>0</v>
      </c>
      <c r="BO205" s="81">
        <v>0</v>
      </c>
      <c r="BP205" s="81">
        <v>3</v>
      </c>
      <c r="BQ205" s="81">
        <v>0</v>
      </c>
      <c r="BR205" s="81">
        <v>1</v>
      </c>
      <c r="BS205" s="81">
        <v>0</v>
      </c>
      <c r="BT205"/>
      <c r="BU205" s="80">
        <v>27.741</v>
      </c>
      <c r="BV205" s="80">
        <v>0</v>
      </c>
      <c r="BW205" s="80">
        <v>0</v>
      </c>
      <c r="BX205" s="80">
        <v>0</v>
      </c>
      <c r="BY205" s="80">
        <v>0</v>
      </c>
      <c r="BZ205" s="80">
        <v>0</v>
      </c>
      <c r="CA205" s="80">
        <v>0</v>
      </c>
      <c r="CB205" s="80">
        <v>0</v>
      </c>
      <c r="CC205" s="80">
        <v>0</v>
      </c>
    </row>
    <row r="206" spans="1:81">
      <c r="A206" s="80" t="s">
        <v>1946</v>
      </c>
      <c r="B206" s="80">
        <v>8</v>
      </c>
      <c r="C206" s="80">
        <v>8</v>
      </c>
      <c r="D206" s="80">
        <v>1</v>
      </c>
      <c r="E206" s="80">
        <v>2011</v>
      </c>
      <c r="F206" s="80" t="s">
        <v>87</v>
      </c>
      <c r="G206" s="80" t="s">
        <v>1938</v>
      </c>
      <c r="H206" s="80" t="s">
        <v>1939</v>
      </c>
      <c r="I206" s="177"/>
      <c r="J206" s="81">
        <v>126.57117295005453</v>
      </c>
      <c r="K206" s="81">
        <v>2.331870169711153</v>
      </c>
      <c r="L206" s="81">
        <v>0.2718344367837644</v>
      </c>
      <c r="M206" s="81">
        <v>40.971365965915311</v>
      </c>
      <c r="N206" s="81">
        <v>57.492714276400136</v>
      </c>
      <c r="O206" s="81">
        <v>48.453764655662596</v>
      </c>
      <c r="P206" s="81">
        <v>20.313417969672965</v>
      </c>
      <c r="Q206" s="81">
        <v>2.88222342871879</v>
      </c>
      <c r="R206" s="81">
        <v>0</v>
      </c>
      <c r="S206" s="81">
        <v>4.5691944804162032</v>
      </c>
      <c r="T206" s="82"/>
      <c r="U206" s="81">
        <v>12831261</v>
      </c>
      <c r="V206" s="81">
        <v>990</v>
      </c>
      <c r="W206" s="81">
        <v>6</v>
      </c>
      <c r="X206" s="81">
        <v>8636</v>
      </c>
      <c r="Y206" s="81">
        <v>15363</v>
      </c>
      <c r="Z206" s="81">
        <v>25143</v>
      </c>
      <c r="AA206" s="81">
        <v>4105</v>
      </c>
      <c r="AB206" s="81">
        <v>41070</v>
      </c>
      <c r="AC206" s="81">
        <v>0</v>
      </c>
      <c r="AD206" s="81">
        <v>4.5691944804162032</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23.852</v>
      </c>
      <c r="BJ206" s="81">
        <v>0</v>
      </c>
      <c r="BK206" s="81">
        <v>17.657</v>
      </c>
      <c r="BL206" s="81">
        <v>0</v>
      </c>
      <c r="BM206" s="82"/>
      <c r="BN206" s="81">
        <v>0</v>
      </c>
      <c r="BO206" s="81">
        <v>0</v>
      </c>
      <c r="BP206" s="81">
        <v>3</v>
      </c>
      <c r="BQ206" s="81">
        <v>0</v>
      </c>
      <c r="BR206" s="81">
        <v>1</v>
      </c>
      <c r="BS206" s="81">
        <v>0</v>
      </c>
      <c r="BT206"/>
      <c r="BU206" s="80">
        <v>27.652000000000001</v>
      </c>
      <c r="BV206" s="80">
        <v>13.856999999999999</v>
      </c>
      <c r="BW206" s="80">
        <v>0</v>
      </c>
      <c r="BX206" s="80">
        <v>0</v>
      </c>
      <c r="BY206" s="80">
        <v>0</v>
      </c>
      <c r="BZ206" s="80">
        <v>0</v>
      </c>
      <c r="CA206" s="80">
        <v>0</v>
      </c>
      <c r="CB206" s="80">
        <v>0</v>
      </c>
      <c r="CC206" s="80">
        <v>0</v>
      </c>
    </row>
    <row r="207" spans="1:81">
      <c r="A207" s="80" t="s">
        <v>1947</v>
      </c>
      <c r="B207" s="80">
        <v>9</v>
      </c>
      <c r="C207" s="80">
        <v>9</v>
      </c>
      <c r="D207" s="80">
        <v>1</v>
      </c>
      <c r="E207" s="80">
        <v>2012</v>
      </c>
      <c r="F207" s="80" t="s">
        <v>88</v>
      </c>
      <c r="G207" s="80" t="s">
        <v>1938</v>
      </c>
      <c r="H207" s="80" t="s">
        <v>1939</v>
      </c>
      <c r="I207" s="177"/>
      <c r="J207" s="81">
        <v>120.29272404362499</v>
      </c>
      <c r="K207" s="81">
        <v>2.0853878847501277</v>
      </c>
      <c r="L207" s="81">
        <v>0.2647985634620641</v>
      </c>
      <c r="M207" s="81">
        <v>43.284640003482579</v>
      </c>
      <c r="N207" s="81">
        <v>60.153702939699137</v>
      </c>
      <c r="O207" s="81">
        <v>48.741659541182123</v>
      </c>
      <c r="P207" s="81">
        <v>20.677824314619674</v>
      </c>
      <c r="Q207" s="81">
        <v>3.2083239038705513</v>
      </c>
      <c r="R207" s="81">
        <v>0</v>
      </c>
      <c r="S207" s="81">
        <v>4.7876740192129583</v>
      </c>
      <c r="T207" s="82"/>
      <c r="U207" s="81">
        <v>13130843</v>
      </c>
      <c r="V207" s="81">
        <v>990</v>
      </c>
      <c r="W207" s="81">
        <v>6</v>
      </c>
      <c r="X207" s="81">
        <v>8636</v>
      </c>
      <c r="Y207" s="81">
        <v>15901</v>
      </c>
      <c r="Z207" s="81">
        <v>25493</v>
      </c>
      <c r="AA207" s="81">
        <v>4155</v>
      </c>
      <c r="AB207" s="81">
        <v>42078</v>
      </c>
      <c r="AC207" s="81">
        <v>0</v>
      </c>
      <c r="AD207" s="81">
        <v>4.7876740192129583</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26.210999999999999</v>
      </c>
      <c r="BJ207" s="81">
        <v>0</v>
      </c>
      <c r="BK207" s="81">
        <v>19.91</v>
      </c>
      <c r="BL207" s="81">
        <v>0</v>
      </c>
      <c r="BM207" s="82"/>
      <c r="BN207" s="81">
        <v>0</v>
      </c>
      <c r="BO207" s="81">
        <v>0</v>
      </c>
      <c r="BP207" s="81">
        <v>3</v>
      </c>
      <c r="BQ207" s="81">
        <v>0</v>
      </c>
      <c r="BR207" s="81">
        <v>1</v>
      </c>
      <c r="BS207" s="81">
        <v>0</v>
      </c>
      <c r="BT207"/>
      <c r="BU207" s="80">
        <v>30.507000000000001</v>
      </c>
      <c r="BV207" s="80">
        <v>15.614000000000001</v>
      </c>
      <c r="BW207" s="80">
        <v>0</v>
      </c>
      <c r="BX207" s="80">
        <v>0</v>
      </c>
      <c r="BY207" s="80">
        <v>0</v>
      </c>
      <c r="BZ207" s="80">
        <v>0</v>
      </c>
      <c r="CA207" s="80">
        <v>0</v>
      </c>
      <c r="CB207" s="80">
        <v>0</v>
      </c>
      <c r="CC207" s="80">
        <v>0</v>
      </c>
    </row>
    <row r="208" spans="1:81">
      <c r="A208" s="80" t="s">
        <v>1948</v>
      </c>
      <c r="B208" s="80">
        <v>10</v>
      </c>
      <c r="C208" s="80">
        <v>10</v>
      </c>
      <c r="D208" s="80">
        <v>1</v>
      </c>
      <c r="E208" s="80">
        <v>2013</v>
      </c>
      <c r="F208" s="80" t="s">
        <v>89</v>
      </c>
      <c r="G208" s="80" t="s">
        <v>1938</v>
      </c>
      <c r="H208" s="80" t="s">
        <v>1939</v>
      </c>
      <c r="I208" s="177"/>
      <c r="J208" s="81">
        <v>112.00079994801344</v>
      </c>
      <c r="K208" s="81">
        <v>1.772122995723121</v>
      </c>
      <c r="L208" s="81">
        <v>0.24433449352038203</v>
      </c>
      <c r="M208" s="81">
        <v>43.092697978836846</v>
      </c>
      <c r="N208" s="81">
        <v>54.993140828533306</v>
      </c>
      <c r="O208" s="81">
        <v>47.417997584107823</v>
      </c>
      <c r="P208" s="81">
        <v>20.895606315908303</v>
      </c>
      <c r="Q208" s="81">
        <v>3.2713170028122605</v>
      </c>
      <c r="R208" s="81">
        <v>0</v>
      </c>
      <c r="S208" s="81">
        <v>4.4503730033754687</v>
      </c>
      <c r="T208" s="82"/>
      <c r="U208" s="81">
        <v>12610808</v>
      </c>
      <c r="V208" s="81">
        <v>990</v>
      </c>
      <c r="W208" s="81">
        <v>6</v>
      </c>
      <c r="X208" s="81">
        <v>8636</v>
      </c>
      <c r="Y208" s="81">
        <v>16087</v>
      </c>
      <c r="Z208" s="81">
        <v>25908</v>
      </c>
      <c r="AA208" s="81">
        <v>4183</v>
      </c>
      <c r="AB208" s="81">
        <v>42289</v>
      </c>
      <c r="AC208" s="81">
        <v>0</v>
      </c>
      <c r="AD208" s="81">
        <v>4.4503730033754687</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26.145</v>
      </c>
      <c r="BJ208" s="81">
        <v>0</v>
      </c>
      <c r="BK208" s="81">
        <v>17.442</v>
      </c>
      <c r="BL208" s="81">
        <v>0</v>
      </c>
      <c r="BM208" s="82"/>
      <c r="BN208" s="81">
        <v>0</v>
      </c>
      <c r="BO208" s="81">
        <v>0</v>
      </c>
      <c r="BP208" s="81">
        <v>3</v>
      </c>
      <c r="BQ208" s="81">
        <v>0</v>
      </c>
      <c r="BR208" s="81">
        <v>1</v>
      </c>
      <c r="BS208" s="81">
        <v>0</v>
      </c>
      <c r="BT208"/>
      <c r="BU208" s="80">
        <v>30.555</v>
      </c>
      <c r="BV208" s="80">
        <v>13.032</v>
      </c>
      <c r="BW208" s="80">
        <v>0</v>
      </c>
      <c r="BX208" s="80">
        <v>0</v>
      </c>
      <c r="BY208" s="80">
        <v>0</v>
      </c>
      <c r="BZ208" s="80">
        <v>0</v>
      </c>
      <c r="CA208" s="80">
        <v>0</v>
      </c>
      <c r="CB208" s="80">
        <v>0</v>
      </c>
      <c r="CC208" s="80">
        <v>0</v>
      </c>
    </row>
    <row r="209" spans="1:81">
      <c r="A209" s="80" t="s">
        <v>1949</v>
      </c>
      <c r="B209" s="80">
        <v>11</v>
      </c>
      <c r="C209" s="80">
        <v>11</v>
      </c>
      <c r="D209" s="80">
        <v>1</v>
      </c>
      <c r="E209" s="80">
        <v>2014</v>
      </c>
      <c r="F209" s="80" t="s">
        <v>90</v>
      </c>
      <c r="G209" s="80" t="s">
        <v>1938</v>
      </c>
      <c r="H209" s="80" t="s">
        <v>1939</v>
      </c>
      <c r="I209" s="177"/>
      <c r="J209" s="81">
        <v>112.94617273179034</v>
      </c>
      <c r="K209" s="81">
        <v>1.6470271569357586</v>
      </c>
      <c r="L209" s="81">
        <v>1.6682432117870929</v>
      </c>
      <c r="M209" s="81">
        <v>41.068590694217505</v>
      </c>
      <c r="N209" s="81">
        <v>53.372342241532387</v>
      </c>
      <c r="O209" s="81">
        <v>45.441109790812355</v>
      </c>
      <c r="P209" s="81">
        <v>21.124798417759905</v>
      </c>
      <c r="Q209" s="81">
        <v>3.159388268402564</v>
      </c>
      <c r="R209" s="81">
        <v>0</v>
      </c>
      <c r="S209" s="81">
        <v>2.836712903891129</v>
      </c>
      <c r="T209" s="82"/>
      <c r="U209" s="81">
        <v>13886815</v>
      </c>
      <c r="V209" s="81">
        <v>797</v>
      </c>
      <c r="W209" s="81">
        <v>35</v>
      </c>
      <c r="X209" s="81">
        <v>8817</v>
      </c>
      <c r="Y209" s="81">
        <v>16282</v>
      </c>
      <c r="Z209" s="81">
        <v>26149</v>
      </c>
      <c r="AA209" s="81">
        <v>4207</v>
      </c>
      <c r="AB209" s="81">
        <v>42568</v>
      </c>
      <c r="AC209" s="81">
        <v>0</v>
      </c>
      <c r="AD209" s="81">
        <v>2.836712903891129</v>
      </c>
      <c r="AE209" s="82"/>
      <c r="AF209" s="81">
        <v>81336958.312035173</v>
      </c>
      <c r="AG209" s="81">
        <v>1499903.0575854008</v>
      </c>
      <c r="AH209" s="81">
        <v>403244.86224561714</v>
      </c>
      <c r="AI209" s="81">
        <v>54276706.458362289</v>
      </c>
      <c r="AJ209" s="81">
        <v>75615104.72427471</v>
      </c>
      <c r="AK209" s="81">
        <v>0</v>
      </c>
      <c r="AL209" s="81">
        <v>0</v>
      </c>
      <c r="AM209" s="81">
        <v>5843950.297225263</v>
      </c>
      <c r="AN209" s="81">
        <v>0</v>
      </c>
      <c r="AO209" s="81">
        <v>0</v>
      </c>
      <c r="AP209" s="82"/>
      <c r="AQ209" s="81">
        <v>960</v>
      </c>
      <c r="AR209" s="81">
        <v>95</v>
      </c>
      <c r="AS209" s="81">
        <v>0</v>
      </c>
      <c r="AT209" s="81">
        <v>1</v>
      </c>
      <c r="AU209" s="81">
        <v>0</v>
      </c>
      <c r="AV209" s="81">
        <v>0</v>
      </c>
      <c r="AW209" s="81" t="s">
        <v>564</v>
      </c>
      <c r="AX209" s="82"/>
      <c r="AY209" s="81">
        <v>3855.1000000000004</v>
      </c>
      <c r="AZ209" s="81">
        <v>3272.8</v>
      </c>
      <c r="BA209" s="81">
        <v>0</v>
      </c>
      <c r="BB209" s="81">
        <v>1000</v>
      </c>
      <c r="BC209" s="81">
        <v>0</v>
      </c>
      <c r="BD209" s="81">
        <v>0</v>
      </c>
      <c r="BE209" s="81" t="s">
        <v>564</v>
      </c>
      <c r="BF209" s="82"/>
      <c r="BG209" s="81">
        <v>0</v>
      </c>
      <c r="BH209" s="81">
        <v>0</v>
      </c>
      <c r="BI209" s="81">
        <v>25.893999999999998</v>
      </c>
      <c r="BJ209" s="81">
        <v>0</v>
      </c>
      <c r="BK209" s="81">
        <v>14.765000000000001</v>
      </c>
      <c r="BL209" s="81">
        <v>0</v>
      </c>
      <c r="BM209" s="82"/>
      <c r="BN209" s="81">
        <v>0</v>
      </c>
      <c r="BO209" s="81">
        <v>0</v>
      </c>
      <c r="BP209" s="81">
        <v>3</v>
      </c>
      <c r="BQ209" s="81">
        <v>0</v>
      </c>
      <c r="BR209" s="81">
        <v>1</v>
      </c>
      <c r="BS209" s="81">
        <v>0</v>
      </c>
      <c r="BT209"/>
      <c r="BU209" s="80">
        <v>30.094999999999999</v>
      </c>
      <c r="BV209" s="80">
        <v>10.564</v>
      </c>
      <c r="BW209" s="80">
        <v>0</v>
      </c>
      <c r="BX209" s="80">
        <v>0</v>
      </c>
      <c r="BY209" s="80">
        <v>0</v>
      </c>
      <c r="BZ209" s="80">
        <v>0</v>
      </c>
      <c r="CA209" s="80">
        <v>0</v>
      </c>
      <c r="CB209" s="80">
        <v>0</v>
      </c>
      <c r="CC209" s="80">
        <v>0</v>
      </c>
    </row>
    <row r="210" spans="1:81">
      <c r="A210" s="80" t="s">
        <v>1950</v>
      </c>
      <c r="B210" s="80">
        <v>12</v>
      </c>
      <c r="C210" s="80">
        <v>12</v>
      </c>
      <c r="D210" s="80">
        <v>1</v>
      </c>
      <c r="E210" s="80">
        <v>2015</v>
      </c>
      <c r="F210" s="80" t="s">
        <v>91</v>
      </c>
      <c r="G210" s="80" t="s">
        <v>1938</v>
      </c>
      <c r="H210" s="80" t="s">
        <v>1939</v>
      </c>
      <c r="I210" s="177"/>
      <c r="J210" s="81">
        <v>116.86142971735241</v>
      </c>
      <c r="K210" s="81">
        <v>1.5970254212952022</v>
      </c>
      <c r="L210" s="81">
        <v>1.9604952981242618</v>
      </c>
      <c r="M210" s="81">
        <v>39.148441789743956</v>
      </c>
      <c r="N210" s="81">
        <v>48.788633078550241</v>
      </c>
      <c r="O210" s="81">
        <v>45.341384978068518</v>
      </c>
      <c r="P210" s="81">
        <v>21.327355711199026</v>
      </c>
      <c r="Q210" s="81">
        <v>3.1098861257811357</v>
      </c>
      <c r="R210" s="81">
        <v>0</v>
      </c>
      <c r="S210" s="81">
        <v>4.0706767839617184</v>
      </c>
      <c r="T210" s="82"/>
      <c r="U210" s="81">
        <v>16469172</v>
      </c>
      <c r="V210" s="81">
        <v>797</v>
      </c>
      <c r="W210" s="81">
        <v>35</v>
      </c>
      <c r="X210" s="81">
        <v>8817</v>
      </c>
      <c r="Y210" s="81">
        <v>16551</v>
      </c>
      <c r="Z210" s="81">
        <v>26343</v>
      </c>
      <c r="AA210" s="81">
        <v>4244</v>
      </c>
      <c r="AB210" s="81">
        <v>42802</v>
      </c>
      <c r="AC210" s="81">
        <v>0</v>
      </c>
      <c r="AD210" s="81">
        <v>4.0706767839617184</v>
      </c>
      <c r="AE210" s="82"/>
      <c r="AF210" s="81">
        <v>86902630.159212723</v>
      </c>
      <c r="AG210" s="81">
        <v>1325040.7647754836</v>
      </c>
      <c r="AH210" s="81">
        <v>397197.86193895794</v>
      </c>
      <c r="AI210" s="81">
        <v>52992702.555199631</v>
      </c>
      <c r="AJ210" s="81">
        <v>71768940.617970735</v>
      </c>
      <c r="AK210" s="81">
        <v>0</v>
      </c>
      <c r="AL210" s="81">
        <v>0</v>
      </c>
      <c r="AM210" s="81">
        <v>5865834.5523629161</v>
      </c>
      <c r="AN210" s="81">
        <v>0</v>
      </c>
      <c r="AO210" s="81">
        <v>0</v>
      </c>
      <c r="AP210" s="82"/>
      <c r="AQ210" s="81">
        <v>1079</v>
      </c>
      <c r="AR210" s="81">
        <v>154</v>
      </c>
      <c r="AS210" s="81">
        <v>0</v>
      </c>
      <c r="AT210" s="81">
        <v>1</v>
      </c>
      <c r="AU210" s="81">
        <v>0</v>
      </c>
      <c r="AV210" s="81">
        <v>0</v>
      </c>
      <c r="AW210" s="81" t="s">
        <v>564</v>
      </c>
      <c r="AX210" s="82"/>
      <c r="AY210" s="81">
        <v>4428.5</v>
      </c>
      <c r="AZ210" s="81">
        <v>4923.3999999999996</v>
      </c>
      <c r="BA210" s="81">
        <v>0</v>
      </c>
      <c r="BB210" s="81">
        <v>1000</v>
      </c>
      <c r="BC210" s="81">
        <v>0</v>
      </c>
      <c r="BD210" s="81">
        <v>0</v>
      </c>
      <c r="BE210" s="81" t="s">
        <v>564</v>
      </c>
      <c r="BF210" s="82"/>
      <c r="BG210" s="81">
        <v>0</v>
      </c>
      <c r="BH210" s="81">
        <v>0</v>
      </c>
      <c r="BI210" s="81">
        <v>27.943000000000001</v>
      </c>
      <c r="BJ210" s="81">
        <v>0</v>
      </c>
      <c r="BK210" s="81">
        <v>19.739999999999998</v>
      </c>
      <c r="BL210" s="81">
        <v>0</v>
      </c>
      <c r="BM210" s="82"/>
      <c r="BN210" s="81">
        <v>0</v>
      </c>
      <c r="BO210" s="81">
        <v>0</v>
      </c>
      <c r="BP210" s="81">
        <v>4</v>
      </c>
      <c r="BQ210" s="81">
        <v>0</v>
      </c>
      <c r="BR210" s="81">
        <v>1</v>
      </c>
      <c r="BS210" s="81">
        <v>0</v>
      </c>
      <c r="BT210"/>
      <c r="BU210" s="80">
        <v>32.119</v>
      </c>
      <c r="BV210" s="80">
        <v>15.564</v>
      </c>
      <c r="BW210" s="80">
        <v>0</v>
      </c>
      <c r="BX210" s="80">
        <v>0</v>
      </c>
      <c r="BY210" s="80">
        <v>0</v>
      </c>
      <c r="BZ210" s="80">
        <v>0</v>
      </c>
      <c r="CA210" s="80">
        <v>0</v>
      </c>
      <c r="CB210" s="80">
        <v>0</v>
      </c>
      <c r="CC210" s="80">
        <v>0</v>
      </c>
    </row>
    <row r="211" spans="1:81">
      <c r="A211" s="80" t="s">
        <v>1951</v>
      </c>
      <c r="B211" s="80">
        <v>13</v>
      </c>
      <c r="C211" s="80">
        <v>13</v>
      </c>
      <c r="D211" s="80">
        <v>1</v>
      </c>
      <c r="E211" s="80">
        <v>2016</v>
      </c>
      <c r="F211" s="80" t="s">
        <v>92</v>
      </c>
      <c r="G211" s="80" t="s">
        <v>1938</v>
      </c>
      <c r="H211" s="80" t="s">
        <v>1939</v>
      </c>
      <c r="I211" s="177"/>
      <c r="J211" s="81">
        <v>116.63776401838791</v>
      </c>
      <c r="K211" s="81">
        <v>1.6072285528710215</v>
      </c>
      <c r="L211" s="81">
        <v>2.0757550814773245</v>
      </c>
      <c r="M211" s="81">
        <v>33.963015041351795</v>
      </c>
      <c r="N211" s="81">
        <v>48.885266528951476</v>
      </c>
      <c r="O211" s="81">
        <v>45.510007672126719</v>
      </c>
      <c r="P211" s="81">
        <v>21.771932986526082</v>
      </c>
      <c r="Q211" s="81">
        <v>3.0547645725411363</v>
      </c>
      <c r="R211" s="81">
        <v>0</v>
      </c>
      <c r="S211" s="81">
        <v>4.2963495326611216</v>
      </c>
      <c r="T211" s="82"/>
      <c r="U211" s="81">
        <v>15237791</v>
      </c>
      <c r="V211" s="81">
        <v>797</v>
      </c>
      <c r="W211" s="81">
        <v>35</v>
      </c>
      <c r="X211" s="81">
        <v>8817</v>
      </c>
      <c r="Y211" s="81">
        <v>16834</v>
      </c>
      <c r="Z211" s="81">
        <v>26766</v>
      </c>
      <c r="AA211" s="81">
        <v>4481</v>
      </c>
      <c r="AB211" s="81">
        <v>43249</v>
      </c>
      <c r="AC211" s="81">
        <v>0</v>
      </c>
      <c r="AD211" s="81">
        <v>4.2963495326611216</v>
      </c>
      <c r="AE211" s="82"/>
      <c r="AF211" s="81">
        <v>82123569.550195605</v>
      </c>
      <c r="AG211" s="81">
        <v>1258312.689980248</v>
      </c>
      <c r="AH211" s="81">
        <v>319453.13737706339</v>
      </c>
      <c r="AI211" s="81">
        <v>52539736.892283037</v>
      </c>
      <c r="AJ211" s="81">
        <v>72082673.078652665</v>
      </c>
      <c r="AK211" s="81">
        <v>0</v>
      </c>
      <c r="AL211" s="81">
        <v>0</v>
      </c>
      <c r="AM211" s="81">
        <v>5931698.7977663744</v>
      </c>
      <c r="AN211" s="81">
        <v>0</v>
      </c>
      <c r="AO211" s="81">
        <v>0</v>
      </c>
      <c r="AP211" s="82"/>
      <c r="AQ211" s="81">
        <v>1174</v>
      </c>
      <c r="AR211" s="81">
        <v>189</v>
      </c>
      <c r="AS211" s="81">
        <v>0</v>
      </c>
      <c r="AT211" s="81">
        <v>1</v>
      </c>
      <c r="AU211" s="81">
        <v>0</v>
      </c>
      <c r="AV211" s="81">
        <v>0</v>
      </c>
      <c r="AW211" s="81" t="s">
        <v>564</v>
      </c>
      <c r="AX211" s="82"/>
      <c r="AY211" s="81">
        <v>4864.2</v>
      </c>
      <c r="AZ211" s="81">
        <v>5612.1</v>
      </c>
      <c r="BA211" s="81">
        <v>0</v>
      </c>
      <c r="BB211" s="81">
        <v>1100</v>
      </c>
      <c r="BC211" s="81">
        <v>0</v>
      </c>
      <c r="BD211" s="81">
        <v>0</v>
      </c>
      <c r="BE211" s="81" t="s">
        <v>564</v>
      </c>
      <c r="BF211" s="82"/>
      <c r="BG211" s="81">
        <v>0</v>
      </c>
      <c r="BH211" s="81">
        <v>0</v>
      </c>
      <c r="BI211" s="81">
        <v>28.405999999999999</v>
      </c>
      <c r="BJ211" s="81">
        <v>0</v>
      </c>
      <c r="BK211" s="81">
        <v>19.792999999999999</v>
      </c>
      <c r="BL211" s="81">
        <v>0</v>
      </c>
      <c r="BM211" s="82"/>
      <c r="BN211" s="81">
        <v>0</v>
      </c>
      <c r="BO211" s="81">
        <v>0</v>
      </c>
      <c r="BP211" s="81">
        <v>4</v>
      </c>
      <c r="BQ211" s="81">
        <v>0</v>
      </c>
      <c r="BR211" s="81">
        <v>1</v>
      </c>
      <c r="BS211" s="81">
        <v>0</v>
      </c>
      <c r="BT211"/>
      <c r="BU211" s="80">
        <v>32.448999999999998</v>
      </c>
      <c r="BV211" s="80">
        <v>15.75</v>
      </c>
      <c r="BW211" s="80">
        <v>0</v>
      </c>
      <c r="BX211" s="80">
        <v>0</v>
      </c>
      <c r="BY211" s="80">
        <v>0</v>
      </c>
      <c r="BZ211" s="80">
        <v>0</v>
      </c>
      <c r="CA211" s="80">
        <v>0</v>
      </c>
      <c r="CB211" s="80">
        <v>0</v>
      </c>
      <c r="CC211" s="80">
        <v>0</v>
      </c>
    </row>
    <row r="212" spans="1:81">
      <c r="A212" s="80" t="s">
        <v>1952</v>
      </c>
      <c r="B212" s="80">
        <v>14</v>
      </c>
      <c r="C212" s="80">
        <v>14</v>
      </c>
      <c r="D212" s="80">
        <v>1</v>
      </c>
      <c r="E212" s="80">
        <v>2017</v>
      </c>
      <c r="F212" s="80" t="s">
        <v>71</v>
      </c>
      <c r="G212" s="80" t="s">
        <v>1938</v>
      </c>
      <c r="H212" s="80" t="s">
        <v>1939</v>
      </c>
      <c r="I212" s="177"/>
      <c r="J212" s="81">
        <v>120.0674339804967</v>
      </c>
      <c r="K212" s="81">
        <v>1.6409118116757746</v>
      </c>
      <c r="L212" s="81">
        <v>1.93100042094036</v>
      </c>
      <c r="M212" s="81">
        <v>33.658326766008329</v>
      </c>
      <c r="N212" s="81">
        <v>50.752608696811649</v>
      </c>
      <c r="O212" s="81">
        <v>45.086849261063094</v>
      </c>
      <c r="P212" s="81">
        <v>21.662983227526318</v>
      </c>
      <c r="Q212" s="81">
        <v>2.9643168954193824</v>
      </c>
      <c r="R212" s="81">
        <v>0</v>
      </c>
      <c r="S212" s="81">
        <v>5.6990841735538327</v>
      </c>
      <c r="T212" s="82"/>
      <c r="U212" s="81">
        <v>16712714</v>
      </c>
      <c r="V212" s="81">
        <v>797</v>
      </c>
      <c r="W212" s="81">
        <v>35</v>
      </c>
      <c r="X212" s="81">
        <v>8817</v>
      </c>
      <c r="Y212" s="81">
        <v>17085</v>
      </c>
      <c r="Z212" s="81">
        <v>26957</v>
      </c>
      <c r="AA212" s="81">
        <v>4487</v>
      </c>
      <c r="AB212" s="81">
        <v>43401</v>
      </c>
      <c r="AC212" s="81">
        <v>0</v>
      </c>
      <c r="AD212" s="81">
        <v>5.6990841735538327</v>
      </c>
      <c r="AE212" s="82"/>
      <c r="AF212" s="81">
        <v>90172979.328307003</v>
      </c>
      <c r="AG212" s="81">
        <v>1302310.435245892</v>
      </c>
      <c r="AH212" s="81">
        <v>407102.95779105561</v>
      </c>
      <c r="AI212" s="81">
        <v>53386222.115106232</v>
      </c>
      <c r="AJ212" s="81">
        <v>74780462.702394322</v>
      </c>
      <c r="AK212" s="81">
        <v>0</v>
      </c>
      <c r="AL212" s="81">
        <v>0</v>
      </c>
      <c r="AM212" s="81">
        <v>5961860.0532957977</v>
      </c>
      <c r="AN212" s="81">
        <v>0</v>
      </c>
      <c r="AO212" s="81">
        <v>0</v>
      </c>
      <c r="AP212" s="82"/>
      <c r="AQ212" s="81">
        <v>1247</v>
      </c>
      <c r="AR212" s="81">
        <v>210</v>
      </c>
      <c r="AS212" s="81">
        <v>0</v>
      </c>
      <c r="AT212" s="81">
        <v>1</v>
      </c>
      <c r="AU212" s="81">
        <v>0</v>
      </c>
      <c r="AV212" s="81">
        <v>0</v>
      </c>
      <c r="AW212" s="81" t="s">
        <v>564</v>
      </c>
      <c r="AX212" s="82"/>
      <c r="AY212" s="81">
        <v>5188.6000000000004</v>
      </c>
      <c r="AZ212" s="81">
        <v>6047.5999999999995</v>
      </c>
      <c r="BA212" s="81">
        <v>0</v>
      </c>
      <c r="BB212" s="81">
        <v>1100</v>
      </c>
      <c r="BC212" s="81">
        <v>0</v>
      </c>
      <c r="BD212" s="81">
        <v>0</v>
      </c>
      <c r="BE212" s="81" t="s">
        <v>564</v>
      </c>
      <c r="BF212" s="82"/>
      <c r="BG212" s="81">
        <v>0</v>
      </c>
      <c r="BH212" s="81">
        <v>0</v>
      </c>
      <c r="BI212" s="81">
        <v>29.010999999999999</v>
      </c>
      <c r="BJ212" s="81">
        <v>0</v>
      </c>
      <c r="BK212" s="81">
        <v>25.542000000000002</v>
      </c>
      <c r="BL212" s="81">
        <v>0</v>
      </c>
      <c r="BM212" s="82"/>
      <c r="BN212" s="81">
        <v>0</v>
      </c>
      <c r="BO212" s="81">
        <v>0</v>
      </c>
      <c r="BP212" s="81">
        <v>4</v>
      </c>
      <c r="BQ212" s="81">
        <v>0</v>
      </c>
      <c r="BR212" s="81">
        <v>1</v>
      </c>
      <c r="BS212" s="81">
        <v>0</v>
      </c>
      <c r="BT212"/>
      <c r="BU212" s="80">
        <v>32.872999999999998</v>
      </c>
      <c r="BV212" s="80">
        <v>21.68</v>
      </c>
      <c r="BW212" s="80">
        <v>0</v>
      </c>
      <c r="BX212" s="80">
        <v>0</v>
      </c>
      <c r="BY212" s="80">
        <v>0</v>
      </c>
      <c r="BZ212" s="80">
        <v>0</v>
      </c>
      <c r="CA212" s="80">
        <v>0</v>
      </c>
      <c r="CB212" s="80">
        <v>0</v>
      </c>
      <c r="CC212" s="80">
        <v>0</v>
      </c>
    </row>
    <row r="213" spans="1:81">
      <c r="A213" s="80" t="s">
        <v>1953</v>
      </c>
      <c r="B213" s="80">
        <v>15</v>
      </c>
      <c r="C213" s="80">
        <v>15</v>
      </c>
      <c r="D213" s="80">
        <v>1</v>
      </c>
      <c r="E213" s="80">
        <v>2018</v>
      </c>
      <c r="F213" s="80" t="s">
        <v>93</v>
      </c>
      <c r="G213" s="80" t="s">
        <v>1938</v>
      </c>
      <c r="H213" s="80" t="s">
        <v>1939</v>
      </c>
      <c r="I213" s="177"/>
      <c r="J213" s="81">
        <v>125.73611470171781</v>
      </c>
      <c r="K213" s="81">
        <v>1.5319554081541675</v>
      </c>
      <c r="L213" s="81">
        <v>1.7982178344339015</v>
      </c>
      <c r="M213" s="81">
        <v>34.181977336451688</v>
      </c>
      <c r="N213" s="81">
        <v>46.957101926263952</v>
      </c>
      <c r="O213" s="81">
        <v>44.582760571140163</v>
      </c>
      <c r="P213" s="81">
        <v>21.351747047252992</v>
      </c>
      <c r="Q213" s="81">
        <v>2.7710813223148323</v>
      </c>
      <c r="R213" s="81">
        <v>0</v>
      </c>
      <c r="S213" s="81">
        <v>6.2486521412124425</v>
      </c>
      <c r="T213" s="82"/>
      <c r="U213" s="81">
        <v>18264452</v>
      </c>
      <c r="V213" s="81">
        <v>797</v>
      </c>
      <c r="W213" s="81">
        <v>35</v>
      </c>
      <c r="X213" s="81">
        <v>8817</v>
      </c>
      <c r="Y213" s="81">
        <v>17426</v>
      </c>
      <c r="Z213" s="81">
        <v>27166</v>
      </c>
      <c r="AA213" s="81">
        <v>4467</v>
      </c>
      <c r="AB213" s="81">
        <v>43722</v>
      </c>
      <c r="AC213" s="81">
        <v>0</v>
      </c>
      <c r="AD213" s="81">
        <v>6.2486521412124434</v>
      </c>
      <c r="AE213" s="82"/>
      <c r="AF213" s="81">
        <v>95006521.952284947</v>
      </c>
      <c r="AG213" s="81">
        <v>1156976.6842750791</v>
      </c>
      <c r="AH213" s="81">
        <v>383923.47207977239</v>
      </c>
      <c r="AI213" s="81">
        <v>51511306.736497909</v>
      </c>
      <c r="AJ213" s="81">
        <v>72678869.058311775</v>
      </c>
      <c r="AK213" s="81">
        <v>0</v>
      </c>
      <c r="AL213" s="81">
        <v>0</v>
      </c>
      <c r="AM213" s="81">
        <v>6018381.8625347111</v>
      </c>
      <c r="AN213" s="81">
        <v>0</v>
      </c>
      <c r="AO213" s="81">
        <v>0</v>
      </c>
      <c r="AP213" s="82"/>
      <c r="AQ213" s="81">
        <v>1342</v>
      </c>
      <c r="AR213" s="81">
        <v>235</v>
      </c>
      <c r="AS213" s="81">
        <v>0</v>
      </c>
      <c r="AT213" s="81">
        <v>1</v>
      </c>
      <c r="AU213" s="81">
        <v>0</v>
      </c>
      <c r="AV213" s="81">
        <v>0</v>
      </c>
      <c r="AW213" s="81" t="s">
        <v>564</v>
      </c>
      <c r="AX213" s="82"/>
      <c r="AY213" s="81">
        <v>5665.4</v>
      </c>
      <c r="AZ213" s="81">
        <v>6430</v>
      </c>
      <c r="BA213" s="81">
        <v>0</v>
      </c>
      <c r="BB213" s="81">
        <v>1100</v>
      </c>
      <c r="BC213" s="81">
        <v>0</v>
      </c>
      <c r="BD213" s="81">
        <v>0</v>
      </c>
      <c r="BE213" s="81" t="s">
        <v>564</v>
      </c>
      <c r="BF213" s="82"/>
      <c r="BG213" s="81">
        <v>0</v>
      </c>
      <c r="BH213" s="81">
        <v>0</v>
      </c>
      <c r="BI213" s="81">
        <v>25.905999999999999</v>
      </c>
      <c r="BJ213" s="81">
        <v>0</v>
      </c>
      <c r="BK213" s="81">
        <v>27.504999999999999</v>
      </c>
      <c r="BL213" s="81">
        <v>0</v>
      </c>
      <c r="BM213" s="82"/>
      <c r="BN213" s="81">
        <v>0</v>
      </c>
      <c r="BO213" s="81">
        <v>0</v>
      </c>
      <c r="BP213" s="81">
        <v>3</v>
      </c>
      <c r="BQ213" s="81">
        <v>0</v>
      </c>
      <c r="BR213" s="81">
        <v>1</v>
      </c>
      <c r="BS213" s="81">
        <v>0</v>
      </c>
      <c r="BT213"/>
      <c r="BU213" s="80">
        <v>29.425999999999998</v>
      </c>
      <c r="BV213" s="80">
        <v>23.984999999999999</v>
      </c>
      <c r="BW213" s="80">
        <v>0</v>
      </c>
      <c r="BX213" s="80">
        <v>0</v>
      </c>
      <c r="BY213" s="80">
        <v>0</v>
      </c>
      <c r="BZ213" s="80">
        <v>0</v>
      </c>
      <c r="CA213" s="80">
        <v>0</v>
      </c>
      <c r="CB213" s="80">
        <v>0</v>
      </c>
      <c r="CC213" s="80">
        <v>0</v>
      </c>
    </row>
    <row r="214" spans="1:81">
      <c r="A214" s="80" t="s">
        <v>1954</v>
      </c>
      <c r="B214" s="80">
        <v>16</v>
      </c>
      <c r="C214" s="80">
        <v>16</v>
      </c>
      <c r="D214" s="80">
        <v>1</v>
      </c>
      <c r="E214" s="80">
        <v>2019</v>
      </c>
      <c r="F214" s="80" t="s">
        <v>73</v>
      </c>
      <c r="G214" s="80" t="s">
        <v>1938</v>
      </c>
      <c r="H214" s="80" t="s">
        <v>1939</v>
      </c>
      <c r="I214" s="177"/>
      <c r="J214" s="81">
        <v>117.44135156715305</v>
      </c>
      <c r="K214" s="81">
        <v>1.3745114301439323</v>
      </c>
      <c r="L214" s="81">
        <v>1.807883255149948</v>
      </c>
      <c r="M214" s="81">
        <v>32.584235296669917</v>
      </c>
      <c r="N214" s="81">
        <v>46.540601027755251</v>
      </c>
      <c r="O214" s="81">
        <v>43.792331077094325</v>
      </c>
      <c r="P214" s="81">
        <v>21.084140428179577</v>
      </c>
      <c r="Q214" s="81">
        <v>2.7204320036580998</v>
      </c>
      <c r="R214" s="81">
        <v>0</v>
      </c>
      <c r="S214" s="81">
        <v>5.0797506901024052</v>
      </c>
      <c r="T214" s="82"/>
      <c r="U214" s="81">
        <v>17852356</v>
      </c>
      <c r="V214" s="81">
        <v>797</v>
      </c>
      <c r="W214" s="81">
        <v>35</v>
      </c>
      <c r="X214" s="81">
        <v>8817</v>
      </c>
      <c r="Y214" s="81">
        <v>17794</v>
      </c>
      <c r="Z214" s="81">
        <v>27417</v>
      </c>
      <c r="AA214" s="81">
        <v>4378</v>
      </c>
      <c r="AB214" s="81">
        <v>44085</v>
      </c>
      <c r="AC214" s="81">
        <v>0</v>
      </c>
      <c r="AD214" s="81">
        <v>5.0797506901024052</v>
      </c>
      <c r="AE214" s="82"/>
      <c r="AF214" s="81">
        <v>90239706.475260809</v>
      </c>
      <c r="AG214" s="81">
        <v>1115468.9456956901</v>
      </c>
      <c r="AH214" s="81">
        <v>412364.98847812723</v>
      </c>
      <c r="AI214" s="81">
        <v>53178936.071893267</v>
      </c>
      <c r="AJ214" s="81">
        <v>76396845.49695228</v>
      </c>
      <c r="AK214" s="81">
        <v>0</v>
      </c>
      <c r="AL214" s="81">
        <v>0</v>
      </c>
      <c r="AM214" s="81">
        <v>6004045.1282976829</v>
      </c>
      <c r="AN214" s="81">
        <v>0</v>
      </c>
      <c r="AO214" s="81">
        <v>0</v>
      </c>
      <c r="AP214" s="82"/>
      <c r="AQ214" s="81">
        <v>1473</v>
      </c>
      <c r="AR214" s="81">
        <v>262</v>
      </c>
      <c r="AS214" s="81">
        <v>0</v>
      </c>
      <c r="AT214" s="81">
        <v>1</v>
      </c>
      <c r="AU214" s="81">
        <v>0</v>
      </c>
      <c r="AV214" s="81">
        <v>0</v>
      </c>
      <c r="AW214" s="81" t="s">
        <v>564</v>
      </c>
      <c r="AX214" s="82"/>
      <c r="AY214" s="81">
        <v>6311.5000000000045</v>
      </c>
      <c r="AZ214" s="81">
        <v>7205.5</v>
      </c>
      <c r="BA214" s="81">
        <v>0</v>
      </c>
      <c r="BB214" s="81">
        <v>1100</v>
      </c>
      <c r="BC214" s="81">
        <v>0</v>
      </c>
      <c r="BD214" s="81">
        <v>0</v>
      </c>
      <c r="BE214" s="81" t="s">
        <v>564</v>
      </c>
      <c r="BF214" s="82"/>
      <c r="BG214" s="81">
        <v>0</v>
      </c>
      <c r="BH214" s="81">
        <v>0</v>
      </c>
      <c r="BI214" s="81">
        <v>25.03</v>
      </c>
      <c r="BJ214" s="81">
        <v>0</v>
      </c>
      <c r="BK214" s="81">
        <v>34.162999999999997</v>
      </c>
      <c r="BL214" s="81">
        <v>0</v>
      </c>
      <c r="BM214" s="82"/>
      <c r="BN214" s="81">
        <v>0</v>
      </c>
      <c r="BO214" s="81">
        <v>0</v>
      </c>
      <c r="BP214" s="81">
        <v>3</v>
      </c>
      <c r="BQ214" s="81">
        <v>0</v>
      </c>
      <c r="BR214" s="81">
        <v>1</v>
      </c>
      <c r="BS214" s="81">
        <v>0</v>
      </c>
      <c r="BT214"/>
      <c r="BU214" s="80">
        <v>28.416</v>
      </c>
      <c r="BV214" s="80">
        <v>30.777000000000001</v>
      </c>
      <c r="BW214" s="80">
        <v>0</v>
      </c>
      <c r="BX214" s="80">
        <v>0</v>
      </c>
      <c r="BY214" s="80">
        <v>0</v>
      </c>
      <c r="BZ214" s="80">
        <v>0</v>
      </c>
      <c r="CA214" s="80">
        <v>0</v>
      </c>
      <c r="CB214" s="80">
        <v>0</v>
      </c>
      <c r="CC214" s="80">
        <v>0</v>
      </c>
    </row>
    <row r="215" spans="1:81">
      <c r="A215" s="80" t="s">
        <v>1955</v>
      </c>
      <c r="B215" s="80">
        <v>17</v>
      </c>
      <c r="C215" s="80">
        <v>17</v>
      </c>
      <c r="D215" s="80">
        <v>1</v>
      </c>
      <c r="E215" s="80">
        <v>2020</v>
      </c>
      <c r="F215" s="80" t="s">
        <v>218</v>
      </c>
      <c r="G215" s="80" t="s">
        <v>1938</v>
      </c>
      <c r="H215" s="80" t="s">
        <v>1939</v>
      </c>
      <c r="I215" s="177"/>
      <c r="J215" s="81">
        <v>108.8464752730293</v>
      </c>
      <c r="K215" s="81">
        <v>1.6370509412131233</v>
      </c>
      <c r="L215" s="81">
        <v>3.1279265192700088</v>
      </c>
      <c r="M215" s="81">
        <v>37.562855122897943</v>
      </c>
      <c r="N215" s="81">
        <v>46.464036244345259</v>
      </c>
      <c r="O215" s="81">
        <v>38.68315132787459</v>
      </c>
      <c r="P215" s="81">
        <v>20.301244004839646</v>
      </c>
      <c r="Q215" s="81">
        <v>2.595205010691445</v>
      </c>
      <c r="R215" s="81">
        <v>0</v>
      </c>
      <c r="S215" s="81">
        <v>5.1692080530639428</v>
      </c>
      <c r="T215" s="82"/>
      <c r="U215" s="81">
        <v>16219428</v>
      </c>
      <c r="V215" s="81">
        <v>885</v>
      </c>
      <c r="W215" s="81">
        <v>67</v>
      </c>
      <c r="X215" s="81">
        <v>11482</v>
      </c>
      <c r="Y215" s="81">
        <v>17938</v>
      </c>
      <c r="Z215" s="81">
        <v>27642</v>
      </c>
      <c r="AA215" s="81">
        <v>4580</v>
      </c>
      <c r="AB215" s="81">
        <v>44014</v>
      </c>
      <c r="AC215" s="81">
        <v>0</v>
      </c>
      <c r="AD215" s="81">
        <v>5.1692080530639428</v>
      </c>
      <c r="AE215" s="82"/>
      <c r="AF215" s="81">
        <v>84847997.456233621</v>
      </c>
      <c r="AG215" s="81">
        <v>1262592.4833198215</v>
      </c>
      <c r="AH215" s="81">
        <v>751692.92039196892</v>
      </c>
      <c r="AI215" s="81">
        <v>63948398.285615355</v>
      </c>
      <c r="AJ215" s="81">
        <v>77970093.185919523</v>
      </c>
      <c r="AK215" s="81"/>
      <c r="AL215" s="81"/>
      <c r="AM215" s="81">
        <v>5744316.0057392158</v>
      </c>
      <c r="AN215" s="81"/>
      <c r="AO215" s="81"/>
      <c r="AP215" s="82"/>
      <c r="AQ215" s="81">
        <v>1574</v>
      </c>
      <c r="AR215" s="81">
        <v>266</v>
      </c>
      <c r="AS215" s="81">
        <v>0</v>
      </c>
      <c r="AT215" s="81">
        <v>1</v>
      </c>
      <c r="AU215" s="81">
        <v>0</v>
      </c>
      <c r="AV215" s="81">
        <v>0</v>
      </c>
      <c r="AW215" s="81">
        <v>0</v>
      </c>
      <c r="AX215" s="82"/>
      <c r="AY215" s="81">
        <v>6863.8999999999942</v>
      </c>
      <c r="AZ215" s="81">
        <v>7248.2999999999956</v>
      </c>
      <c r="BA215" s="81">
        <v>0</v>
      </c>
      <c r="BB215" s="81">
        <v>1100</v>
      </c>
      <c r="BC215" s="81">
        <v>0</v>
      </c>
      <c r="BD215" s="81">
        <v>0</v>
      </c>
      <c r="BE215" s="81">
        <v>0</v>
      </c>
      <c r="BF215" s="82"/>
      <c r="BG215" s="81">
        <v>0</v>
      </c>
      <c r="BH215" s="81">
        <v>0</v>
      </c>
      <c r="BI215" s="81">
        <v>21.988</v>
      </c>
      <c r="BJ215" s="81">
        <v>0</v>
      </c>
      <c r="BK215" s="81">
        <v>25.597000000000001</v>
      </c>
      <c r="BL215" s="81">
        <v>0</v>
      </c>
      <c r="BM215" s="82"/>
      <c r="BN215" s="81">
        <v>0</v>
      </c>
      <c r="BO215" s="81">
        <v>0</v>
      </c>
      <c r="BP215" s="81">
        <v>3</v>
      </c>
      <c r="BQ215" s="81">
        <v>0</v>
      </c>
      <c r="BR215" s="81">
        <v>1</v>
      </c>
      <c r="BS215" s="81">
        <v>0</v>
      </c>
      <c r="BT215"/>
      <c r="BU215" s="80">
        <v>25.207000000000001</v>
      </c>
      <c r="BV215" s="80">
        <v>22.378</v>
      </c>
      <c r="BW215" s="80">
        <v>0</v>
      </c>
      <c r="BX215" s="80">
        <v>0</v>
      </c>
      <c r="BY215" s="80">
        <v>0</v>
      </c>
      <c r="BZ215" s="80">
        <v>0</v>
      </c>
      <c r="CA215" s="80">
        <v>0</v>
      </c>
      <c r="CB215" s="80">
        <v>0</v>
      </c>
      <c r="CC215" s="80">
        <v>0</v>
      </c>
    </row>
    <row r="216" spans="1:81">
      <c r="A216" s="80" t="s">
        <v>1956</v>
      </c>
      <c r="B216" s="80">
        <v>17</v>
      </c>
      <c r="C216" s="80">
        <v>18</v>
      </c>
      <c r="D216" s="80">
        <v>1</v>
      </c>
      <c r="E216" s="80">
        <v>2021</v>
      </c>
      <c r="F216" s="80" t="s">
        <v>75</v>
      </c>
      <c r="G216" s="174" t="s">
        <v>1938</v>
      </c>
      <c r="H216" s="80" t="s">
        <v>1939</v>
      </c>
      <c r="I216" s="177"/>
      <c r="J216" s="81">
        <v>100.84381376072317</v>
      </c>
      <c r="K216" s="81">
        <v>1.8549477153737706</v>
      </c>
      <c r="L216" s="81">
        <v>2.9822623718137513</v>
      </c>
      <c r="M216" s="81">
        <v>44.058125266382135</v>
      </c>
      <c r="N216" s="81">
        <v>44.575945684197869</v>
      </c>
      <c r="O216" s="81">
        <v>37.607349568600092</v>
      </c>
      <c r="P216" s="81">
        <v>21.303783190515745</v>
      </c>
      <c r="Q216" s="81">
        <v>2.6110141855976603</v>
      </c>
      <c r="R216" s="81">
        <v>0</v>
      </c>
      <c r="S216" s="81">
        <v>4.2919941783934359</v>
      </c>
      <c r="T216" s="82"/>
      <c r="U216" s="81">
        <v>15825544</v>
      </c>
      <c r="V216" s="81">
        <v>885</v>
      </c>
      <c r="W216" s="81">
        <v>67</v>
      </c>
      <c r="X216" s="81">
        <v>11482</v>
      </c>
      <c r="Y216" s="81">
        <v>17928</v>
      </c>
      <c r="Z216" s="81">
        <v>27671</v>
      </c>
      <c r="AA216" s="81">
        <v>4687</v>
      </c>
      <c r="AB216" s="81">
        <v>43757</v>
      </c>
      <c r="AC216" s="81">
        <v>0</v>
      </c>
      <c r="AD216" s="81">
        <v>4.2919941783934359</v>
      </c>
      <c r="AE216" s="82"/>
      <c r="AF216" s="81">
        <v>77641466.869302481</v>
      </c>
      <c r="AG216" s="81">
        <v>1405982.2685396262</v>
      </c>
      <c r="AH216" s="81">
        <v>691592.87414212676</v>
      </c>
      <c r="AI216" s="81">
        <v>70895102.088859171</v>
      </c>
      <c r="AJ216" s="81">
        <v>69382951.422654748</v>
      </c>
      <c r="AK216" s="81">
        <v>0</v>
      </c>
      <c r="AL216" s="81">
        <v>0</v>
      </c>
      <c r="AM216" s="81">
        <v>5743713.9388060328</v>
      </c>
      <c r="AN216" s="81">
        <v>0</v>
      </c>
      <c r="AO216" s="81">
        <v>0</v>
      </c>
      <c r="AP216" s="82"/>
      <c r="AQ216" s="81">
        <v>1694</v>
      </c>
      <c r="AR216" s="81">
        <v>266</v>
      </c>
      <c r="AS216" s="81">
        <v>0</v>
      </c>
      <c r="AT216" s="81">
        <v>1</v>
      </c>
      <c r="AU216" s="81">
        <v>0</v>
      </c>
      <c r="AV216" s="81">
        <v>0</v>
      </c>
      <c r="AW216" s="81"/>
      <c r="AX216" s="82"/>
      <c r="AY216" s="81">
        <v>7514.3999999999933</v>
      </c>
      <c r="AZ216" s="81">
        <v>7248.0999999999949</v>
      </c>
      <c r="BA216" s="81">
        <v>0</v>
      </c>
      <c r="BB216" s="81">
        <v>1100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1957</v>
      </c>
      <c r="B217" s="80">
        <v>17</v>
      </c>
      <c r="C217" s="80">
        <v>19</v>
      </c>
      <c r="D217" s="80">
        <v>1</v>
      </c>
      <c r="E217" s="80">
        <v>2022</v>
      </c>
      <c r="F217" s="80" t="s">
        <v>568</v>
      </c>
      <c r="G217" s="174" t="s">
        <v>1938</v>
      </c>
      <c r="H217" s="80" t="s">
        <v>1939</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1830</v>
      </c>
      <c r="AR217" s="81">
        <v>267</v>
      </c>
      <c r="AS217" s="81">
        <v>0</v>
      </c>
      <c r="AT217" s="81">
        <v>1</v>
      </c>
      <c r="AU217" s="81">
        <v>0</v>
      </c>
      <c r="AV217" s="81">
        <v>0</v>
      </c>
      <c r="AW217" s="81"/>
      <c r="AX217" s="82"/>
      <c r="AY217" s="81">
        <v>8219.1999999999825</v>
      </c>
      <c r="AZ217" s="81">
        <v>7297.5999999999949</v>
      </c>
      <c r="BA217" s="81">
        <v>0</v>
      </c>
      <c r="BB217" s="81">
        <v>1100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1958</v>
      </c>
      <c r="B218" s="80">
        <v>256</v>
      </c>
      <c r="C218" s="80">
        <v>1</v>
      </c>
      <c r="D218" s="80">
        <v>16</v>
      </c>
      <c r="E218" s="80">
        <v>1990</v>
      </c>
      <c r="F218" s="80" t="s">
        <v>562</v>
      </c>
      <c r="G218" s="80" t="s">
        <v>1959</v>
      </c>
      <c r="H218" s="80" t="s">
        <v>1960</v>
      </c>
      <c r="I218" s="177"/>
      <c r="J218" s="81">
        <v>58.437995898208641</v>
      </c>
      <c r="K218" s="81">
        <v>2.625323096827529</v>
      </c>
      <c r="L218" s="81">
        <v>4.1408819552191476</v>
      </c>
      <c r="M218" s="81">
        <v>11.501623411751513</v>
      </c>
      <c r="N218" s="81">
        <v>18.776566608879353</v>
      </c>
      <c r="O218" s="81">
        <v>18.047140679295847</v>
      </c>
      <c r="P218" s="81">
        <v>19.14657166027612</v>
      </c>
      <c r="Q218" s="81">
        <v>1.4876264267522994</v>
      </c>
      <c r="R218" s="81">
        <v>0</v>
      </c>
      <c r="S218" s="81">
        <v>1.3759726330443627</v>
      </c>
      <c r="T218" s="82"/>
      <c r="U218" s="81">
        <v>4712792</v>
      </c>
      <c r="V218" s="81">
        <v>772</v>
      </c>
      <c r="W218" s="81">
        <v>54</v>
      </c>
      <c r="X218" s="81">
        <v>4512</v>
      </c>
      <c r="Y218" s="81">
        <v>6784</v>
      </c>
      <c r="Z218" s="81">
        <v>7423</v>
      </c>
      <c r="AA218" s="81">
        <v>4649</v>
      </c>
      <c r="AB218" s="81">
        <v>24154</v>
      </c>
      <c r="AC218" s="81">
        <v>0</v>
      </c>
      <c r="AD218" s="81">
        <v>1.3759726330443627</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1961</v>
      </c>
      <c r="B219" s="80">
        <v>257</v>
      </c>
      <c r="C219" s="80">
        <v>2</v>
      </c>
      <c r="D219" s="80">
        <v>16</v>
      </c>
      <c r="E219" s="80">
        <v>2005</v>
      </c>
      <c r="F219" s="80" t="s">
        <v>565</v>
      </c>
      <c r="G219" s="80" t="s">
        <v>1959</v>
      </c>
      <c r="H219" s="80" t="s">
        <v>1960</v>
      </c>
      <c r="I219" s="177"/>
      <c r="J219" s="81">
        <v>115.6062710175823</v>
      </c>
      <c r="K219" s="81">
        <v>1.9237748836916242</v>
      </c>
      <c r="L219" s="81">
        <v>0.98579903952558046</v>
      </c>
      <c r="M219" s="81">
        <v>38.082999472371725</v>
      </c>
      <c r="N219" s="81">
        <v>35.38681731195711</v>
      </c>
      <c r="O219" s="81">
        <v>35.922729860233453</v>
      </c>
      <c r="P219" s="81">
        <v>23.197224762561859</v>
      </c>
      <c r="Q219" s="81">
        <v>1.9195621078781506</v>
      </c>
      <c r="R219" s="81">
        <v>0</v>
      </c>
      <c r="S219" s="81">
        <v>3.9315546731982116</v>
      </c>
      <c r="T219" s="82"/>
      <c r="U219" s="81">
        <v>10656047</v>
      </c>
      <c r="V219" s="81">
        <v>774</v>
      </c>
      <c r="W219" s="81">
        <v>13</v>
      </c>
      <c r="X219" s="81">
        <v>8438</v>
      </c>
      <c r="Y219" s="81">
        <v>11668</v>
      </c>
      <c r="Z219" s="81">
        <v>17098</v>
      </c>
      <c r="AA219" s="81">
        <v>4613</v>
      </c>
      <c r="AB219" s="81">
        <v>32582</v>
      </c>
      <c r="AC219" s="81">
        <v>0</v>
      </c>
      <c r="AD219" s="81">
        <v>3.9315546731982116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1962</v>
      </c>
      <c r="B220" s="80">
        <v>258</v>
      </c>
      <c r="C220" s="80">
        <v>3</v>
      </c>
      <c r="D220" s="80">
        <v>16</v>
      </c>
      <c r="E220" s="80">
        <v>2006</v>
      </c>
      <c r="F220" s="80" t="s">
        <v>566</v>
      </c>
      <c r="G220" s="80" t="s">
        <v>1959</v>
      </c>
      <c r="H220" s="80" t="s">
        <v>1960</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1963</v>
      </c>
      <c r="B221" s="80">
        <v>259</v>
      </c>
      <c r="C221" s="80">
        <v>4</v>
      </c>
      <c r="D221" s="80">
        <v>16</v>
      </c>
      <c r="E221" s="80">
        <v>2007</v>
      </c>
      <c r="F221" s="80" t="s">
        <v>567</v>
      </c>
      <c r="G221" s="80" t="s">
        <v>1959</v>
      </c>
      <c r="H221" s="80" t="s">
        <v>1960</v>
      </c>
      <c r="I221" s="177"/>
      <c r="J221" s="81">
        <v>141.75267202667109</v>
      </c>
      <c r="K221" s="81">
        <v>2.0014347849111265</v>
      </c>
      <c r="L221" s="81">
        <v>1.7076069358932942</v>
      </c>
      <c r="M221" s="81">
        <v>41.347227350513926</v>
      </c>
      <c r="N221" s="81">
        <v>38.916331725057965</v>
      </c>
      <c r="O221" s="81">
        <v>37.539060920485433</v>
      </c>
      <c r="P221" s="81">
        <v>24.286520707804303</v>
      </c>
      <c r="Q221" s="81">
        <v>2.158060949146654</v>
      </c>
      <c r="R221" s="81">
        <v>0</v>
      </c>
      <c r="S221" s="81">
        <v>3.706995852504702</v>
      </c>
      <c r="T221" s="82"/>
      <c r="U221" s="81">
        <v>14863785</v>
      </c>
      <c r="V221" s="81">
        <v>821</v>
      </c>
      <c r="W221" s="81">
        <v>22</v>
      </c>
      <c r="X221" s="81">
        <v>10555</v>
      </c>
      <c r="Y221" s="81">
        <v>12778</v>
      </c>
      <c r="Z221" s="81">
        <v>18574</v>
      </c>
      <c r="AA221" s="81">
        <v>4756</v>
      </c>
      <c r="AB221" s="81">
        <v>34693</v>
      </c>
      <c r="AC221" s="81">
        <v>0</v>
      </c>
      <c r="AD221" s="81">
        <v>3.706995852504702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1964</v>
      </c>
      <c r="B222" s="80">
        <v>260</v>
      </c>
      <c r="C222" s="80">
        <v>5</v>
      </c>
      <c r="D222" s="80">
        <v>16</v>
      </c>
      <c r="E222" s="80">
        <v>2008</v>
      </c>
      <c r="F222" s="80" t="s">
        <v>84</v>
      </c>
      <c r="G222" s="80" t="s">
        <v>1959</v>
      </c>
      <c r="H222" s="80" t="s">
        <v>1960</v>
      </c>
      <c r="I222" s="177"/>
      <c r="J222" s="81">
        <v>146.02414966077538</v>
      </c>
      <c r="K222" s="81">
        <v>1.4823389847626687</v>
      </c>
      <c r="L222" s="81">
        <v>1.5302177291579804</v>
      </c>
      <c r="M222" s="81">
        <v>43.067108633872586</v>
      </c>
      <c r="N222" s="81">
        <v>35.909761310513673</v>
      </c>
      <c r="O222" s="81">
        <v>37.345927299210345</v>
      </c>
      <c r="P222" s="81">
        <v>24.233339213563738</v>
      </c>
      <c r="Q222" s="81">
        <v>2.1746408818637879</v>
      </c>
      <c r="R222" s="81">
        <v>0</v>
      </c>
      <c r="S222" s="81">
        <v>2.3577224698813897</v>
      </c>
      <c r="T222" s="82"/>
      <c r="U222" s="81">
        <v>15789377</v>
      </c>
      <c r="V222" s="81">
        <v>821</v>
      </c>
      <c r="W222" s="81">
        <v>22</v>
      </c>
      <c r="X222" s="81">
        <v>10555</v>
      </c>
      <c r="Y222" s="81">
        <v>13226</v>
      </c>
      <c r="Z222" s="81">
        <v>19127</v>
      </c>
      <c r="AA222" s="81">
        <v>4751</v>
      </c>
      <c r="AB222" s="81">
        <v>35534</v>
      </c>
      <c r="AC222" s="81">
        <v>0</v>
      </c>
      <c r="AD222" s="81">
        <v>2.3577224698813897</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1965</v>
      </c>
      <c r="B223" s="80">
        <v>261</v>
      </c>
      <c r="C223" s="80">
        <v>6</v>
      </c>
      <c r="D223" s="80">
        <v>16</v>
      </c>
      <c r="E223" s="80">
        <v>2009</v>
      </c>
      <c r="F223" s="80" t="s">
        <v>85</v>
      </c>
      <c r="G223" s="80" t="s">
        <v>1959</v>
      </c>
      <c r="H223" s="80" t="s">
        <v>1960</v>
      </c>
      <c r="I223" s="177"/>
      <c r="J223" s="81">
        <v>158.79741882004842</v>
      </c>
      <c r="K223" s="81">
        <v>1.6802708428330893</v>
      </c>
      <c r="L223" s="81">
        <v>4.8371567259818722</v>
      </c>
      <c r="M223" s="81">
        <v>48.038217961509822</v>
      </c>
      <c r="N223" s="81">
        <v>35.737388923327167</v>
      </c>
      <c r="O223" s="81">
        <v>39.388799138490313</v>
      </c>
      <c r="P223" s="81">
        <v>23.774066163043383</v>
      </c>
      <c r="Q223" s="81">
        <v>2.1214138423476578</v>
      </c>
      <c r="R223" s="81">
        <v>0</v>
      </c>
      <c r="S223" s="81">
        <v>2.9664099735337608</v>
      </c>
      <c r="T223" s="82"/>
      <c r="U223" s="81">
        <v>15517620</v>
      </c>
      <c r="V223" s="81">
        <v>887</v>
      </c>
      <c r="W223" s="81">
        <v>100</v>
      </c>
      <c r="X223" s="81">
        <v>12561</v>
      </c>
      <c r="Y223" s="81">
        <v>13672</v>
      </c>
      <c r="Z223" s="81">
        <v>19912</v>
      </c>
      <c r="AA223" s="81">
        <v>4785</v>
      </c>
      <c r="AB223" s="81">
        <v>36389</v>
      </c>
      <c r="AC223" s="81">
        <v>0</v>
      </c>
      <c r="AD223" s="81">
        <v>2.9664099735337608</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220</v>
      </c>
      <c r="BJ223" s="81">
        <v>2.4300000000000002</v>
      </c>
      <c r="BK223" s="81">
        <v>12.39</v>
      </c>
      <c r="BL223" s="81">
        <v>0</v>
      </c>
      <c r="BM223" s="82"/>
      <c r="BN223" s="81">
        <v>0</v>
      </c>
      <c r="BO223" s="81">
        <v>0</v>
      </c>
      <c r="BP223" s="81">
        <v>2</v>
      </c>
      <c r="BQ223" s="81">
        <v>1</v>
      </c>
      <c r="BR223" s="81">
        <v>2</v>
      </c>
      <c r="BS223" s="81">
        <v>0</v>
      </c>
      <c r="BT223"/>
      <c r="BU223" s="80"/>
      <c r="BV223" s="80"/>
      <c r="BW223" s="80"/>
      <c r="BX223" s="80"/>
      <c r="BY223" s="80"/>
      <c r="BZ223" s="80"/>
      <c r="CA223" s="80"/>
      <c r="CB223" s="80"/>
      <c r="CC223" s="80"/>
    </row>
    <row r="224" spans="1:81">
      <c r="A224" s="80" t="s">
        <v>1966</v>
      </c>
      <c r="B224" s="80">
        <v>262</v>
      </c>
      <c r="C224" s="80">
        <v>7</v>
      </c>
      <c r="D224" s="80">
        <v>16</v>
      </c>
      <c r="E224" s="80">
        <v>2010</v>
      </c>
      <c r="F224" s="80" t="s">
        <v>86</v>
      </c>
      <c r="G224" s="80" t="s">
        <v>1959</v>
      </c>
      <c r="H224" s="80" t="s">
        <v>1960</v>
      </c>
      <c r="I224" s="177"/>
      <c r="J224" s="81">
        <v>183.30410696532368</v>
      </c>
      <c r="K224" s="81">
        <v>1.8103300883940718</v>
      </c>
      <c r="L224" s="81">
        <v>4.6580191562878008</v>
      </c>
      <c r="M224" s="81">
        <v>50.74432026910376</v>
      </c>
      <c r="N224" s="81">
        <v>44.966790507575439</v>
      </c>
      <c r="O224" s="81">
        <v>40.614444765087825</v>
      </c>
      <c r="P224" s="81">
        <v>24.749891155301484</v>
      </c>
      <c r="Q224" s="81">
        <v>2.2631128533739693</v>
      </c>
      <c r="R224" s="81">
        <v>0</v>
      </c>
      <c r="S224" s="81">
        <v>3.6115586508393256</v>
      </c>
      <c r="T224" s="82"/>
      <c r="U224" s="81">
        <v>17794119</v>
      </c>
      <c r="V224" s="81">
        <v>887</v>
      </c>
      <c r="W224" s="81">
        <v>100</v>
      </c>
      <c r="X224" s="81">
        <v>12561</v>
      </c>
      <c r="Y224" s="81">
        <v>14209</v>
      </c>
      <c r="Z224" s="81">
        <v>20627</v>
      </c>
      <c r="AA224" s="81">
        <v>4857</v>
      </c>
      <c r="AB224" s="81">
        <v>37197</v>
      </c>
      <c r="AC224" s="81">
        <v>0</v>
      </c>
      <c r="AD224" s="81">
        <v>3.6115586508393256</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237.13300000000001</v>
      </c>
      <c r="BJ224" s="81">
        <v>3.35</v>
      </c>
      <c r="BK224" s="81">
        <v>11.029</v>
      </c>
      <c r="BL224" s="81">
        <v>0</v>
      </c>
      <c r="BM224" s="82"/>
      <c r="BN224" s="81">
        <v>0</v>
      </c>
      <c r="BO224" s="81">
        <v>0</v>
      </c>
      <c r="BP224" s="81">
        <v>2</v>
      </c>
      <c r="BQ224" s="81">
        <v>1</v>
      </c>
      <c r="BR224" s="81">
        <v>2</v>
      </c>
      <c r="BS224" s="81">
        <v>0</v>
      </c>
      <c r="BT224"/>
      <c r="BU224" s="80">
        <v>251.512</v>
      </c>
      <c r="BV224" s="80">
        <v>0</v>
      </c>
      <c r="BW224" s="80">
        <v>0</v>
      </c>
      <c r="BX224" s="80">
        <v>0</v>
      </c>
      <c r="BY224" s="80">
        <v>0</v>
      </c>
      <c r="BZ224" s="80">
        <v>0</v>
      </c>
      <c r="CA224" s="80">
        <v>0</v>
      </c>
      <c r="CB224" s="80">
        <v>0</v>
      </c>
      <c r="CC224" s="80">
        <v>0</v>
      </c>
    </row>
    <row r="225" spans="1:81">
      <c r="A225" s="80" t="s">
        <v>1967</v>
      </c>
      <c r="B225" s="80">
        <v>263</v>
      </c>
      <c r="C225" s="80">
        <v>8</v>
      </c>
      <c r="D225" s="80">
        <v>16</v>
      </c>
      <c r="E225" s="80">
        <v>2011</v>
      </c>
      <c r="F225" s="80" t="s">
        <v>87</v>
      </c>
      <c r="G225" s="80" t="s">
        <v>1959</v>
      </c>
      <c r="H225" s="80" t="s">
        <v>1960</v>
      </c>
      <c r="I225" s="177"/>
      <c r="J225" s="81">
        <v>297.92105675287615</v>
      </c>
      <c r="K225" s="81">
        <v>2.3918078744620077</v>
      </c>
      <c r="L225" s="81">
        <v>4.1253466014418123</v>
      </c>
      <c r="M225" s="81">
        <v>58.274651829449773</v>
      </c>
      <c r="N225" s="81">
        <v>56.861578555142493</v>
      </c>
      <c r="O225" s="81">
        <v>41.273287898433992</v>
      </c>
      <c r="P225" s="81">
        <v>24.014864167313739</v>
      </c>
      <c r="Q225" s="81">
        <v>2.663407440144522</v>
      </c>
      <c r="R225" s="81">
        <v>0</v>
      </c>
      <c r="S225" s="81">
        <v>2.5416191004367974</v>
      </c>
      <c r="T225" s="82"/>
      <c r="U225" s="81">
        <v>24946947</v>
      </c>
      <c r="V225" s="81">
        <v>887</v>
      </c>
      <c r="W225" s="81">
        <v>100</v>
      </c>
      <c r="X225" s="81">
        <v>12561</v>
      </c>
      <c r="Y225" s="81">
        <v>14619</v>
      </c>
      <c r="Z225" s="81">
        <v>21417</v>
      </c>
      <c r="AA225" s="81">
        <v>4853</v>
      </c>
      <c r="AB225" s="81">
        <v>37952</v>
      </c>
      <c r="AC225" s="81">
        <v>0</v>
      </c>
      <c r="AD225" s="81">
        <v>2.5416191004367974</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268.74900000000002</v>
      </c>
      <c r="BJ225" s="81">
        <v>3.3</v>
      </c>
      <c r="BK225" s="81">
        <v>11.109</v>
      </c>
      <c r="BL225" s="81">
        <v>0</v>
      </c>
      <c r="BM225" s="82"/>
      <c r="BN225" s="81">
        <v>0</v>
      </c>
      <c r="BO225" s="81">
        <v>0</v>
      </c>
      <c r="BP225" s="81">
        <v>3</v>
      </c>
      <c r="BQ225" s="81">
        <v>1</v>
      </c>
      <c r="BR225" s="81">
        <v>2</v>
      </c>
      <c r="BS225" s="81">
        <v>0</v>
      </c>
      <c r="BT225"/>
      <c r="BU225" s="80">
        <v>279.61799999999999</v>
      </c>
      <c r="BV225" s="80">
        <v>0</v>
      </c>
      <c r="BW225" s="80">
        <v>0</v>
      </c>
      <c r="BX225" s="80">
        <v>0</v>
      </c>
      <c r="BY225" s="80">
        <v>0</v>
      </c>
      <c r="BZ225" s="80">
        <v>0</v>
      </c>
      <c r="CA225" s="80">
        <v>3.54</v>
      </c>
      <c r="CB225" s="80">
        <v>0</v>
      </c>
      <c r="CC225" s="80">
        <v>0</v>
      </c>
    </row>
    <row r="226" spans="1:81">
      <c r="A226" s="80" t="s">
        <v>1968</v>
      </c>
      <c r="B226" s="80">
        <v>264</v>
      </c>
      <c r="C226" s="80">
        <v>9</v>
      </c>
      <c r="D226" s="80">
        <v>16</v>
      </c>
      <c r="E226" s="80">
        <v>2012</v>
      </c>
      <c r="F226" s="80" t="s">
        <v>88</v>
      </c>
      <c r="G226" s="80" t="s">
        <v>1959</v>
      </c>
      <c r="H226" s="80" t="s">
        <v>1960</v>
      </c>
      <c r="I226" s="177"/>
      <c r="J226" s="81">
        <v>396.94027321659661</v>
      </c>
      <c r="K226" s="81">
        <v>2.3124146129851035</v>
      </c>
      <c r="L226" s="81">
        <v>4.0850410243075457</v>
      </c>
      <c r="M226" s="81">
        <v>65.697213625674436</v>
      </c>
      <c r="N226" s="81">
        <v>62.804995526372203</v>
      </c>
      <c r="O226" s="81">
        <v>42.531605401231566</v>
      </c>
      <c r="P226" s="81">
        <v>24.007177976829198</v>
      </c>
      <c r="Q226" s="81">
        <v>2.9599872206891646</v>
      </c>
      <c r="R226" s="81">
        <v>0</v>
      </c>
      <c r="S226" s="81">
        <v>2.5911257830946384</v>
      </c>
      <c r="T226" s="82"/>
      <c r="U226" s="81">
        <v>29759499</v>
      </c>
      <c r="V226" s="81">
        <v>887</v>
      </c>
      <c r="W226" s="81">
        <v>100</v>
      </c>
      <c r="X226" s="81">
        <v>12561</v>
      </c>
      <c r="Y226" s="81">
        <v>15085</v>
      </c>
      <c r="Z226" s="81">
        <v>22245</v>
      </c>
      <c r="AA226" s="81">
        <v>4824</v>
      </c>
      <c r="AB226" s="81">
        <v>38821</v>
      </c>
      <c r="AC226" s="81">
        <v>0</v>
      </c>
      <c r="AD226" s="81">
        <v>2.5911257830946384</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334.81700000000001</v>
      </c>
      <c r="BJ226" s="81">
        <v>3.4409999999999998</v>
      </c>
      <c r="BK226" s="81">
        <v>8.17</v>
      </c>
      <c r="BL226" s="81">
        <v>0</v>
      </c>
      <c r="BM226" s="82"/>
      <c r="BN226" s="81">
        <v>0</v>
      </c>
      <c r="BO226" s="81">
        <v>0</v>
      </c>
      <c r="BP226" s="81">
        <v>3</v>
      </c>
      <c r="BQ226" s="81">
        <v>2</v>
      </c>
      <c r="BR226" s="81">
        <v>1</v>
      </c>
      <c r="BS226" s="81">
        <v>0</v>
      </c>
      <c r="BT226"/>
      <c r="BU226" s="80">
        <v>342.803</v>
      </c>
      <c r="BV226" s="80">
        <v>0</v>
      </c>
      <c r="BW226" s="80">
        <v>0</v>
      </c>
      <c r="BX226" s="80">
        <v>0</v>
      </c>
      <c r="BY226" s="80">
        <v>0</v>
      </c>
      <c r="BZ226" s="80">
        <v>0</v>
      </c>
      <c r="CA226" s="80">
        <v>3.625</v>
      </c>
      <c r="CB226" s="80">
        <v>0</v>
      </c>
      <c r="CC226" s="80">
        <v>0</v>
      </c>
    </row>
    <row r="227" spans="1:81">
      <c r="A227" s="80" t="s">
        <v>1969</v>
      </c>
      <c r="B227" s="80">
        <v>265</v>
      </c>
      <c r="C227" s="80">
        <v>10</v>
      </c>
      <c r="D227" s="80">
        <v>16</v>
      </c>
      <c r="E227" s="80">
        <v>2013</v>
      </c>
      <c r="F227" s="80" t="s">
        <v>89</v>
      </c>
      <c r="G227" s="80" t="s">
        <v>1959</v>
      </c>
      <c r="H227" s="80" t="s">
        <v>1960</v>
      </c>
      <c r="I227" s="177"/>
      <c r="J227" s="81">
        <v>242.26940388312488</v>
      </c>
      <c r="K227" s="81">
        <v>1.9942883718632747</v>
      </c>
      <c r="L227" s="81">
        <v>3.8462047996789388</v>
      </c>
      <c r="M227" s="81">
        <v>64.441311710948156</v>
      </c>
      <c r="N227" s="81">
        <v>69.851271048397237</v>
      </c>
      <c r="O227" s="81">
        <v>41.890656503977915</v>
      </c>
      <c r="P227" s="81">
        <v>23.902815257380166</v>
      </c>
      <c r="Q227" s="81">
        <v>3.0370823818821009</v>
      </c>
      <c r="R227" s="81">
        <v>0</v>
      </c>
      <c r="S227" s="81">
        <v>3.8086509994453559</v>
      </c>
      <c r="T227" s="82"/>
      <c r="U227" s="81">
        <v>17086294</v>
      </c>
      <c r="V227" s="81">
        <v>887</v>
      </c>
      <c r="W227" s="81">
        <v>100</v>
      </c>
      <c r="X227" s="81">
        <v>12561</v>
      </c>
      <c r="Y227" s="81">
        <v>15314</v>
      </c>
      <c r="Z227" s="81">
        <v>22888</v>
      </c>
      <c r="AA227" s="81">
        <v>4785</v>
      </c>
      <c r="AB227" s="81">
        <v>39261</v>
      </c>
      <c r="AC227" s="81">
        <v>0</v>
      </c>
      <c r="AD227" s="81">
        <v>3.8086509994453559</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367.488</v>
      </c>
      <c r="BJ227" s="81">
        <v>2.681</v>
      </c>
      <c r="BK227" s="81">
        <v>7.8</v>
      </c>
      <c r="BL227" s="81">
        <v>0</v>
      </c>
      <c r="BM227" s="82"/>
      <c r="BN227" s="81">
        <v>0</v>
      </c>
      <c r="BO227" s="81">
        <v>0</v>
      </c>
      <c r="BP227" s="81">
        <v>3</v>
      </c>
      <c r="BQ227" s="81">
        <v>1</v>
      </c>
      <c r="BR227" s="81">
        <v>1</v>
      </c>
      <c r="BS227" s="81">
        <v>0</v>
      </c>
      <c r="BT227"/>
      <c r="BU227" s="80">
        <v>374.81299999999999</v>
      </c>
      <c r="BV227" s="80">
        <v>0</v>
      </c>
      <c r="BW227" s="80">
        <v>0</v>
      </c>
      <c r="BX227" s="80">
        <v>0</v>
      </c>
      <c r="BY227" s="80">
        <v>0</v>
      </c>
      <c r="BZ227" s="80">
        <v>0</v>
      </c>
      <c r="CA227" s="80">
        <v>3.1560000000000001</v>
      </c>
      <c r="CB227" s="80">
        <v>0</v>
      </c>
      <c r="CC227" s="80">
        <v>0</v>
      </c>
    </row>
    <row r="228" spans="1:81">
      <c r="A228" s="80" t="s">
        <v>1970</v>
      </c>
      <c r="B228" s="80">
        <v>266</v>
      </c>
      <c r="C228" s="80">
        <v>11</v>
      </c>
      <c r="D228" s="80">
        <v>16</v>
      </c>
      <c r="E228" s="80">
        <v>2014</v>
      </c>
      <c r="F228" s="80" t="s">
        <v>90</v>
      </c>
      <c r="G228" s="80" t="s">
        <v>1959</v>
      </c>
      <c r="H228" s="80" t="s">
        <v>1960</v>
      </c>
      <c r="I228" s="177"/>
      <c r="J228" s="81">
        <v>277.67319702705117</v>
      </c>
      <c r="K228" s="81">
        <v>1.9462137001474615</v>
      </c>
      <c r="L228" s="81">
        <v>3.9895533879246781</v>
      </c>
      <c r="M228" s="81">
        <v>73.876245500875072</v>
      </c>
      <c r="N228" s="81">
        <v>56.206071941769707</v>
      </c>
      <c r="O228" s="81">
        <v>40.813411776626985</v>
      </c>
      <c r="P228" s="81">
        <v>23.931730273126625</v>
      </c>
      <c r="Q228" s="81">
        <v>2.9581041821427503</v>
      </c>
      <c r="R228" s="81">
        <v>0</v>
      </c>
      <c r="S228" s="81">
        <v>3.942755927458625</v>
      </c>
      <c r="T228" s="82"/>
      <c r="U228" s="81">
        <v>21389529</v>
      </c>
      <c r="V228" s="81">
        <v>781</v>
      </c>
      <c r="W228" s="81">
        <v>91</v>
      </c>
      <c r="X228" s="81">
        <v>14309</v>
      </c>
      <c r="Y228" s="81">
        <v>15656</v>
      </c>
      <c r="Z228" s="81">
        <v>23486</v>
      </c>
      <c r="AA228" s="81">
        <v>4766</v>
      </c>
      <c r="AB228" s="81">
        <v>39856</v>
      </c>
      <c r="AC228" s="81">
        <v>0</v>
      </c>
      <c r="AD228" s="81">
        <v>3.942755927458625</v>
      </c>
      <c r="AE228" s="82"/>
      <c r="AF228" s="81">
        <v>266137649.94814992</v>
      </c>
      <c r="AG228" s="81">
        <v>1507078.2233893573</v>
      </c>
      <c r="AH228" s="81">
        <v>1012346.424812676</v>
      </c>
      <c r="AI228" s="81">
        <v>91462838.491050422</v>
      </c>
      <c r="AJ228" s="81">
        <v>78304292.918692678</v>
      </c>
      <c r="AK228" s="81">
        <v>0</v>
      </c>
      <c r="AL228" s="81">
        <v>0</v>
      </c>
      <c r="AM228" s="81">
        <v>5471633.2232242543</v>
      </c>
      <c r="AN228" s="81">
        <v>0</v>
      </c>
      <c r="AO228" s="81">
        <v>0</v>
      </c>
      <c r="AP228" s="82"/>
      <c r="AQ228" s="81">
        <v>1518</v>
      </c>
      <c r="AR228" s="81">
        <v>162</v>
      </c>
      <c r="AS228" s="81">
        <v>0</v>
      </c>
      <c r="AT228" s="81">
        <v>0</v>
      </c>
      <c r="AU228" s="81">
        <v>0</v>
      </c>
      <c r="AV228" s="81">
        <v>0</v>
      </c>
      <c r="AW228" s="81" t="s">
        <v>564</v>
      </c>
      <c r="AX228" s="82"/>
      <c r="AY228" s="81">
        <v>6465.4779999999992</v>
      </c>
      <c r="AZ228" s="81">
        <v>7439.3</v>
      </c>
      <c r="BA228" s="81">
        <v>0</v>
      </c>
      <c r="BB228" s="81">
        <v>0</v>
      </c>
      <c r="BC228" s="81">
        <v>0</v>
      </c>
      <c r="BD228" s="81">
        <v>0</v>
      </c>
      <c r="BE228" s="81" t="s">
        <v>564</v>
      </c>
      <c r="BF228" s="82"/>
      <c r="BG228" s="81">
        <v>0</v>
      </c>
      <c r="BH228" s="81">
        <v>0</v>
      </c>
      <c r="BI228" s="81">
        <v>369.48899999999998</v>
      </c>
      <c r="BJ228" s="81">
        <v>2.794</v>
      </c>
      <c r="BK228" s="81">
        <v>9.6669999999999998</v>
      </c>
      <c r="BL228" s="81">
        <v>0</v>
      </c>
      <c r="BM228" s="82"/>
      <c r="BN228" s="81">
        <v>0</v>
      </c>
      <c r="BO228" s="81">
        <v>0</v>
      </c>
      <c r="BP228" s="81">
        <v>3</v>
      </c>
      <c r="BQ228" s="81">
        <v>1</v>
      </c>
      <c r="BR228" s="81">
        <v>2</v>
      </c>
      <c r="BS228" s="81">
        <v>0</v>
      </c>
      <c r="BT228"/>
      <c r="BU228" s="80">
        <v>378.25</v>
      </c>
      <c r="BV228" s="80">
        <v>0</v>
      </c>
      <c r="BW228" s="80">
        <v>0</v>
      </c>
      <c r="BX228" s="80">
        <v>0</v>
      </c>
      <c r="BY228" s="80">
        <v>0</v>
      </c>
      <c r="BZ228" s="80">
        <v>0</v>
      </c>
      <c r="CA228" s="80">
        <v>3.7</v>
      </c>
      <c r="CB228" s="80">
        <v>0</v>
      </c>
      <c r="CC228" s="80">
        <v>0</v>
      </c>
    </row>
    <row r="229" spans="1:81">
      <c r="A229" s="80" t="s">
        <v>1971</v>
      </c>
      <c r="B229" s="80">
        <v>267</v>
      </c>
      <c r="C229" s="80">
        <v>12</v>
      </c>
      <c r="D229" s="80">
        <v>16</v>
      </c>
      <c r="E229" s="80">
        <v>2015</v>
      </c>
      <c r="F229" s="80" t="s">
        <v>91</v>
      </c>
      <c r="G229" s="80" t="s">
        <v>1959</v>
      </c>
      <c r="H229" s="80" t="s">
        <v>1960</v>
      </c>
      <c r="I229" s="177"/>
      <c r="J229" s="81">
        <v>303.54788330144299</v>
      </c>
      <c r="K229" s="81">
        <v>1.8344341383569045</v>
      </c>
      <c r="L229" s="81">
        <v>3.9372284070626757</v>
      </c>
      <c r="M229" s="81">
        <v>66.025500674511534</v>
      </c>
      <c r="N229" s="81">
        <v>52.236688391989659</v>
      </c>
      <c r="O229" s="81">
        <v>41.506567161907228</v>
      </c>
      <c r="P229" s="81">
        <v>24.377710309855438</v>
      </c>
      <c r="Q229" s="81">
        <v>2.9435731184003355</v>
      </c>
      <c r="R229" s="81">
        <v>0</v>
      </c>
      <c r="S229" s="81">
        <v>3.4622020739135539</v>
      </c>
      <c r="T229" s="82"/>
      <c r="U229" s="81">
        <v>29243020</v>
      </c>
      <c r="V229" s="81">
        <v>781</v>
      </c>
      <c r="W229" s="81">
        <v>91</v>
      </c>
      <c r="X229" s="81">
        <v>14309</v>
      </c>
      <c r="Y229" s="81">
        <v>16163</v>
      </c>
      <c r="Z229" s="81">
        <v>24115</v>
      </c>
      <c r="AA229" s="81">
        <v>4851</v>
      </c>
      <c r="AB229" s="81">
        <v>40513</v>
      </c>
      <c r="AC229" s="81">
        <v>0</v>
      </c>
      <c r="AD229" s="81">
        <v>3.4622020739135539</v>
      </c>
      <c r="AE229" s="82"/>
      <c r="AF229" s="81">
        <v>305437813.11408687</v>
      </c>
      <c r="AG229" s="81">
        <v>1386540.0239584318</v>
      </c>
      <c r="AH229" s="81">
        <v>819976.31814082712</v>
      </c>
      <c r="AI229" s="81">
        <v>87669305.359171972</v>
      </c>
      <c r="AJ229" s="81">
        <v>79803457.767910331</v>
      </c>
      <c r="AK229" s="81">
        <v>0</v>
      </c>
      <c r="AL229" s="81">
        <v>0</v>
      </c>
      <c r="AM229" s="81">
        <v>5552136.7043567775</v>
      </c>
      <c r="AN229" s="81">
        <v>0</v>
      </c>
      <c r="AO229" s="81">
        <v>0</v>
      </c>
      <c r="AP229" s="82"/>
      <c r="AQ229" s="81">
        <v>1638</v>
      </c>
      <c r="AR229" s="81">
        <v>204</v>
      </c>
      <c r="AS229" s="81">
        <v>0</v>
      </c>
      <c r="AT229" s="81">
        <v>0</v>
      </c>
      <c r="AU229" s="81">
        <v>0</v>
      </c>
      <c r="AV229" s="81">
        <v>0</v>
      </c>
      <c r="AW229" s="81" t="s">
        <v>564</v>
      </c>
      <c r="AX229" s="82"/>
      <c r="AY229" s="81">
        <v>7092.6679999999997</v>
      </c>
      <c r="AZ229" s="81">
        <v>8985.6</v>
      </c>
      <c r="BA229" s="81">
        <v>0</v>
      </c>
      <c r="BB229" s="81">
        <v>0</v>
      </c>
      <c r="BC229" s="81">
        <v>0</v>
      </c>
      <c r="BD229" s="81">
        <v>0</v>
      </c>
      <c r="BE229" s="81" t="s">
        <v>564</v>
      </c>
      <c r="BF229" s="82"/>
      <c r="BG229" s="81">
        <v>0</v>
      </c>
      <c r="BH229" s="81">
        <v>0</v>
      </c>
      <c r="BI229" s="81">
        <v>427.31900000000002</v>
      </c>
      <c r="BJ229" s="81">
        <v>2.7229999999999999</v>
      </c>
      <c r="BK229" s="81">
        <v>10.73</v>
      </c>
      <c r="BL229" s="81">
        <v>0</v>
      </c>
      <c r="BM229" s="82"/>
      <c r="BN229" s="81">
        <v>0</v>
      </c>
      <c r="BO229" s="81">
        <v>0</v>
      </c>
      <c r="BP229" s="81">
        <v>3</v>
      </c>
      <c r="BQ229" s="81">
        <v>1</v>
      </c>
      <c r="BR229" s="81">
        <v>2</v>
      </c>
      <c r="BS229" s="81">
        <v>0</v>
      </c>
      <c r="BT229"/>
      <c r="BU229" s="80">
        <v>386.30099999999999</v>
      </c>
      <c r="BV229" s="80">
        <v>0</v>
      </c>
      <c r="BW229" s="80">
        <v>0</v>
      </c>
      <c r="BX229" s="80">
        <v>0</v>
      </c>
      <c r="BY229" s="80">
        <v>0</v>
      </c>
      <c r="BZ229" s="80">
        <v>0</v>
      </c>
      <c r="CA229" s="80">
        <v>4.6970000000000001</v>
      </c>
      <c r="CB229" s="80">
        <v>0</v>
      </c>
      <c r="CC229" s="80">
        <v>49.774000000000001</v>
      </c>
    </row>
    <row r="230" spans="1:81">
      <c r="A230" s="80" t="s">
        <v>1972</v>
      </c>
      <c r="B230" s="80">
        <v>268</v>
      </c>
      <c r="C230" s="80">
        <v>13</v>
      </c>
      <c r="D230" s="80">
        <v>16</v>
      </c>
      <c r="E230" s="80">
        <v>2016</v>
      </c>
      <c r="F230" s="80" t="s">
        <v>92</v>
      </c>
      <c r="G230" s="80" t="s">
        <v>1959</v>
      </c>
      <c r="H230" s="80" t="s">
        <v>1960</v>
      </c>
      <c r="I230" s="177"/>
      <c r="J230" s="81">
        <v>251.40623709016558</v>
      </c>
      <c r="K230" s="81">
        <v>1.7626374732201802</v>
      </c>
      <c r="L230" s="81">
        <v>3.8465559361885253</v>
      </c>
      <c r="M230" s="81">
        <v>52.946226614528641</v>
      </c>
      <c r="N230" s="81">
        <v>52.606822174834988</v>
      </c>
      <c r="O230" s="81">
        <v>42.49539048604435</v>
      </c>
      <c r="P230" s="81">
        <v>24.94953713140179</v>
      </c>
      <c r="Q230" s="81">
        <v>2.8977495746276829</v>
      </c>
      <c r="R230" s="81">
        <v>0</v>
      </c>
      <c r="S230" s="81">
        <v>3.4722726389351295</v>
      </c>
      <c r="T230" s="82"/>
      <c r="U230" s="81">
        <v>25752403</v>
      </c>
      <c r="V230" s="81">
        <v>781</v>
      </c>
      <c r="W230" s="81">
        <v>91</v>
      </c>
      <c r="X230" s="81">
        <v>14309</v>
      </c>
      <c r="Y230" s="81">
        <v>16498</v>
      </c>
      <c r="Z230" s="81">
        <v>24993</v>
      </c>
      <c r="AA230" s="81">
        <v>5135</v>
      </c>
      <c r="AB230" s="81">
        <v>41026</v>
      </c>
      <c r="AC230" s="81">
        <v>0</v>
      </c>
      <c r="AD230" s="81">
        <v>3.4722726389351291</v>
      </c>
      <c r="AE230" s="82"/>
      <c r="AF230" s="81">
        <v>273267456.86856377</v>
      </c>
      <c r="AG230" s="81">
        <v>1317156.3010528591</v>
      </c>
      <c r="AH230" s="81">
        <v>684671.04226590635</v>
      </c>
      <c r="AI230" s="81">
        <v>83476265.046987534</v>
      </c>
      <c r="AJ230" s="81">
        <v>88447999.440477654</v>
      </c>
      <c r="AK230" s="81">
        <v>0</v>
      </c>
      <c r="AL230" s="81">
        <v>0</v>
      </c>
      <c r="AM230" s="81">
        <v>5626809.2875479953</v>
      </c>
      <c r="AN230" s="81">
        <v>0</v>
      </c>
      <c r="AO230" s="81">
        <v>0</v>
      </c>
      <c r="AP230" s="82"/>
      <c r="AQ230" s="81">
        <v>1701</v>
      </c>
      <c r="AR230" s="81">
        <v>216</v>
      </c>
      <c r="AS230" s="81">
        <v>0</v>
      </c>
      <c r="AT230" s="81">
        <v>0</v>
      </c>
      <c r="AU230" s="81">
        <v>0</v>
      </c>
      <c r="AV230" s="81">
        <v>0</v>
      </c>
      <c r="AW230" s="81" t="s">
        <v>564</v>
      </c>
      <c r="AX230" s="82"/>
      <c r="AY230" s="81">
        <v>7432.7579999999998</v>
      </c>
      <c r="AZ230" s="81">
        <v>9278.9</v>
      </c>
      <c r="BA230" s="81">
        <v>0</v>
      </c>
      <c r="BB230" s="81">
        <v>0</v>
      </c>
      <c r="BC230" s="81">
        <v>0</v>
      </c>
      <c r="BD230" s="81">
        <v>0</v>
      </c>
      <c r="BE230" s="81" t="s">
        <v>564</v>
      </c>
      <c r="BF230" s="82"/>
      <c r="BG230" s="81">
        <v>0</v>
      </c>
      <c r="BH230" s="81">
        <v>0</v>
      </c>
      <c r="BI230" s="81">
        <v>313.48099999999999</v>
      </c>
      <c r="BJ230" s="81">
        <v>1.734</v>
      </c>
      <c r="BK230" s="81">
        <v>9.4789999999999992</v>
      </c>
      <c r="BL230" s="81">
        <v>0</v>
      </c>
      <c r="BM230" s="82"/>
      <c r="BN230" s="81">
        <v>0</v>
      </c>
      <c r="BO230" s="81">
        <v>0</v>
      </c>
      <c r="BP230" s="81">
        <v>3</v>
      </c>
      <c r="BQ230" s="81">
        <v>1</v>
      </c>
      <c r="BR230" s="81">
        <v>2</v>
      </c>
      <c r="BS230" s="81">
        <v>0</v>
      </c>
      <c r="BT230"/>
      <c r="BU230" s="80">
        <v>321.08600000000001</v>
      </c>
      <c r="BV230" s="80">
        <v>0</v>
      </c>
      <c r="BW230" s="80">
        <v>0</v>
      </c>
      <c r="BX230" s="80">
        <v>0</v>
      </c>
      <c r="BY230" s="80">
        <v>0</v>
      </c>
      <c r="BZ230" s="80">
        <v>0</v>
      </c>
      <c r="CA230" s="80">
        <v>3.6080000000000001</v>
      </c>
      <c r="CB230" s="80">
        <v>0</v>
      </c>
      <c r="CC230" s="80">
        <v>0</v>
      </c>
    </row>
    <row r="231" spans="1:81">
      <c r="A231" s="80" t="s">
        <v>1973</v>
      </c>
      <c r="B231" s="80">
        <v>269</v>
      </c>
      <c r="C231" s="80">
        <v>14</v>
      </c>
      <c r="D231" s="80">
        <v>16</v>
      </c>
      <c r="E231" s="80">
        <v>2017</v>
      </c>
      <c r="F231" s="80" t="s">
        <v>71</v>
      </c>
      <c r="G231" s="80" t="s">
        <v>1959</v>
      </c>
      <c r="H231" s="80" t="s">
        <v>1960</v>
      </c>
      <c r="I231" s="177"/>
      <c r="J231" s="81">
        <v>163.52131890800965</v>
      </c>
      <c r="K231" s="81">
        <v>1.6966525883949157</v>
      </c>
      <c r="L231" s="81">
        <v>3.5516565482679612</v>
      </c>
      <c r="M231" s="81">
        <v>48.185208316565131</v>
      </c>
      <c r="N231" s="81">
        <v>50.478983944247823</v>
      </c>
      <c r="O231" s="81">
        <v>42.736920737421976</v>
      </c>
      <c r="P231" s="81">
        <v>26.148142892864396</v>
      </c>
      <c r="Q231" s="81">
        <v>2.8221832243203817</v>
      </c>
      <c r="R231" s="81">
        <v>0</v>
      </c>
      <c r="S231" s="81">
        <v>3.6200516070101458</v>
      </c>
      <c r="T231" s="82"/>
      <c r="U231" s="81">
        <v>18154694</v>
      </c>
      <c r="V231" s="81">
        <v>781</v>
      </c>
      <c r="W231" s="81">
        <v>91</v>
      </c>
      <c r="X231" s="81">
        <v>14309</v>
      </c>
      <c r="Y231" s="81">
        <v>16807</v>
      </c>
      <c r="Z231" s="81">
        <v>25552</v>
      </c>
      <c r="AA231" s="81">
        <v>5416</v>
      </c>
      <c r="AB231" s="81">
        <v>41320</v>
      </c>
      <c r="AC231" s="81">
        <v>0</v>
      </c>
      <c r="AD231" s="81">
        <v>3.6200516070101458</v>
      </c>
      <c r="AE231" s="82"/>
      <c r="AF231" s="81">
        <v>200853348.87223151</v>
      </c>
      <c r="AG231" s="81">
        <v>1293592.747479192</v>
      </c>
      <c r="AH231" s="81">
        <v>826829.19042836165</v>
      </c>
      <c r="AI231" s="81">
        <v>80418492.159888491</v>
      </c>
      <c r="AJ231" s="81">
        <v>90647782.756761357</v>
      </c>
      <c r="AK231" s="81">
        <v>0</v>
      </c>
      <c r="AL231" s="81">
        <v>0</v>
      </c>
      <c r="AM231" s="81">
        <v>5675999.5714887297</v>
      </c>
      <c r="AN231" s="81">
        <v>0</v>
      </c>
      <c r="AO231" s="81">
        <v>0</v>
      </c>
      <c r="AP231" s="82"/>
      <c r="AQ231" s="81">
        <v>1810</v>
      </c>
      <c r="AR231" s="81">
        <v>225</v>
      </c>
      <c r="AS231" s="81">
        <v>0</v>
      </c>
      <c r="AT231" s="81">
        <v>0</v>
      </c>
      <c r="AU231" s="81">
        <v>0</v>
      </c>
      <c r="AV231" s="81">
        <v>0</v>
      </c>
      <c r="AW231" s="81" t="s">
        <v>564</v>
      </c>
      <c r="AX231" s="82"/>
      <c r="AY231" s="81">
        <v>7993.848</v>
      </c>
      <c r="AZ231" s="81">
        <v>9410.9000000000033</v>
      </c>
      <c r="BA231" s="81">
        <v>0</v>
      </c>
      <c r="BB231" s="81">
        <v>0</v>
      </c>
      <c r="BC231" s="81">
        <v>0</v>
      </c>
      <c r="BD231" s="81">
        <v>0</v>
      </c>
      <c r="BE231" s="81" t="s">
        <v>564</v>
      </c>
      <c r="BF231" s="82"/>
      <c r="BG231" s="81">
        <v>0</v>
      </c>
      <c r="BH231" s="81">
        <v>0</v>
      </c>
      <c r="BI231" s="81">
        <v>294.91500000000002</v>
      </c>
      <c r="BJ231" s="81">
        <v>2.1040000000000001</v>
      </c>
      <c r="BK231" s="81">
        <v>8.468</v>
      </c>
      <c r="BL231" s="81">
        <v>0</v>
      </c>
      <c r="BM231" s="82"/>
      <c r="BN231" s="81">
        <v>0</v>
      </c>
      <c r="BO231" s="81">
        <v>0</v>
      </c>
      <c r="BP231" s="81">
        <v>3</v>
      </c>
      <c r="BQ231" s="81">
        <v>1</v>
      </c>
      <c r="BR231" s="81">
        <v>2</v>
      </c>
      <c r="BS231" s="81">
        <v>0</v>
      </c>
      <c r="BT231"/>
      <c r="BU231" s="80">
        <v>296.18900000000002</v>
      </c>
      <c r="BV231" s="80">
        <v>0</v>
      </c>
      <c r="BW231" s="80">
        <v>0</v>
      </c>
      <c r="BX231" s="80">
        <v>0</v>
      </c>
      <c r="BY231" s="80">
        <v>0</v>
      </c>
      <c r="BZ231" s="80">
        <v>0</v>
      </c>
      <c r="CA231" s="80">
        <v>5.6</v>
      </c>
      <c r="CB231" s="80">
        <v>3.698</v>
      </c>
      <c r="CC231" s="80">
        <v>0</v>
      </c>
    </row>
    <row r="232" spans="1:81">
      <c r="A232" s="80" t="s">
        <v>1974</v>
      </c>
      <c r="B232" s="80">
        <v>270</v>
      </c>
      <c r="C232" s="80">
        <v>15</v>
      </c>
      <c r="D232" s="80">
        <v>16</v>
      </c>
      <c r="E232" s="80">
        <v>2018</v>
      </c>
      <c r="F232" s="80" t="s">
        <v>93</v>
      </c>
      <c r="G232" s="80" t="s">
        <v>1959</v>
      </c>
      <c r="H232" s="80" t="s">
        <v>1960</v>
      </c>
      <c r="I232" s="177"/>
      <c r="J232" s="81">
        <v>115.37517880028074</v>
      </c>
      <c r="K232" s="81">
        <v>1.4857328695863459</v>
      </c>
      <c r="L232" s="81">
        <v>3.1136592577055859</v>
      </c>
      <c r="M232" s="81">
        <v>43.684750599251252</v>
      </c>
      <c r="N232" s="81">
        <v>38.91041918609848</v>
      </c>
      <c r="O232" s="81">
        <v>42.935072593026902</v>
      </c>
      <c r="P232" s="81">
        <v>25.763581057688295</v>
      </c>
      <c r="Q232" s="81">
        <v>2.6604206025682129</v>
      </c>
      <c r="R232" s="81">
        <v>0</v>
      </c>
      <c r="S232" s="81">
        <v>4.5038296757361671</v>
      </c>
      <c r="T232" s="82"/>
      <c r="U232" s="81">
        <v>14151623</v>
      </c>
      <c r="V232" s="81">
        <v>781</v>
      </c>
      <c r="W232" s="81">
        <v>91</v>
      </c>
      <c r="X232" s="81">
        <v>14309</v>
      </c>
      <c r="Y232" s="81">
        <v>17265</v>
      </c>
      <c r="Z232" s="81">
        <v>26162</v>
      </c>
      <c r="AA232" s="81">
        <v>5390</v>
      </c>
      <c r="AB232" s="81">
        <v>41976</v>
      </c>
      <c r="AC232" s="81">
        <v>0</v>
      </c>
      <c r="AD232" s="81">
        <v>4.5038296757361671</v>
      </c>
      <c r="AE232" s="82"/>
      <c r="AF232" s="81">
        <v>166698761.98050791</v>
      </c>
      <c r="AG232" s="81">
        <v>1151944.1783665931</v>
      </c>
      <c r="AH232" s="81">
        <v>752367.84070641641</v>
      </c>
      <c r="AI232" s="81">
        <v>78960753.390884414</v>
      </c>
      <c r="AJ232" s="81">
        <v>83538387.741353914</v>
      </c>
      <c r="AK232" s="81">
        <v>0</v>
      </c>
      <c r="AL232" s="81">
        <v>0</v>
      </c>
      <c r="AM232" s="81">
        <v>5778043.0232321732</v>
      </c>
      <c r="AN232" s="81">
        <v>0</v>
      </c>
      <c r="AO232" s="81">
        <v>0</v>
      </c>
      <c r="AP232" s="82"/>
      <c r="AQ232" s="81">
        <v>1970</v>
      </c>
      <c r="AR232" s="81">
        <v>242</v>
      </c>
      <c r="AS232" s="81">
        <v>0</v>
      </c>
      <c r="AT232" s="81">
        <v>0</v>
      </c>
      <c r="AU232" s="81">
        <v>0</v>
      </c>
      <c r="AV232" s="81">
        <v>0</v>
      </c>
      <c r="AW232" s="81" t="s">
        <v>564</v>
      </c>
      <c r="AX232" s="82"/>
      <c r="AY232" s="81">
        <v>8858.148000000001</v>
      </c>
      <c r="AZ232" s="81">
        <v>10714.5</v>
      </c>
      <c r="BA232" s="81">
        <v>0</v>
      </c>
      <c r="BB232" s="81">
        <v>0</v>
      </c>
      <c r="BC232" s="81">
        <v>0</v>
      </c>
      <c r="BD232" s="81">
        <v>0</v>
      </c>
      <c r="BE232" s="81" t="s">
        <v>564</v>
      </c>
      <c r="BF232" s="82"/>
      <c r="BG232" s="81">
        <v>0</v>
      </c>
      <c r="BH232" s="81">
        <v>0</v>
      </c>
      <c r="BI232" s="81">
        <v>305.774</v>
      </c>
      <c r="BJ232" s="81">
        <v>2.2440000000000002</v>
      </c>
      <c r="BK232" s="81">
        <v>8.0739999999999998</v>
      </c>
      <c r="BL232" s="81">
        <v>0</v>
      </c>
      <c r="BM232" s="82"/>
      <c r="BN232" s="81">
        <v>0</v>
      </c>
      <c r="BO232" s="81">
        <v>0</v>
      </c>
      <c r="BP232" s="81">
        <v>3</v>
      </c>
      <c r="BQ232" s="81">
        <v>1</v>
      </c>
      <c r="BR232" s="81">
        <v>2</v>
      </c>
      <c r="BS232" s="81">
        <v>0</v>
      </c>
      <c r="BT232"/>
      <c r="BU232" s="80">
        <v>304.22899999999998</v>
      </c>
      <c r="BV232" s="80">
        <v>0</v>
      </c>
      <c r="BW232" s="80">
        <v>0</v>
      </c>
      <c r="BX232" s="80">
        <v>0</v>
      </c>
      <c r="BY232" s="80">
        <v>0</v>
      </c>
      <c r="BZ232" s="80">
        <v>0</v>
      </c>
      <c r="CA232" s="80">
        <v>7.39</v>
      </c>
      <c r="CB232" s="80">
        <v>4.4729999999999999</v>
      </c>
      <c r="CC232" s="80">
        <v>0</v>
      </c>
    </row>
    <row r="233" spans="1:81">
      <c r="A233" s="80" t="s">
        <v>1975</v>
      </c>
      <c r="B233" s="80">
        <v>271</v>
      </c>
      <c r="C233" s="80">
        <v>16</v>
      </c>
      <c r="D233" s="80">
        <v>16</v>
      </c>
      <c r="E233" s="80">
        <v>2019</v>
      </c>
      <c r="F233" s="80" t="s">
        <v>73</v>
      </c>
      <c r="G233" s="80" t="s">
        <v>1959</v>
      </c>
      <c r="H233" s="80" t="s">
        <v>1960</v>
      </c>
      <c r="I233" s="177"/>
      <c r="J233" s="81">
        <v>124.31993154676601</v>
      </c>
      <c r="K233" s="81">
        <v>1.3973936787546817</v>
      </c>
      <c r="L233" s="81">
        <v>3.1734893736938381</v>
      </c>
      <c r="M233" s="81">
        <v>48.813370907654047</v>
      </c>
      <c r="N233" s="81">
        <v>37.790220668652637</v>
      </c>
      <c r="O233" s="81">
        <v>42.463403059581736</v>
      </c>
      <c r="P233" s="81">
        <v>26.131234802033436</v>
      </c>
      <c r="Q233" s="81">
        <v>2.6106520663890111</v>
      </c>
      <c r="R233" s="81">
        <v>0</v>
      </c>
      <c r="S233" s="81">
        <v>3.8288474323316293</v>
      </c>
      <c r="T233" s="82"/>
      <c r="U233" s="81">
        <v>14967110</v>
      </c>
      <c r="V233" s="81">
        <v>781</v>
      </c>
      <c r="W233" s="81">
        <v>91</v>
      </c>
      <c r="X233" s="81">
        <v>14309</v>
      </c>
      <c r="Y233" s="81">
        <v>17673</v>
      </c>
      <c r="Z233" s="81">
        <v>26585</v>
      </c>
      <c r="AA233" s="81">
        <v>5426</v>
      </c>
      <c r="AB233" s="81">
        <v>42306</v>
      </c>
      <c r="AC233" s="81">
        <v>0</v>
      </c>
      <c r="AD233" s="81">
        <v>3.8288474323316288</v>
      </c>
      <c r="AE233" s="82"/>
      <c r="AF233" s="81">
        <v>175397979.77319279</v>
      </c>
      <c r="AG233" s="81">
        <v>1116176.4280363391</v>
      </c>
      <c r="AH233" s="81">
        <v>836530.70837646967</v>
      </c>
      <c r="AI233" s="81">
        <v>79591780.56627129</v>
      </c>
      <c r="AJ233" s="81">
        <v>77325854.050232306</v>
      </c>
      <c r="AK233" s="81">
        <v>0</v>
      </c>
      <c r="AL233" s="81">
        <v>0</v>
      </c>
      <c r="AM233" s="81">
        <v>5761758.7206025133</v>
      </c>
      <c r="AN233" s="81">
        <v>0</v>
      </c>
      <c r="AO233" s="81">
        <v>0</v>
      </c>
      <c r="AP233" s="82"/>
      <c r="AQ233" s="81">
        <v>2132</v>
      </c>
      <c r="AR233" s="81">
        <v>246</v>
      </c>
      <c r="AS233" s="81">
        <v>0</v>
      </c>
      <c r="AT233" s="81">
        <v>0</v>
      </c>
      <c r="AU233" s="81">
        <v>0</v>
      </c>
      <c r="AV233" s="81">
        <v>0</v>
      </c>
      <c r="AW233" s="81" t="s">
        <v>564</v>
      </c>
      <c r="AX233" s="82"/>
      <c r="AY233" s="81">
        <v>9690.5979999999945</v>
      </c>
      <c r="AZ233" s="81">
        <v>10802.2</v>
      </c>
      <c r="BA233" s="81">
        <v>0</v>
      </c>
      <c r="BB233" s="81">
        <v>0</v>
      </c>
      <c r="BC233" s="81">
        <v>0</v>
      </c>
      <c r="BD233" s="81">
        <v>0</v>
      </c>
      <c r="BE233" s="81" t="s">
        <v>564</v>
      </c>
      <c r="BF233" s="82"/>
      <c r="BG233" s="81">
        <v>0</v>
      </c>
      <c r="BH233" s="81">
        <v>0</v>
      </c>
      <c r="BI233" s="81">
        <v>231.822</v>
      </c>
      <c r="BJ233" s="81">
        <v>0</v>
      </c>
      <c r="BK233" s="81">
        <v>5.8879999999999999</v>
      </c>
      <c r="BL233" s="81">
        <v>0</v>
      </c>
      <c r="BM233" s="82"/>
      <c r="BN233" s="81">
        <v>0</v>
      </c>
      <c r="BO233" s="81">
        <v>0</v>
      </c>
      <c r="BP233" s="81">
        <v>3</v>
      </c>
      <c r="BQ233" s="81">
        <v>0</v>
      </c>
      <c r="BR233" s="81">
        <v>2</v>
      </c>
      <c r="BS233" s="81">
        <v>0</v>
      </c>
      <c r="BT233"/>
      <c r="BU233" s="80">
        <v>228.84399999999999</v>
      </c>
      <c r="BV233" s="80">
        <v>0</v>
      </c>
      <c r="BW233" s="80">
        <v>0</v>
      </c>
      <c r="BX233" s="80">
        <v>0</v>
      </c>
      <c r="BY233" s="80">
        <v>0</v>
      </c>
      <c r="BZ233" s="80">
        <v>0</v>
      </c>
      <c r="CA233" s="80">
        <v>8.8659999999999997</v>
      </c>
      <c r="CB233" s="80">
        <v>0</v>
      </c>
      <c r="CC233" s="80">
        <v>0</v>
      </c>
    </row>
    <row r="234" spans="1:81">
      <c r="A234" s="80" t="s">
        <v>1976</v>
      </c>
      <c r="B234" s="80">
        <v>272</v>
      </c>
      <c r="C234" s="80">
        <v>17</v>
      </c>
      <c r="D234" s="80">
        <v>16</v>
      </c>
      <c r="E234" s="80">
        <v>2020</v>
      </c>
      <c r="F234" s="80" t="s">
        <v>218</v>
      </c>
      <c r="G234" s="80" t="s">
        <v>1959</v>
      </c>
      <c r="H234" s="80" t="s">
        <v>1960</v>
      </c>
      <c r="I234" s="177"/>
      <c r="J234" s="81">
        <v>141.46134460571321</v>
      </c>
      <c r="K234" s="81">
        <v>2.0689417785233295</v>
      </c>
      <c r="L234" s="81">
        <v>6.3623401037967398</v>
      </c>
      <c r="M234" s="81">
        <v>58.288154503316882</v>
      </c>
      <c r="N234" s="81">
        <v>40.685288564469623</v>
      </c>
      <c r="O234" s="81">
        <v>38.056204949360449</v>
      </c>
      <c r="P234" s="81">
        <v>24.552094004979647</v>
      </c>
      <c r="Q234" s="81">
        <v>2.5260412110472164</v>
      </c>
      <c r="R234" s="81">
        <v>0</v>
      </c>
      <c r="S234" s="81">
        <v>4.2503038008679681</v>
      </c>
      <c r="T234" s="82"/>
      <c r="U234" s="81">
        <v>17040029</v>
      </c>
      <c r="V234" s="81">
        <v>1061</v>
      </c>
      <c r="W234" s="81">
        <v>205</v>
      </c>
      <c r="X234" s="81">
        <v>18059</v>
      </c>
      <c r="Y234" s="81">
        <v>18118</v>
      </c>
      <c r="Z234" s="81">
        <v>27194</v>
      </c>
      <c r="AA234" s="81">
        <v>5539</v>
      </c>
      <c r="AB234" s="81">
        <v>42841</v>
      </c>
      <c r="AC234" s="81">
        <v>0</v>
      </c>
      <c r="AD234" s="81">
        <v>4.2503038008679681</v>
      </c>
      <c r="AE234" s="82"/>
      <c r="AF234" s="81">
        <v>196554294.20364279</v>
      </c>
      <c r="AG234" s="81">
        <v>1521456.5526726095</v>
      </c>
      <c r="AH234" s="81">
        <v>1951364.9612267362</v>
      </c>
      <c r="AI234" s="81">
        <v>92644535.290036589</v>
      </c>
      <c r="AJ234" s="81">
        <v>84216036.878135785</v>
      </c>
      <c r="AK234" s="81"/>
      <c r="AL234" s="81"/>
      <c r="AM234" s="81">
        <v>5591226.4734374005</v>
      </c>
      <c r="AN234" s="81"/>
      <c r="AO234" s="81"/>
      <c r="AP234" s="82"/>
      <c r="AQ234" s="81">
        <v>2287</v>
      </c>
      <c r="AR234" s="81">
        <v>249</v>
      </c>
      <c r="AS234" s="81">
        <v>0</v>
      </c>
      <c r="AT234" s="81">
        <v>0</v>
      </c>
      <c r="AU234" s="81">
        <v>0</v>
      </c>
      <c r="AV234" s="81">
        <v>0</v>
      </c>
      <c r="AW234" s="81">
        <v>0</v>
      </c>
      <c r="AX234" s="82"/>
      <c r="AY234" s="81">
        <v>10570.20799999997</v>
      </c>
      <c r="AZ234" s="81">
        <v>10872.7</v>
      </c>
      <c r="BA234" s="81">
        <v>0</v>
      </c>
      <c r="BB234" s="81">
        <v>0</v>
      </c>
      <c r="BC234" s="81">
        <v>0</v>
      </c>
      <c r="BD234" s="81">
        <v>0</v>
      </c>
      <c r="BE234" s="81">
        <v>0</v>
      </c>
      <c r="BF234" s="82"/>
      <c r="BG234" s="81">
        <v>0</v>
      </c>
      <c r="BH234" s="81">
        <v>0</v>
      </c>
      <c r="BI234" s="81">
        <v>243.68899999999999</v>
      </c>
      <c r="BJ234" s="81">
        <v>0</v>
      </c>
      <c r="BK234" s="81">
        <v>4.2290000000000001</v>
      </c>
      <c r="BL234" s="81">
        <v>0</v>
      </c>
      <c r="BM234" s="82"/>
      <c r="BN234" s="81">
        <v>0</v>
      </c>
      <c r="BO234" s="81">
        <v>0</v>
      </c>
      <c r="BP234" s="81">
        <v>3</v>
      </c>
      <c r="BQ234" s="81">
        <v>0</v>
      </c>
      <c r="BR234" s="81">
        <v>1</v>
      </c>
      <c r="BS234" s="81">
        <v>0</v>
      </c>
      <c r="BT234"/>
      <c r="BU234" s="80">
        <v>239.59200000000001</v>
      </c>
      <c r="BV234" s="80">
        <v>0</v>
      </c>
      <c r="BW234" s="80">
        <v>0</v>
      </c>
      <c r="BX234" s="80">
        <v>0</v>
      </c>
      <c r="BY234" s="80">
        <v>0</v>
      </c>
      <c r="BZ234" s="80">
        <v>0</v>
      </c>
      <c r="CA234" s="80">
        <v>8.3260000000000005</v>
      </c>
      <c r="CB234" s="80">
        <v>0</v>
      </c>
      <c r="CC234" s="80">
        <v>0</v>
      </c>
    </row>
    <row r="235" spans="1:81">
      <c r="A235" s="80" t="s">
        <v>1977</v>
      </c>
      <c r="B235" s="80">
        <v>272</v>
      </c>
      <c r="C235" s="80">
        <v>18</v>
      </c>
      <c r="D235" s="80">
        <v>16</v>
      </c>
      <c r="E235" s="80">
        <v>2021</v>
      </c>
      <c r="F235" s="80" t="s">
        <v>75</v>
      </c>
      <c r="G235" s="174" t="s">
        <v>1959</v>
      </c>
      <c r="H235" s="80" t="s">
        <v>1960</v>
      </c>
      <c r="I235" s="177"/>
      <c r="J235" s="81">
        <v>136.17742009448256</v>
      </c>
      <c r="K235" s="81">
        <v>2.1180170695330163</v>
      </c>
      <c r="L235" s="81">
        <v>5.6842437988386223</v>
      </c>
      <c r="M235" s="81">
        <v>53.488655450171919</v>
      </c>
      <c r="N235" s="81">
        <v>31.340370389141107</v>
      </c>
      <c r="O235" s="81">
        <v>37.744617549751062</v>
      </c>
      <c r="P235" s="81">
        <v>25.439998830236103</v>
      </c>
      <c r="Q235" s="81">
        <v>2.585833117738296</v>
      </c>
      <c r="R235" s="81">
        <v>0</v>
      </c>
      <c r="S235" s="81">
        <v>4.5019537838834189</v>
      </c>
      <c r="T235" s="82"/>
      <c r="U235" s="81">
        <v>20961401</v>
      </c>
      <c r="V235" s="81">
        <v>1061</v>
      </c>
      <c r="W235" s="81">
        <v>205</v>
      </c>
      <c r="X235" s="81">
        <v>18059</v>
      </c>
      <c r="Y235" s="81">
        <v>18493</v>
      </c>
      <c r="Z235" s="81">
        <v>27772</v>
      </c>
      <c r="AA235" s="81">
        <v>5597</v>
      </c>
      <c r="AB235" s="81">
        <v>43335</v>
      </c>
      <c r="AC235" s="81">
        <v>0</v>
      </c>
      <c r="AD235" s="81">
        <v>4.5019537838834189</v>
      </c>
      <c r="AE235" s="82"/>
      <c r="AF235" s="81">
        <v>210768665.36697122</v>
      </c>
      <c r="AG235" s="81">
        <v>1628607.3581544335</v>
      </c>
      <c r="AH235" s="81">
        <v>1805325.825843716</v>
      </c>
      <c r="AI235" s="81">
        <v>101850469.42991613</v>
      </c>
      <c r="AJ235" s="81">
        <v>77253310.697519675</v>
      </c>
      <c r="AK235" s="81">
        <v>0</v>
      </c>
      <c r="AL235" s="81">
        <v>0</v>
      </c>
      <c r="AM235" s="81">
        <v>5688320.5781511394</v>
      </c>
      <c r="AN235" s="81">
        <v>0</v>
      </c>
      <c r="AO235" s="81">
        <v>0</v>
      </c>
      <c r="AP235" s="82"/>
      <c r="AQ235" s="81">
        <v>2438</v>
      </c>
      <c r="AR235" s="81">
        <v>250</v>
      </c>
      <c r="AS235" s="81">
        <v>0</v>
      </c>
      <c r="AT235" s="81">
        <v>0</v>
      </c>
      <c r="AU235" s="81">
        <v>0</v>
      </c>
      <c r="AV235" s="81">
        <v>0</v>
      </c>
      <c r="AW235" s="81"/>
      <c r="AX235" s="82"/>
      <c r="AY235" s="81">
        <v>11383.56799999997</v>
      </c>
      <c r="AZ235" s="81">
        <v>10916.7</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1978</v>
      </c>
      <c r="B236" s="80">
        <v>272</v>
      </c>
      <c r="C236" s="80">
        <v>19</v>
      </c>
      <c r="D236" s="80">
        <v>16</v>
      </c>
      <c r="E236" s="80">
        <v>2022</v>
      </c>
      <c r="F236" s="80" t="s">
        <v>568</v>
      </c>
      <c r="G236" s="174" t="s">
        <v>1959</v>
      </c>
      <c r="H236" s="80" t="s">
        <v>1960</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2584</v>
      </c>
      <c r="AR236" s="81">
        <v>251</v>
      </c>
      <c r="AS236" s="81">
        <v>0</v>
      </c>
      <c r="AT236" s="81">
        <v>0</v>
      </c>
      <c r="AU236" s="81">
        <v>0</v>
      </c>
      <c r="AV236" s="81">
        <v>0</v>
      </c>
      <c r="AW236" s="81"/>
      <c r="AX236" s="82"/>
      <c r="AY236" s="81">
        <v>12151.857999999958</v>
      </c>
      <c r="AZ236" s="81">
        <v>11416.199999999995</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1979</v>
      </c>
      <c r="B237" s="80">
        <v>358</v>
      </c>
      <c r="C237" s="80">
        <v>1</v>
      </c>
      <c r="D237" s="80">
        <v>22</v>
      </c>
      <c r="E237" s="80">
        <v>1990</v>
      </c>
      <c r="F237" s="80" t="s">
        <v>562</v>
      </c>
      <c r="G237" s="80" t="s">
        <v>1980</v>
      </c>
      <c r="H237" s="80" t="s">
        <v>1981</v>
      </c>
      <c r="I237" s="177"/>
      <c r="J237" s="81">
        <v>255.30050099203936</v>
      </c>
      <c r="K237" s="81">
        <v>20.765068003067466</v>
      </c>
      <c r="L237" s="81">
        <v>83.993719537729902</v>
      </c>
      <c r="M237" s="81">
        <v>62.537343996070781</v>
      </c>
      <c r="N237" s="81">
        <v>84.796439634279849</v>
      </c>
      <c r="O237" s="81">
        <v>41.880647358419814</v>
      </c>
      <c r="P237" s="81">
        <v>64.140397297728612</v>
      </c>
      <c r="Q237" s="81">
        <v>4.249595753062926</v>
      </c>
      <c r="R237" s="81">
        <v>5.398656368212956</v>
      </c>
      <c r="S237" s="81">
        <v>4.1616227348888728</v>
      </c>
      <c r="T237" s="82"/>
      <c r="U237" s="81">
        <v>4587745</v>
      </c>
      <c r="V237" s="81">
        <v>3848</v>
      </c>
      <c r="W237" s="81">
        <v>770</v>
      </c>
      <c r="X237" s="81">
        <v>19201</v>
      </c>
      <c r="Y237" s="81">
        <v>23045</v>
      </c>
      <c r="Z237" s="81">
        <v>17226</v>
      </c>
      <c r="AA237" s="81">
        <v>15574</v>
      </c>
      <c r="AB237" s="81">
        <v>68999</v>
      </c>
      <c r="AC237" s="81">
        <v>935057</v>
      </c>
      <c r="AD237" s="81">
        <v>4.1616227348888728</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1982</v>
      </c>
      <c r="B238" s="80">
        <v>359</v>
      </c>
      <c r="C238" s="80">
        <v>2</v>
      </c>
      <c r="D238" s="80">
        <v>22</v>
      </c>
      <c r="E238" s="80">
        <v>2005</v>
      </c>
      <c r="F238" s="80" t="s">
        <v>565</v>
      </c>
      <c r="G238" s="80" t="s">
        <v>1980</v>
      </c>
      <c r="H238" s="80" t="s">
        <v>1981</v>
      </c>
      <c r="I238" s="177"/>
      <c r="J238" s="81">
        <v>95.833588035754772</v>
      </c>
      <c r="K238" s="81">
        <v>13.384171643281613</v>
      </c>
      <c r="L238" s="81">
        <v>37.985007066096443</v>
      </c>
      <c r="M238" s="81">
        <v>107.2496429237351</v>
      </c>
      <c r="N238" s="81">
        <v>118.04767861387802</v>
      </c>
      <c r="O238" s="81">
        <v>57.176346380652305</v>
      </c>
      <c r="P238" s="81">
        <v>63.079555044781273</v>
      </c>
      <c r="Q238" s="81">
        <v>3.4778586444129576</v>
      </c>
      <c r="R238" s="81">
        <v>4.6049949137541066</v>
      </c>
      <c r="S238" s="81">
        <v>3.1817795060000003</v>
      </c>
      <c r="T238" s="82"/>
      <c r="U238" s="81">
        <v>2294089</v>
      </c>
      <c r="V238" s="81">
        <v>2686</v>
      </c>
      <c r="W238" s="81">
        <v>380</v>
      </c>
      <c r="X238" s="81">
        <v>15368</v>
      </c>
      <c r="Y238" s="81">
        <v>24644</v>
      </c>
      <c r="Z238" s="81">
        <v>27214</v>
      </c>
      <c r="AA238" s="81">
        <v>12544</v>
      </c>
      <c r="AB238" s="81">
        <v>59032</v>
      </c>
      <c r="AC238" s="81">
        <v>814298</v>
      </c>
      <c r="AD238" s="81">
        <v>3.1817795060000003</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1983</v>
      </c>
      <c r="B239" s="80">
        <v>360</v>
      </c>
      <c r="C239" s="80">
        <v>3</v>
      </c>
      <c r="D239" s="80">
        <v>22</v>
      </c>
      <c r="E239" s="80">
        <v>2006</v>
      </c>
      <c r="F239" s="80" t="s">
        <v>566</v>
      </c>
      <c r="G239" s="80" t="s">
        <v>1980</v>
      </c>
      <c r="H239" s="80" t="s">
        <v>1981</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1984</v>
      </c>
      <c r="B240" s="80">
        <v>361</v>
      </c>
      <c r="C240" s="80">
        <v>4</v>
      </c>
      <c r="D240" s="80">
        <v>22</v>
      </c>
      <c r="E240" s="80">
        <v>2007</v>
      </c>
      <c r="F240" s="80" t="s">
        <v>567</v>
      </c>
      <c r="G240" s="80" t="s">
        <v>1980</v>
      </c>
      <c r="H240" s="80" t="s">
        <v>1981</v>
      </c>
      <c r="I240" s="177"/>
      <c r="J240" s="81">
        <v>86.545114281352269</v>
      </c>
      <c r="K240" s="81">
        <v>9.5517069419156844</v>
      </c>
      <c r="L240" s="81">
        <v>48.573344450682242</v>
      </c>
      <c r="M240" s="81">
        <v>115.13719070604465</v>
      </c>
      <c r="N240" s="81">
        <v>107.88751239379765</v>
      </c>
      <c r="O240" s="81">
        <v>54.554316325329125</v>
      </c>
      <c r="P240" s="81">
        <v>61.477170479658533</v>
      </c>
      <c r="Q240" s="81">
        <v>3.5505710349736797</v>
      </c>
      <c r="R240" s="81">
        <v>4.28141965472091</v>
      </c>
      <c r="S240" s="81">
        <v>5.1335179771399995</v>
      </c>
      <c r="T240" s="82"/>
      <c r="U240" s="81">
        <v>2396345</v>
      </c>
      <c r="V240" s="81">
        <v>2434</v>
      </c>
      <c r="W240" s="81">
        <v>461</v>
      </c>
      <c r="X240" s="81">
        <v>18580</v>
      </c>
      <c r="Y240" s="81">
        <v>24472</v>
      </c>
      <c r="Z240" s="81">
        <v>26993</v>
      </c>
      <c r="AA240" s="81">
        <v>12039</v>
      </c>
      <c r="AB240" s="81">
        <v>57079</v>
      </c>
      <c r="AC240" s="81">
        <v>778803</v>
      </c>
      <c r="AD240" s="81">
        <v>5.1335179771399995</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1985</v>
      </c>
      <c r="B241" s="80">
        <v>362</v>
      </c>
      <c r="C241" s="80">
        <v>5</v>
      </c>
      <c r="D241" s="80">
        <v>22</v>
      </c>
      <c r="E241" s="80">
        <v>2008</v>
      </c>
      <c r="F241" s="80" t="s">
        <v>84</v>
      </c>
      <c r="G241" s="80" t="s">
        <v>1980</v>
      </c>
      <c r="H241" s="80" t="s">
        <v>1981</v>
      </c>
      <c r="I241" s="177"/>
      <c r="J241" s="81">
        <v>74.076786463979559</v>
      </c>
      <c r="K241" s="81">
        <v>7.602183636849718</v>
      </c>
      <c r="L241" s="81">
        <v>39.398176772976178</v>
      </c>
      <c r="M241" s="81">
        <v>118.78618655946802</v>
      </c>
      <c r="N241" s="81">
        <v>109.92302470540062</v>
      </c>
      <c r="O241" s="81">
        <v>52.538516848808072</v>
      </c>
      <c r="P241" s="81">
        <v>59.127103381105208</v>
      </c>
      <c r="Q241" s="81">
        <v>3.4391320706145505</v>
      </c>
      <c r="R241" s="81">
        <v>4.2553390653687426</v>
      </c>
      <c r="S241" s="81">
        <v>5.874015879359999</v>
      </c>
      <c r="T241" s="82"/>
      <c r="U241" s="81">
        <v>2279142</v>
      </c>
      <c r="V241" s="81">
        <v>2434</v>
      </c>
      <c r="W241" s="81">
        <v>461</v>
      </c>
      <c r="X241" s="81">
        <v>18580</v>
      </c>
      <c r="Y241" s="81">
        <v>24378</v>
      </c>
      <c r="Z241" s="81">
        <v>26908</v>
      </c>
      <c r="AA241" s="81">
        <v>11592</v>
      </c>
      <c r="AB241" s="81">
        <v>56196</v>
      </c>
      <c r="AC241" s="81">
        <v>803775</v>
      </c>
      <c r="AD241" s="81">
        <v>5.874015879359999</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1986</v>
      </c>
      <c r="B242" s="80">
        <v>363</v>
      </c>
      <c r="C242" s="80">
        <v>6</v>
      </c>
      <c r="D242" s="80">
        <v>22</v>
      </c>
      <c r="E242" s="80">
        <v>2009</v>
      </c>
      <c r="F242" s="80" t="s">
        <v>85</v>
      </c>
      <c r="G242" s="80" t="s">
        <v>1980</v>
      </c>
      <c r="H242" s="80" t="s">
        <v>1981</v>
      </c>
      <c r="I242" s="177"/>
      <c r="J242" s="81">
        <v>82.147535683320513</v>
      </c>
      <c r="K242" s="81">
        <v>6.6223072657208482</v>
      </c>
      <c r="L242" s="81">
        <v>37.518345220625548</v>
      </c>
      <c r="M242" s="81">
        <v>109.7779333429457</v>
      </c>
      <c r="N242" s="81">
        <v>95.794588454226599</v>
      </c>
      <c r="O242" s="81">
        <v>53.413838606745458</v>
      </c>
      <c r="P242" s="81">
        <v>56.178341923831042</v>
      </c>
      <c r="Q242" s="81">
        <v>3.2322280815983184</v>
      </c>
      <c r="R242" s="81">
        <v>4.3089444505673082</v>
      </c>
      <c r="S242" s="81">
        <v>2.7181507361600001</v>
      </c>
      <c r="T242" s="82"/>
      <c r="U242" s="81">
        <v>1949008</v>
      </c>
      <c r="V242" s="81">
        <v>2172</v>
      </c>
      <c r="W242" s="81">
        <v>655</v>
      </c>
      <c r="X242" s="81">
        <v>18783</v>
      </c>
      <c r="Y242" s="81">
        <v>24322</v>
      </c>
      <c r="Z242" s="81">
        <v>27002</v>
      </c>
      <c r="AA242" s="81">
        <v>11307</v>
      </c>
      <c r="AB242" s="81">
        <v>55443</v>
      </c>
      <c r="AC242" s="81">
        <v>794025</v>
      </c>
      <c r="AD242" s="81">
        <v>2.7181507361600001</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13.502000000000001</v>
      </c>
      <c r="BJ242" s="81">
        <v>0.41299999999999998</v>
      </c>
      <c r="BK242" s="81">
        <v>0</v>
      </c>
      <c r="BL242" s="81">
        <v>0</v>
      </c>
      <c r="BM242" s="82"/>
      <c r="BN242" s="81">
        <v>0</v>
      </c>
      <c r="BO242" s="81">
        <v>0</v>
      </c>
      <c r="BP242" s="81">
        <v>3</v>
      </c>
      <c r="BQ242" s="81">
        <v>1</v>
      </c>
      <c r="BR242" s="81">
        <v>0</v>
      </c>
      <c r="BS242" s="81">
        <v>0</v>
      </c>
      <c r="BT242"/>
      <c r="BU242" s="80"/>
      <c r="BV242" s="80"/>
      <c r="BW242" s="80"/>
      <c r="BX242" s="80"/>
      <c r="BY242" s="80"/>
      <c r="BZ242" s="80"/>
      <c r="CA242" s="80"/>
      <c r="CB242" s="80"/>
      <c r="CC242" s="80"/>
    </row>
    <row r="243" spans="1:81">
      <c r="A243" s="80" t="s">
        <v>1987</v>
      </c>
      <c r="B243" s="80">
        <v>364</v>
      </c>
      <c r="C243" s="80">
        <v>7</v>
      </c>
      <c r="D243" s="80">
        <v>22</v>
      </c>
      <c r="E243" s="80">
        <v>2010</v>
      </c>
      <c r="F243" s="80" t="s">
        <v>86</v>
      </c>
      <c r="G243" s="80" t="s">
        <v>1980</v>
      </c>
      <c r="H243" s="80" t="s">
        <v>1981</v>
      </c>
      <c r="I243" s="177"/>
      <c r="J243" s="81">
        <v>100.29211140692544</v>
      </c>
      <c r="K243" s="81">
        <v>8.2339185625891371</v>
      </c>
      <c r="L243" s="81">
        <v>34.755059541840794</v>
      </c>
      <c r="M243" s="81">
        <v>125.55190215434858</v>
      </c>
      <c r="N243" s="81">
        <v>116.04748468664208</v>
      </c>
      <c r="O243" s="81">
        <v>53.347930695946552</v>
      </c>
      <c r="P243" s="81">
        <v>56.53696569241712</v>
      </c>
      <c r="Q243" s="81">
        <v>3.3162144577788952</v>
      </c>
      <c r="R243" s="81">
        <v>4.8521099378580796</v>
      </c>
      <c r="S243" s="81">
        <v>2.85474185684</v>
      </c>
      <c r="T243" s="82"/>
      <c r="U243" s="81">
        <v>2531992</v>
      </c>
      <c r="V243" s="81">
        <v>2172</v>
      </c>
      <c r="W243" s="81">
        <v>655</v>
      </c>
      <c r="X243" s="81">
        <v>18783</v>
      </c>
      <c r="Y243" s="81">
        <v>24241</v>
      </c>
      <c r="Z243" s="81">
        <v>27094</v>
      </c>
      <c r="AA243" s="81">
        <v>11095</v>
      </c>
      <c r="AB243" s="81">
        <v>54506</v>
      </c>
      <c r="AC243" s="81">
        <v>847317</v>
      </c>
      <c r="AD243" s="81">
        <v>2.85474185684</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15.532</v>
      </c>
      <c r="BJ243" s="81">
        <v>0.44</v>
      </c>
      <c r="BK243" s="81">
        <v>0</v>
      </c>
      <c r="BL243" s="81">
        <v>0</v>
      </c>
      <c r="BM243" s="82"/>
      <c r="BN243" s="81">
        <v>0</v>
      </c>
      <c r="BO243" s="81">
        <v>0</v>
      </c>
      <c r="BP243" s="81">
        <v>3</v>
      </c>
      <c r="BQ243" s="81">
        <v>1</v>
      </c>
      <c r="BR243" s="81">
        <v>0</v>
      </c>
      <c r="BS243" s="81">
        <v>0</v>
      </c>
      <c r="BT243"/>
      <c r="BU243" s="80">
        <v>15.972</v>
      </c>
      <c r="BV243" s="80">
        <v>0</v>
      </c>
      <c r="BW243" s="80">
        <v>0</v>
      </c>
      <c r="BX243" s="80">
        <v>0</v>
      </c>
      <c r="BY243" s="80">
        <v>0</v>
      </c>
      <c r="BZ243" s="80">
        <v>0</v>
      </c>
      <c r="CA243" s="80">
        <v>0</v>
      </c>
      <c r="CB243" s="80">
        <v>0</v>
      </c>
      <c r="CC243" s="80">
        <v>0</v>
      </c>
    </row>
    <row r="244" spans="1:81">
      <c r="A244" s="80" t="s">
        <v>1988</v>
      </c>
      <c r="B244" s="80">
        <v>365</v>
      </c>
      <c r="C244" s="80">
        <v>8</v>
      </c>
      <c r="D244" s="80">
        <v>22</v>
      </c>
      <c r="E244" s="80">
        <v>2011</v>
      </c>
      <c r="F244" s="80" t="s">
        <v>87</v>
      </c>
      <c r="G244" s="80" t="s">
        <v>1980</v>
      </c>
      <c r="H244" s="80" t="s">
        <v>1981</v>
      </c>
      <c r="I244" s="177"/>
      <c r="J244" s="81">
        <v>62.60915036333985</v>
      </c>
      <c r="K244" s="81">
        <v>10.939871603096879</v>
      </c>
      <c r="L244" s="81">
        <v>33.977334967306987</v>
      </c>
      <c r="M244" s="81">
        <v>115.0629563683645</v>
      </c>
      <c r="N244" s="81">
        <v>109.71843344679738</v>
      </c>
      <c r="O244" s="81">
        <v>52.635631151418394</v>
      </c>
      <c r="P244" s="81">
        <v>53.616536833472985</v>
      </c>
      <c r="Q244" s="81">
        <v>3.7607857638571032</v>
      </c>
      <c r="R244" s="81">
        <v>4.558185905317079</v>
      </c>
      <c r="S244" s="81">
        <v>3.1960417630050002</v>
      </c>
      <c r="T244" s="82"/>
      <c r="U244" s="81">
        <v>1664538</v>
      </c>
      <c r="V244" s="81">
        <v>2172</v>
      </c>
      <c r="W244" s="81">
        <v>655</v>
      </c>
      <c r="X244" s="81">
        <v>18783</v>
      </c>
      <c r="Y244" s="81">
        <v>24121</v>
      </c>
      <c r="Z244" s="81">
        <v>27313</v>
      </c>
      <c r="AA244" s="81">
        <v>10835</v>
      </c>
      <c r="AB244" s="81">
        <v>53589</v>
      </c>
      <c r="AC244" s="81">
        <v>794673</v>
      </c>
      <c r="AD244" s="81">
        <v>3.1960417630050002</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15.497</v>
      </c>
      <c r="BJ244" s="81">
        <v>0.434</v>
      </c>
      <c r="BK244" s="81">
        <v>0</v>
      </c>
      <c r="BL244" s="81">
        <v>0</v>
      </c>
      <c r="BM244" s="82"/>
      <c r="BN244" s="81">
        <v>0</v>
      </c>
      <c r="BO244" s="81">
        <v>0</v>
      </c>
      <c r="BP244" s="81">
        <v>3</v>
      </c>
      <c r="BQ244" s="81">
        <v>1</v>
      </c>
      <c r="BR244" s="81">
        <v>0</v>
      </c>
      <c r="BS244" s="81">
        <v>0</v>
      </c>
      <c r="BT244"/>
      <c r="BU244" s="80">
        <v>15.930999999999999</v>
      </c>
      <c r="BV244" s="80">
        <v>0</v>
      </c>
      <c r="BW244" s="80">
        <v>0</v>
      </c>
      <c r="BX244" s="80">
        <v>0</v>
      </c>
      <c r="BY244" s="80">
        <v>0</v>
      </c>
      <c r="BZ244" s="80">
        <v>0</v>
      </c>
      <c r="CA244" s="80">
        <v>0</v>
      </c>
      <c r="CB244" s="80">
        <v>0</v>
      </c>
      <c r="CC244" s="80">
        <v>0</v>
      </c>
    </row>
    <row r="245" spans="1:81">
      <c r="A245" s="80" t="s">
        <v>1989</v>
      </c>
      <c r="B245" s="80">
        <v>366</v>
      </c>
      <c r="C245" s="80">
        <v>9</v>
      </c>
      <c r="D245" s="80">
        <v>22</v>
      </c>
      <c r="E245" s="80">
        <v>2012</v>
      </c>
      <c r="F245" s="80" t="s">
        <v>88</v>
      </c>
      <c r="G245" s="80" t="s">
        <v>1980</v>
      </c>
      <c r="H245" s="80" t="s">
        <v>1981</v>
      </c>
      <c r="I245" s="177"/>
      <c r="J245" s="81">
        <v>69.091706352051645</v>
      </c>
      <c r="K245" s="81">
        <v>10.56945408604086</v>
      </c>
      <c r="L245" s="81">
        <v>33.246727726754045</v>
      </c>
      <c r="M245" s="81">
        <v>115.73499296808328</v>
      </c>
      <c r="N245" s="81">
        <v>117.28491072691591</v>
      </c>
      <c r="O245" s="81">
        <v>53.074166524288032</v>
      </c>
      <c r="P245" s="81">
        <v>52.493307068738467</v>
      </c>
      <c r="Q245" s="81">
        <v>4.0341558398661288</v>
      </c>
      <c r="R245" s="81">
        <v>4.7088927647433421</v>
      </c>
      <c r="S245" s="81">
        <v>2.6469056828599999</v>
      </c>
      <c r="T245" s="82"/>
      <c r="U245" s="81">
        <v>1846853</v>
      </c>
      <c r="V245" s="81">
        <v>2172</v>
      </c>
      <c r="W245" s="81">
        <v>655</v>
      </c>
      <c r="X245" s="81">
        <v>18783</v>
      </c>
      <c r="Y245" s="81">
        <v>24209</v>
      </c>
      <c r="Z245" s="81">
        <v>27759</v>
      </c>
      <c r="AA245" s="81">
        <v>10548</v>
      </c>
      <c r="AB245" s="81">
        <v>52909</v>
      </c>
      <c r="AC245" s="81">
        <v>799684</v>
      </c>
      <c r="AD245" s="81">
        <v>2.6469056828599999</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11.763</v>
      </c>
      <c r="BJ245" s="81">
        <v>0.41299999999999998</v>
      </c>
      <c r="BK245" s="81">
        <v>3.7629999999999999</v>
      </c>
      <c r="BL245" s="81">
        <v>0</v>
      </c>
      <c r="BM245" s="82"/>
      <c r="BN245" s="81">
        <v>0</v>
      </c>
      <c r="BO245" s="81">
        <v>0</v>
      </c>
      <c r="BP245" s="81">
        <v>3</v>
      </c>
      <c r="BQ245" s="81">
        <v>1</v>
      </c>
      <c r="BR245" s="81">
        <v>1</v>
      </c>
      <c r="BS245" s="81">
        <v>0</v>
      </c>
      <c r="BT245"/>
      <c r="BU245" s="80">
        <v>12.176</v>
      </c>
      <c r="BV245" s="80">
        <v>3.7629999999999999</v>
      </c>
      <c r="BW245" s="80">
        <v>0</v>
      </c>
      <c r="BX245" s="80">
        <v>0</v>
      </c>
      <c r="BY245" s="80">
        <v>0</v>
      </c>
      <c r="BZ245" s="80">
        <v>0</v>
      </c>
      <c r="CA245" s="80">
        <v>0</v>
      </c>
      <c r="CB245" s="80">
        <v>0</v>
      </c>
      <c r="CC245" s="80">
        <v>0</v>
      </c>
    </row>
    <row r="246" spans="1:81">
      <c r="A246" s="80" t="s">
        <v>1990</v>
      </c>
      <c r="B246" s="80">
        <v>367</v>
      </c>
      <c r="C246" s="80">
        <v>10</v>
      </c>
      <c r="D246" s="80">
        <v>22</v>
      </c>
      <c r="E246" s="80">
        <v>2013</v>
      </c>
      <c r="F246" s="80" t="s">
        <v>89</v>
      </c>
      <c r="G246" s="80" t="s">
        <v>1980</v>
      </c>
      <c r="H246" s="80" t="s">
        <v>1981</v>
      </c>
      <c r="I246" s="177"/>
      <c r="J246" s="81">
        <v>68.634827526130636</v>
      </c>
      <c r="K246" s="81">
        <v>6.9833000809548107</v>
      </c>
      <c r="L246" s="81">
        <v>32.871572398415502</v>
      </c>
      <c r="M246" s="81">
        <v>111.90591315012399</v>
      </c>
      <c r="N246" s="81">
        <v>120.66210688766851</v>
      </c>
      <c r="O246" s="81">
        <v>50.774667630782737</v>
      </c>
      <c r="P246" s="81">
        <v>52.03670356031958</v>
      </c>
      <c r="Q246" s="81">
        <v>4.05578638552453</v>
      </c>
      <c r="R246" s="81">
        <v>6.0725825558304525</v>
      </c>
      <c r="S246" s="81">
        <v>4.3661628908900001</v>
      </c>
      <c r="T246" s="82"/>
      <c r="U246" s="81">
        <v>2052315</v>
      </c>
      <c r="V246" s="81">
        <v>2172</v>
      </c>
      <c r="W246" s="81">
        <v>655</v>
      </c>
      <c r="X246" s="81">
        <v>18783</v>
      </c>
      <c r="Y246" s="81">
        <v>24202</v>
      </c>
      <c r="Z246" s="81">
        <v>27742</v>
      </c>
      <c r="AA246" s="81">
        <v>10417</v>
      </c>
      <c r="AB246" s="81">
        <v>52430</v>
      </c>
      <c r="AC246" s="81">
        <v>1006663</v>
      </c>
      <c r="AD246" s="81">
        <v>4.3661628908900001</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11.223000000000001</v>
      </c>
      <c r="BJ246" s="81">
        <v>0.42</v>
      </c>
      <c r="BK246" s="81">
        <v>6.5220000000000002</v>
      </c>
      <c r="BL246" s="81">
        <v>0</v>
      </c>
      <c r="BM246" s="82"/>
      <c r="BN246" s="81">
        <v>0</v>
      </c>
      <c r="BO246" s="81">
        <v>0</v>
      </c>
      <c r="BP246" s="81">
        <v>2</v>
      </c>
      <c r="BQ246" s="81">
        <v>1</v>
      </c>
      <c r="BR246" s="81">
        <v>1</v>
      </c>
      <c r="BS246" s="81">
        <v>0</v>
      </c>
      <c r="BT246"/>
      <c r="BU246" s="80">
        <v>11.643000000000001</v>
      </c>
      <c r="BV246" s="80">
        <v>6.5220000000000002</v>
      </c>
      <c r="BW246" s="80">
        <v>0</v>
      </c>
      <c r="BX246" s="80">
        <v>0</v>
      </c>
      <c r="BY246" s="80">
        <v>0</v>
      </c>
      <c r="BZ246" s="80">
        <v>0</v>
      </c>
      <c r="CA246" s="80">
        <v>0</v>
      </c>
      <c r="CB246" s="80">
        <v>0</v>
      </c>
      <c r="CC246" s="80">
        <v>0</v>
      </c>
    </row>
    <row r="247" spans="1:81">
      <c r="A247" s="80" t="s">
        <v>1991</v>
      </c>
      <c r="B247" s="80">
        <v>368</v>
      </c>
      <c r="C247" s="80">
        <v>11</v>
      </c>
      <c r="D247" s="80">
        <v>22</v>
      </c>
      <c r="E247" s="80">
        <v>2014</v>
      </c>
      <c r="F247" s="80" t="s">
        <v>90</v>
      </c>
      <c r="G247" s="80" t="s">
        <v>1980</v>
      </c>
      <c r="H247" s="80" t="s">
        <v>1981</v>
      </c>
      <c r="I247" s="177"/>
      <c r="J247" s="81">
        <v>77.663282034169981</v>
      </c>
      <c r="K247" s="81">
        <v>5.7169605865816919</v>
      </c>
      <c r="L247" s="81">
        <v>39.578634028301202</v>
      </c>
      <c r="M247" s="81">
        <v>111.71993153279686</v>
      </c>
      <c r="N247" s="81">
        <v>114.94946447667644</v>
      </c>
      <c r="O247" s="81">
        <v>48.211125049772733</v>
      </c>
      <c r="P247" s="81">
        <v>51.539085086733458</v>
      </c>
      <c r="Q247" s="81">
        <v>3.8287766068897549</v>
      </c>
      <c r="R247" s="81">
        <v>6.3510768874220913</v>
      </c>
      <c r="S247" s="81">
        <v>4.4056844931547658</v>
      </c>
      <c r="T247" s="82"/>
      <c r="U247" s="81">
        <v>2256985</v>
      </c>
      <c r="V247" s="81">
        <v>1788</v>
      </c>
      <c r="W247" s="81">
        <v>946</v>
      </c>
      <c r="X247" s="81">
        <v>18917</v>
      </c>
      <c r="Y247" s="81">
        <v>24136</v>
      </c>
      <c r="Z247" s="81">
        <v>27743</v>
      </c>
      <c r="AA247" s="81">
        <v>10264</v>
      </c>
      <c r="AB247" s="81">
        <v>51587</v>
      </c>
      <c r="AC247" s="81">
        <v>1056140</v>
      </c>
      <c r="AD247" s="81">
        <v>4.4056844931547658</v>
      </c>
      <c r="AE247" s="82"/>
      <c r="AF247" s="81">
        <v>23995355.760440774</v>
      </c>
      <c r="AG247" s="81">
        <v>4177879.6983254496</v>
      </c>
      <c r="AH247" s="81">
        <v>7143353.269843014</v>
      </c>
      <c r="AI247" s="81">
        <v>113415176.29292439</v>
      </c>
      <c r="AJ247" s="81">
        <v>132295647.20236062</v>
      </c>
      <c r="AK247" s="81">
        <v>0</v>
      </c>
      <c r="AL247" s="81">
        <v>0</v>
      </c>
      <c r="AM247" s="81">
        <v>7082124.22436947</v>
      </c>
      <c r="AN247" s="81">
        <v>0</v>
      </c>
      <c r="AO247" s="81">
        <v>0</v>
      </c>
      <c r="AP247" s="82"/>
      <c r="AQ247" s="81">
        <v>699</v>
      </c>
      <c r="AR247" s="81">
        <v>99</v>
      </c>
      <c r="AS247" s="81">
        <v>0</v>
      </c>
      <c r="AT247" s="81">
        <v>1</v>
      </c>
      <c r="AU247" s="81">
        <v>0</v>
      </c>
      <c r="AV247" s="81">
        <v>0</v>
      </c>
      <c r="AW247" s="81" t="s">
        <v>564</v>
      </c>
      <c r="AX247" s="82"/>
      <c r="AY247" s="81">
        <v>2914.1180000000004</v>
      </c>
      <c r="AZ247" s="81">
        <v>12285.728000000001</v>
      </c>
      <c r="BA247" s="81">
        <v>0</v>
      </c>
      <c r="BB247" s="81">
        <v>82</v>
      </c>
      <c r="BC247" s="81">
        <v>0</v>
      </c>
      <c r="BD247" s="81">
        <v>0</v>
      </c>
      <c r="BE247" s="81" t="s">
        <v>564</v>
      </c>
      <c r="BF247" s="82"/>
      <c r="BG247" s="81">
        <v>0</v>
      </c>
      <c r="BH247" s="81">
        <v>0</v>
      </c>
      <c r="BI247" s="81">
        <v>10.747</v>
      </c>
      <c r="BJ247" s="81">
        <v>0.38900000000000001</v>
      </c>
      <c r="BK247" s="81">
        <v>5.5640000000000001</v>
      </c>
      <c r="BL247" s="81">
        <v>0</v>
      </c>
      <c r="BM247" s="82"/>
      <c r="BN247" s="81">
        <v>0</v>
      </c>
      <c r="BO247" s="81">
        <v>0</v>
      </c>
      <c r="BP247" s="81">
        <v>2</v>
      </c>
      <c r="BQ247" s="81">
        <v>1</v>
      </c>
      <c r="BR247" s="81">
        <v>1</v>
      </c>
      <c r="BS247" s="81">
        <v>0</v>
      </c>
      <c r="BT247"/>
      <c r="BU247" s="80">
        <v>11.135999999999999</v>
      </c>
      <c r="BV247" s="80">
        <v>5.5640000000000001</v>
      </c>
      <c r="BW247" s="80">
        <v>0</v>
      </c>
      <c r="BX247" s="80">
        <v>0</v>
      </c>
      <c r="BY247" s="80">
        <v>0</v>
      </c>
      <c r="BZ247" s="80">
        <v>0</v>
      </c>
      <c r="CA247" s="80">
        <v>0</v>
      </c>
      <c r="CB247" s="80">
        <v>0</v>
      </c>
      <c r="CC247" s="80">
        <v>0</v>
      </c>
    </row>
    <row r="248" spans="1:81">
      <c r="A248" s="80" t="s">
        <v>1992</v>
      </c>
      <c r="B248" s="80">
        <v>369</v>
      </c>
      <c r="C248" s="80">
        <v>12</v>
      </c>
      <c r="D248" s="80">
        <v>22</v>
      </c>
      <c r="E248" s="80">
        <v>2015</v>
      </c>
      <c r="F248" s="80" t="s">
        <v>91</v>
      </c>
      <c r="G248" s="80" t="s">
        <v>1980</v>
      </c>
      <c r="H248" s="80" t="s">
        <v>1981</v>
      </c>
      <c r="I248" s="177"/>
      <c r="J248" s="81">
        <v>71.879491547587321</v>
      </c>
      <c r="K248" s="81">
        <v>5.396118534135562</v>
      </c>
      <c r="L248" s="81">
        <v>39.660426817982376</v>
      </c>
      <c r="M248" s="81">
        <v>112.86166697718106</v>
      </c>
      <c r="N248" s="81">
        <v>101.98172736557737</v>
      </c>
      <c r="O248" s="81">
        <v>47.880144528713892</v>
      </c>
      <c r="P248" s="81">
        <v>50.665033053795611</v>
      </c>
      <c r="Q248" s="81">
        <v>3.6786490011751529</v>
      </c>
      <c r="R248" s="81">
        <v>6.3616708754058742</v>
      </c>
      <c r="S248" s="81">
        <v>2.9954448264145639</v>
      </c>
      <c r="T248" s="82"/>
      <c r="U248" s="81">
        <v>2048648</v>
      </c>
      <c r="V248" s="81">
        <v>1788</v>
      </c>
      <c r="W248" s="81">
        <v>946</v>
      </c>
      <c r="X248" s="81">
        <v>18917</v>
      </c>
      <c r="Y248" s="81">
        <v>24063</v>
      </c>
      <c r="Z248" s="81">
        <v>27818</v>
      </c>
      <c r="AA248" s="81">
        <v>10082</v>
      </c>
      <c r="AB248" s="81">
        <v>50630</v>
      </c>
      <c r="AC248" s="81">
        <v>1089772</v>
      </c>
      <c r="AD248" s="81">
        <v>2.9954448264145639</v>
      </c>
      <c r="AE248" s="82"/>
      <c r="AF248" s="81">
        <v>20997446.801223397</v>
      </c>
      <c r="AG248" s="81">
        <v>3560025.6581373708</v>
      </c>
      <c r="AH248" s="81">
        <v>5876218.7626211811</v>
      </c>
      <c r="AI248" s="81">
        <v>116627587.93245974</v>
      </c>
      <c r="AJ248" s="81">
        <v>118015257.77748579</v>
      </c>
      <c r="AK248" s="81">
        <v>0</v>
      </c>
      <c r="AL248" s="81">
        <v>0</v>
      </c>
      <c r="AM248" s="81">
        <v>6938629.1151379468</v>
      </c>
      <c r="AN248" s="81">
        <v>0</v>
      </c>
      <c r="AO248" s="81">
        <v>0</v>
      </c>
      <c r="AP248" s="82"/>
      <c r="AQ248" s="81">
        <v>732</v>
      </c>
      <c r="AR248" s="81">
        <v>134</v>
      </c>
      <c r="AS248" s="81">
        <v>0</v>
      </c>
      <c r="AT248" s="81">
        <v>1</v>
      </c>
      <c r="AU248" s="81">
        <v>0</v>
      </c>
      <c r="AV248" s="81">
        <v>0</v>
      </c>
      <c r="AW248" s="81" t="s">
        <v>564</v>
      </c>
      <c r="AX248" s="82"/>
      <c r="AY248" s="81">
        <v>3062.9880000000003</v>
      </c>
      <c r="AZ248" s="81">
        <v>14155.928</v>
      </c>
      <c r="BA248" s="81">
        <v>0</v>
      </c>
      <c r="BB248" s="81">
        <v>82</v>
      </c>
      <c r="BC248" s="81">
        <v>0</v>
      </c>
      <c r="BD248" s="81">
        <v>0</v>
      </c>
      <c r="BE248" s="81" t="s">
        <v>564</v>
      </c>
      <c r="BF248" s="82"/>
      <c r="BG248" s="81">
        <v>0</v>
      </c>
      <c r="BH248" s="81">
        <v>0</v>
      </c>
      <c r="BI248" s="81">
        <v>10.263999999999999</v>
      </c>
      <c r="BJ248" s="81">
        <v>0.37</v>
      </c>
      <c r="BK248" s="81">
        <v>0</v>
      </c>
      <c r="BL248" s="81">
        <v>0</v>
      </c>
      <c r="BM248" s="82"/>
      <c r="BN248" s="81">
        <v>0</v>
      </c>
      <c r="BO248" s="81">
        <v>0</v>
      </c>
      <c r="BP248" s="81">
        <v>2</v>
      </c>
      <c r="BQ248" s="81">
        <v>1</v>
      </c>
      <c r="BR248" s="81">
        <v>0</v>
      </c>
      <c r="BS248" s="81">
        <v>0</v>
      </c>
      <c r="BT248"/>
      <c r="BU248" s="80">
        <v>10.634</v>
      </c>
      <c r="BV248" s="80">
        <v>0</v>
      </c>
      <c r="BW248" s="80">
        <v>0</v>
      </c>
      <c r="BX248" s="80">
        <v>0</v>
      </c>
      <c r="BY248" s="80">
        <v>0</v>
      </c>
      <c r="BZ248" s="80">
        <v>0</v>
      </c>
      <c r="CA248" s="80">
        <v>0</v>
      </c>
      <c r="CB248" s="80">
        <v>0</v>
      </c>
      <c r="CC248" s="80">
        <v>0</v>
      </c>
    </row>
    <row r="249" spans="1:81">
      <c r="A249" s="80" t="s">
        <v>1993</v>
      </c>
      <c r="B249" s="80">
        <v>370</v>
      </c>
      <c r="C249" s="80">
        <v>13</v>
      </c>
      <c r="D249" s="80">
        <v>22</v>
      </c>
      <c r="E249" s="80">
        <v>2016</v>
      </c>
      <c r="F249" s="80" t="s">
        <v>92</v>
      </c>
      <c r="G249" s="80" t="s">
        <v>1980</v>
      </c>
      <c r="H249" s="80" t="s">
        <v>1981</v>
      </c>
      <c r="I249" s="177"/>
      <c r="J249" s="81">
        <v>87.145546399568872</v>
      </c>
      <c r="K249" s="81">
        <v>5.1186872360248987</v>
      </c>
      <c r="L249" s="81">
        <v>44.173223105264171</v>
      </c>
      <c r="M249" s="81">
        <v>99.36699305847047</v>
      </c>
      <c r="N249" s="81">
        <v>96.383698196492332</v>
      </c>
      <c r="O249" s="81">
        <v>47.155890038809027</v>
      </c>
      <c r="P249" s="81">
        <v>48.80100310570586</v>
      </c>
      <c r="Q249" s="81">
        <v>3.515497290215206</v>
      </c>
      <c r="R249" s="81">
        <v>5.9729553737037113</v>
      </c>
      <c r="S249" s="81">
        <v>4.9062193982493314</v>
      </c>
      <c r="T249" s="82"/>
      <c r="U249" s="81">
        <v>2233461</v>
      </c>
      <c r="V249" s="81">
        <v>1788</v>
      </c>
      <c r="W249" s="81">
        <v>946</v>
      </c>
      <c r="X249" s="81">
        <v>18917</v>
      </c>
      <c r="Y249" s="81">
        <v>23896</v>
      </c>
      <c r="Z249" s="81">
        <v>27734</v>
      </c>
      <c r="AA249" s="81">
        <v>10044</v>
      </c>
      <c r="AB249" s="81">
        <v>49772</v>
      </c>
      <c r="AC249" s="81">
        <v>1020121.983161549</v>
      </c>
      <c r="AD249" s="81">
        <v>4.9062193982493314</v>
      </c>
      <c r="AE249" s="82"/>
      <c r="AF249" s="81">
        <v>25956391.801241279</v>
      </c>
      <c r="AG249" s="81">
        <v>3309771.1235545739</v>
      </c>
      <c r="AH249" s="81">
        <v>5628302.7779701492</v>
      </c>
      <c r="AI249" s="81">
        <v>116378692.95516381</v>
      </c>
      <c r="AJ249" s="81">
        <v>115646265.8345606</v>
      </c>
      <c r="AK249" s="81">
        <v>0</v>
      </c>
      <c r="AL249" s="81">
        <v>0</v>
      </c>
      <c r="AM249" s="81">
        <v>6826343.0960814813</v>
      </c>
      <c r="AN249" s="81">
        <v>0</v>
      </c>
      <c r="AO249" s="81">
        <v>0</v>
      </c>
      <c r="AP249" s="82"/>
      <c r="AQ249" s="81">
        <v>781</v>
      </c>
      <c r="AR249" s="81">
        <v>146</v>
      </c>
      <c r="AS249" s="81">
        <v>0</v>
      </c>
      <c r="AT249" s="81">
        <v>1</v>
      </c>
      <c r="AU249" s="81">
        <v>0</v>
      </c>
      <c r="AV249" s="81">
        <v>0</v>
      </c>
      <c r="AW249" s="81" t="s">
        <v>564</v>
      </c>
      <c r="AX249" s="82"/>
      <c r="AY249" s="81">
        <v>3318.808</v>
      </c>
      <c r="AZ249" s="81">
        <v>14452.928</v>
      </c>
      <c r="BA249" s="81">
        <v>0</v>
      </c>
      <c r="BB249" s="81">
        <v>82</v>
      </c>
      <c r="BC249" s="81">
        <v>0</v>
      </c>
      <c r="BD249" s="81">
        <v>0</v>
      </c>
      <c r="BE249" s="81" t="s">
        <v>564</v>
      </c>
      <c r="BF249" s="82"/>
      <c r="BG249" s="81">
        <v>0</v>
      </c>
      <c r="BH249" s="81">
        <v>0</v>
      </c>
      <c r="BI249" s="81">
        <v>9.7789999999999999</v>
      </c>
      <c r="BJ249" s="81">
        <v>0.38900000000000001</v>
      </c>
      <c r="BK249" s="81">
        <v>0</v>
      </c>
      <c r="BL249" s="81">
        <v>0</v>
      </c>
      <c r="BM249" s="82"/>
      <c r="BN249" s="81">
        <v>0</v>
      </c>
      <c r="BO249" s="81">
        <v>0</v>
      </c>
      <c r="BP249" s="81">
        <v>2</v>
      </c>
      <c r="BQ249" s="81">
        <v>1</v>
      </c>
      <c r="BR249" s="81">
        <v>0</v>
      </c>
      <c r="BS249" s="81">
        <v>0</v>
      </c>
      <c r="BT249"/>
      <c r="BU249" s="80">
        <v>10.167999999999999</v>
      </c>
      <c r="BV249" s="80">
        <v>0</v>
      </c>
      <c r="BW249" s="80">
        <v>0</v>
      </c>
      <c r="BX249" s="80">
        <v>0</v>
      </c>
      <c r="BY249" s="80">
        <v>0</v>
      </c>
      <c r="BZ249" s="80">
        <v>0</v>
      </c>
      <c r="CA249" s="80">
        <v>0</v>
      </c>
      <c r="CB249" s="80">
        <v>0</v>
      </c>
      <c r="CC249" s="80">
        <v>0</v>
      </c>
    </row>
    <row r="250" spans="1:81">
      <c r="A250" s="80" t="s">
        <v>1994</v>
      </c>
      <c r="B250" s="80">
        <v>371</v>
      </c>
      <c r="C250" s="80">
        <v>14</v>
      </c>
      <c r="D250" s="80">
        <v>22</v>
      </c>
      <c r="E250" s="80">
        <v>2017</v>
      </c>
      <c r="F250" s="80" t="s">
        <v>71</v>
      </c>
      <c r="G250" s="80" t="s">
        <v>1980</v>
      </c>
      <c r="H250" s="80" t="s">
        <v>1981</v>
      </c>
      <c r="I250" s="177"/>
      <c r="J250" s="81">
        <v>84.896981508241836</v>
      </c>
      <c r="K250" s="81">
        <v>5.7875246499470503</v>
      </c>
      <c r="L250" s="81">
        <v>40.54142795724988</v>
      </c>
      <c r="M250" s="81">
        <v>96.471698164998116</v>
      </c>
      <c r="N250" s="81">
        <v>96.673657283066547</v>
      </c>
      <c r="O250" s="81">
        <v>46.162296976864695</v>
      </c>
      <c r="P250" s="81">
        <v>47.521449500454992</v>
      </c>
      <c r="Q250" s="81">
        <v>3.3277447012424402</v>
      </c>
      <c r="R250" s="81">
        <v>5.7314318257519785</v>
      </c>
      <c r="S250" s="81">
        <v>4.3460257596754399</v>
      </c>
      <c r="T250" s="82"/>
      <c r="U250" s="81">
        <v>2343535</v>
      </c>
      <c r="V250" s="81">
        <v>1788</v>
      </c>
      <c r="W250" s="81">
        <v>946</v>
      </c>
      <c r="X250" s="81">
        <v>18917</v>
      </c>
      <c r="Y250" s="81">
        <v>23727</v>
      </c>
      <c r="Z250" s="81">
        <v>27600</v>
      </c>
      <c r="AA250" s="81">
        <v>9843</v>
      </c>
      <c r="AB250" s="81">
        <v>48722</v>
      </c>
      <c r="AC250" s="81">
        <v>998294.99999999965</v>
      </c>
      <c r="AD250" s="81">
        <v>4.3460257596754399</v>
      </c>
      <c r="AE250" s="82"/>
      <c r="AF250" s="81">
        <v>25259447.669893861</v>
      </c>
      <c r="AG250" s="81">
        <v>4145147.5959590171</v>
      </c>
      <c r="AH250" s="81">
        <v>6801392.695417379</v>
      </c>
      <c r="AI250" s="81">
        <v>119436415.9352701</v>
      </c>
      <c r="AJ250" s="81">
        <v>120467535.91194139</v>
      </c>
      <c r="AK250" s="81">
        <v>0</v>
      </c>
      <c r="AL250" s="81">
        <v>0</v>
      </c>
      <c r="AM250" s="81">
        <v>6692789.2333512558</v>
      </c>
      <c r="AN250" s="81">
        <v>0</v>
      </c>
      <c r="AO250" s="81">
        <v>0</v>
      </c>
      <c r="AP250" s="82"/>
      <c r="AQ250" s="81">
        <v>846</v>
      </c>
      <c r="AR250" s="81">
        <v>159</v>
      </c>
      <c r="AS250" s="81">
        <v>0</v>
      </c>
      <c r="AT250" s="81">
        <v>1</v>
      </c>
      <c r="AU250" s="81">
        <v>0</v>
      </c>
      <c r="AV250" s="81">
        <v>0</v>
      </c>
      <c r="AW250" s="81" t="s">
        <v>564</v>
      </c>
      <c r="AX250" s="82"/>
      <c r="AY250" s="81">
        <v>3654.8980000000001</v>
      </c>
      <c r="AZ250" s="81">
        <v>30368.628000000001</v>
      </c>
      <c r="BA250" s="81">
        <v>0</v>
      </c>
      <c r="BB250" s="81">
        <v>82</v>
      </c>
      <c r="BC250" s="81">
        <v>0</v>
      </c>
      <c r="BD250" s="81">
        <v>0</v>
      </c>
      <c r="BE250" s="81" t="s">
        <v>564</v>
      </c>
      <c r="BF250" s="82"/>
      <c r="BG250" s="81">
        <v>0</v>
      </c>
      <c r="BH250" s="81">
        <v>0</v>
      </c>
      <c r="BI250" s="81">
        <v>10.393000000000001</v>
      </c>
      <c r="BJ250" s="81">
        <v>0.437</v>
      </c>
      <c r="BK250" s="81">
        <v>0</v>
      </c>
      <c r="BL250" s="81">
        <v>0</v>
      </c>
      <c r="BM250" s="82"/>
      <c r="BN250" s="81">
        <v>0</v>
      </c>
      <c r="BO250" s="81">
        <v>0</v>
      </c>
      <c r="BP250" s="81">
        <v>2</v>
      </c>
      <c r="BQ250" s="81">
        <v>1</v>
      </c>
      <c r="BR250" s="81">
        <v>0</v>
      </c>
      <c r="BS250" s="81">
        <v>0</v>
      </c>
      <c r="BT250"/>
      <c r="BU250" s="80">
        <v>10.83</v>
      </c>
      <c r="BV250" s="80">
        <v>0</v>
      </c>
      <c r="BW250" s="80">
        <v>0</v>
      </c>
      <c r="BX250" s="80">
        <v>0</v>
      </c>
      <c r="BY250" s="80">
        <v>0</v>
      </c>
      <c r="BZ250" s="80">
        <v>0</v>
      </c>
      <c r="CA250" s="80">
        <v>0</v>
      </c>
      <c r="CB250" s="80">
        <v>0</v>
      </c>
      <c r="CC250" s="80">
        <v>0</v>
      </c>
    </row>
    <row r="251" spans="1:81">
      <c r="A251" s="80" t="s">
        <v>1995</v>
      </c>
      <c r="B251" s="80">
        <v>372</v>
      </c>
      <c r="C251" s="80">
        <v>15</v>
      </c>
      <c r="D251" s="80">
        <v>22</v>
      </c>
      <c r="E251" s="80">
        <v>2018</v>
      </c>
      <c r="F251" s="80" t="s">
        <v>93</v>
      </c>
      <c r="G251" s="80" t="s">
        <v>1980</v>
      </c>
      <c r="H251" s="80" t="s">
        <v>1981</v>
      </c>
      <c r="I251" s="177"/>
      <c r="J251" s="81">
        <v>81.71466392086819</v>
      </c>
      <c r="K251" s="81">
        <v>4.8340985848214562</v>
      </c>
      <c r="L251" s="81">
        <v>36.911374361693035</v>
      </c>
      <c r="M251" s="81">
        <v>85.722681122643579</v>
      </c>
      <c r="N251" s="81">
        <v>87.752009697846276</v>
      </c>
      <c r="O251" s="81">
        <v>45.0767387398773</v>
      </c>
      <c r="P251" s="81">
        <v>46.360106248333729</v>
      </c>
      <c r="Q251" s="81">
        <v>3.0184517628480827</v>
      </c>
      <c r="R251" s="81">
        <v>6.3587098755456601</v>
      </c>
      <c r="S251" s="81">
        <v>2.8351261896622955</v>
      </c>
      <c r="T251" s="82"/>
      <c r="U251" s="81">
        <v>2527145</v>
      </c>
      <c r="V251" s="81">
        <v>1788</v>
      </c>
      <c r="W251" s="81">
        <v>946</v>
      </c>
      <c r="X251" s="81">
        <v>18917</v>
      </c>
      <c r="Y251" s="81">
        <v>23505</v>
      </c>
      <c r="Z251" s="81">
        <v>27467</v>
      </c>
      <c r="AA251" s="81">
        <v>9699</v>
      </c>
      <c r="AB251" s="81">
        <v>47625</v>
      </c>
      <c r="AC251" s="81">
        <v>1103213</v>
      </c>
      <c r="AD251" s="81">
        <v>2.835126189662295</v>
      </c>
      <c r="AE251" s="82"/>
      <c r="AF251" s="81">
        <v>25420924.318678189</v>
      </c>
      <c r="AG251" s="81">
        <v>3122151.9300932088</v>
      </c>
      <c r="AH251" s="81">
        <v>6325089.4829582796</v>
      </c>
      <c r="AI251" s="81">
        <v>108478475.0105004</v>
      </c>
      <c r="AJ251" s="81">
        <v>119492643.1660219</v>
      </c>
      <c r="AK251" s="81">
        <v>0</v>
      </c>
      <c r="AL251" s="81">
        <v>0</v>
      </c>
      <c r="AM251" s="81">
        <v>6555634.1476422772</v>
      </c>
      <c r="AN251" s="81">
        <v>0</v>
      </c>
      <c r="AO251" s="81">
        <v>0</v>
      </c>
      <c r="AP251" s="82"/>
      <c r="AQ251" s="81">
        <v>906</v>
      </c>
      <c r="AR251" s="81">
        <v>171</v>
      </c>
      <c r="AS251" s="81">
        <v>0</v>
      </c>
      <c r="AT251" s="81">
        <v>2</v>
      </c>
      <c r="AU251" s="81">
        <v>0</v>
      </c>
      <c r="AV251" s="81">
        <v>0</v>
      </c>
      <c r="AW251" s="81" t="s">
        <v>564</v>
      </c>
      <c r="AX251" s="82"/>
      <c r="AY251" s="81">
        <v>3970.1579999999999</v>
      </c>
      <c r="AZ251" s="81">
        <v>30675.128000000001</v>
      </c>
      <c r="BA251" s="81">
        <v>0</v>
      </c>
      <c r="BB251" s="81">
        <v>127</v>
      </c>
      <c r="BC251" s="81">
        <v>0</v>
      </c>
      <c r="BD251" s="81">
        <v>0</v>
      </c>
      <c r="BE251" s="81" t="s">
        <v>564</v>
      </c>
      <c r="BF251" s="82"/>
      <c r="BG251" s="81">
        <v>0</v>
      </c>
      <c r="BH251" s="81">
        <v>0</v>
      </c>
      <c r="BI251" s="81">
        <v>10.180999999999999</v>
      </c>
      <c r="BJ251" s="81">
        <v>0.53400000000000003</v>
      </c>
      <c r="BK251" s="81">
        <v>0</v>
      </c>
      <c r="BL251" s="81">
        <v>0</v>
      </c>
      <c r="BM251" s="82"/>
      <c r="BN251" s="81">
        <v>0</v>
      </c>
      <c r="BO251" s="81">
        <v>0</v>
      </c>
      <c r="BP251" s="81">
        <v>2</v>
      </c>
      <c r="BQ251" s="81">
        <v>1</v>
      </c>
      <c r="BR251" s="81">
        <v>0</v>
      </c>
      <c r="BS251" s="81">
        <v>0</v>
      </c>
      <c r="BT251"/>
      <c r="BU251" s="80">
        <v>10.715</v>
      </c>
      <c r="BV251" s="80">
        <v>0</v>
      </c>
      <c r="BW251" s="80">
        <v>0</v>
      </c>
      <c r="BX251" s="80">
        <v>0</v>
      </c>
      <c r="BY251" s="80">
        <v>0</v>
      </c>
      <c r="BZ251" s="80">
        <v>0</v>
      </c>
      <c r="CA251" s="80">
        <v>0</v>
      </c>
      <c r="CB251" s="80">
        <v>0</v>
      </c>
      <c r="CC251" s="80">
        <v>0</v>
      </c>
    </row>
    <row r="252" spans="1:81">
      <c r="A252" s="80" t="s">
        <v>1996</v>
      </c>
      <c r="B252" s="80">
        <v>373</v>
      </c>
      <c r="C252" s="80">
        <v>16</v>
      </c>
      <c r="D252" s="80">
        <v>22</v>
      </c>
      <c r="E252" s="80">
        <v>2019</v>
      </c>
      <c r="F252" s="80" t="s">
        <v>73</v>
      </c>
      <c r="G252" s="80" t="s">
        <v>1980</v>
      </c>
      <c r="H252" s="80" t="s">
        <v>1981</v>
      </c>
      <c r="I252" s="177"/>
      <c r="J252" s="81">
        <v>71.790536531008485</v>
      </c>
      <c r="K252" s="81">
        <v>4.885167396329007</v>
      </c>
      <c r="L252" s="81">
        <v>36.935047090558584</v>
      </c>
      <c r="M252" s="81">
        <v>77.307025507764777</v>
      </c>
      <c r="N252" s="81">
        <v>69.60610570307054</v>
      </c>
      <c r="O252" s="81">
        <v>43.345095686585282</v>
      </c>
      <c r="P252" s="81">
        <v>45.134893579922114</v>
      </c>
      <c r="Q252" s="81">
        <v>2.8656944951316432</v>
      </c>
      <c r="R252" s="81">
        <v>5.7760487331091399</v>
      </c>
      <c r="S252" s="81">
        <v>5.6738288002234674</v>
      </c>
      <c r="T252" s="82"/>
      <c r="U252" s="81">
        <v>2424248</v>
      </c>
      <c r="V252" s="81">
        <v>1788</v>
      </c>
      <c r="W252" s="81">
        <v>946</v>
      </c>
      <c r="X252" s="81">
        <v>18917</v>
      </c>
      <c r="Y252" s="81">
        <v>23278</v>
      </c>
      <c r="Z252" s="81">
        <v>27137</v>
      </c>
      <c r="AA252" s="81">
        <v>9372</v>
      </c>
      <c r="AB252" s="81">
        <v>46439</v>
      </c>
      <c r="AC252" s="81">
        <v>1018537</v>
      </c>
      <c r="AD252" s="81">
        <v>5.6738288002234674</v>
      </c>
      <c r="AE252" s="82"/>
      <c r="AF252" s="81">
        <v>23815101.745408971</v>
      </c>
      <c r="AG252" s="81">
        <v>3807740.9183351141</v>
      </c>
      <c r="AH252" s="81">
        <v>6872672.1312231896</v>
      </c>
      <c r="AI252" s="81">
        <v>108522999.5738622</v>
      </c>
      <c r="AJ252" s="81">
        <v>101815394.84737252</v>
      </c>
      <c r="AK252" s="81">
        <v>0</v>
      </c>
      <c r="AL252" s="81">
        <v>0</v>
      </c>
      <c r="AM252" s="81">
        <v>6324642.2073951708</v>
      </c>
      <c r="AN252" s="81">
        <v>0</v>
      </c>
      <c r="AO252" s="81">
        <v>0</v>
      </c>
      <c r="AP252" s="82"/>
      <c r="AQ252" s="81">
        <v>962</v>
      </c>
      <c r="AR252" s="81">
        <v>176</v>
      </c>
      <c r="AS252" s="81">
        <v>0</v>
      </c>
      <c r="AT252" s="81">
        <v>2</v>
      </c>
      <c r="AU252" s="81">
        <v>0</v>
      </c>
      <c r="AV252" s="81">
        <v>0</v>
      </c>
      <c r="AW252" s="81" t="s">
        <v>564</v>
      </c>
      <c r="AX252" s="82"/>
      <c r="AY252" s="81">
        <v>4280.7420000000002</v>
      </c>
      <c r="AZ252" s="81">
        <v>32450.628000000001</v>
      </c>
      <c r="BA252" s="81">
        <v>0</v>
      </c>
      <c r="BB252" s="81">
        <v>127</v>
      </c>
      <c r="BC252" s="81">
        <v>0</v>
      </c>
      <c r="BD252" s="81">
        <v>0</v>
      </c>
      <c r="BE252" s="81" t="s">
        <v>564</v>
      </c>
      <c r="BF252" s="82"/>
      <c r="BG252" s="81">
        <v>0</v>
      </c>
      <c r="BH252" s="81">
        <v>0</v>
      </c>
      <c r="BI252" s="81">
        <v>6.2370000000000001</v>
      </c>
      <c r="BJ252" s="81">
        <v>0.54900000000000004</v>
      </c>
      <c r="BK252" s="81">
        <v>0</v>
      </c>
      <c r="BL252" s="81">
        <v>0</v>
      </c>
      <c r="BM252" s="82"/>
      <c r="BN252" s="81">
        <v>0</v>
      </c>
      <c r="BO252" s="81">
        <v>0</v>
      </c>
      <c r="BP252" s="81">
        <v>1</v>
      </c>
      <c r="BQ252" s="81">
        <v>1</v>
      </c>
      <c r="BR252" s="81">
        <v>0</v>
      </c>
      <c r="BS252" s="81">
        <v>0</v>
      </c>
      <c r="BT252"/>
      <c r="BU252" s="80">
        <v>6.7859999999999996</v>
      </c>
      <c r="BV252" s="80">
        <v>0</v>
      </c>
      <c r="BW252" s="80">
        <v>0</v>
      </c>
      <c r="BX252" s="80">
        <v>0</v>
      </c>
      <c r="BY252" s="80">
        <v>0</v>
      </c>
      <c r="BZ252" s="80">
        <v>0</v>
      </c>
      <c r="CA252" s="80">
        <v>0</v>
      </c>
      <c r="CB252" s="80">
        <v>0</v>
      </c>
      <c r="CC252" s="80">
        <v>0</v>
      </c>
    </row>
    <row r="253" spans="1:81">
      <c r="A253" s="80" t="s">
        <v>1997</v>
      </c>
      <c r="B253" s="80">
        <v>374</v>
      </c>
      <c r="C253" s="80">
        <v>17</v>
      </c>
      <c r="D253" s="80">
        <v>22</v>
      </c>
      <c r="E253" s="80">
        <v>2020</v>
      </c>
      <c r="F253" s="80" t="s">
        <v>218</v>
      </c>
      <c r="G253" s="80" t="s">
        <v>1980</v>
      </c>
      <c r="H253" s="80" t="s">
        <v>1981</v>
      </c>
      <c r="I253" s="177"/>
      <c r="J253" s="81">
        <v>54.485988851515849</v>
      </c>
      <c r="K253" s="81">
        <v>4.172297895555344</v>
      </c>
      <c r="L253" s="81">
        <v>30.02836119370992</v>
      </c>
      <c r="M253" s="81">
        <v>61.777936484601611</v>
      </c>
      <c r="N253" s="81">
        <v>74.937408354767072</v>
      </c>
      <c r="O253" s="81">
        <v>37.625179314131984</v>
      </c>
      <c r="P253" s="81">
        <v>41.515600731294349</v>
      </c>
      <c r="Q253" s="81">
        <v>2.6832959882434286</v>
      </c>
      <c r="R253" s="81">
        <v>5.4891751080614668</v>
      </c>
      <c r="S253" s="81">
        <v>4.2257895367337088</v>
      </c>
      <c r="T253" s="82"/>
      <c r="U253" s="81">
        <v>1730991</v>
      </c>
      <c r="V253" s="81">
        <v>1393</v>
      </c>
      <c r="W253" s="81">
        <v>810</v>
      </c>
      <c r="X253" s="81">
        <v>16455</v>
      </c>
      <c r="Y253" s="81">
        <v>23100</v>
      </c>
      <c r="Z253" s="81">
        <v>26886</v>
      </c>
      <c r="AA253" s="81">
        <v>9366</v>
      </c>
      <c r="AB253" s="81">
        <v>45508</v>
      </c>
      <c r="AC253" s="81">
        <v>973000</v>
      </c>
      <c r="AD253" s="81">
        <v>4.2257895367337088</v>
      </c>
      <c r="AE253" s="82"/>
      <c r="AF253" s="81">
        <v>18552527.256385021</v>
      </c>
      <c r="AG253" s="81">
        <v>3214901.1410979247</v>
      </c>
      <c r="AH253" s="81">
        <v>5804504.9425212275</v>
      </c>
      <c r="AI253" s="81">
        <v>89629463.383534312</v>
      </c>
      <c r="AJ253" s="81">
        <v>110775122.17208154</v>
      </c>
      <c r="AK253" s="81"/>
      <c r="AL253" s="81"/>
      <c r="AM253" s="81">
        <v>5939299.6044254145</v>
      </c>
      <c r="AN253" s="81"/>
      <c r="AO253" s="81"/>
      <c r="AP253" s="82"/>
      <c r="AQ253" s="81">
        <v>1002</v>
      </c>
      <c r="AR253" s="81">
        <v>182</v>
      </c>
      <c r="AS253" s="81">
        <v>0</v>
      </c>
      <c r="AT253" s="81">
        <v>2</v>
      </c>
      <c r="AU253" s="81">
        <v>0</v>
      </c>
      <c r="AV253" s="81">
        <v>0</v>
      </c>
      <c r="AW253" s="81">
        <v>0</v>
      </c>
      <c r="AX253" s="82"/>
      <c r="AY253" s="81">
        <v>4496.6650000000027</v>
      </c>
      <c r="AZ253" s="81">
        <v>32831.328000000001</v>
      </c>
      <c r="BA253" s="81">
        <v>0</v>
      </c>
      <c r="BB253" s="81">
        <v>127</v>
      </c>
      <c r="BC253" s="81">
        <v>0</v>
      </c>
      <c r="BD253" s="81">
        <v>0</v>
      </c>
      <c r="BE253" s="81">
        <v>0</v>
      </c>
      <c r="BF253" s="82"/>
      <c r="BG253" s="81">
        <v>0</v>
      </c>
      <c r="BH253" s="81">
        <v>0</v>
      </c>
      <c r="BI253" s="81">
        <v>5.4820000000000002</v>
      </c>
      <c r="BJ253" s="81">
        <v>0.61099999999999999</v>
      </c>
      <c r="BK253" s="81">
        <v>0</v>
      </c>
      <c r="BL253" s="81">
        <v>0</v>
      </c>
      <c r="BM253" s="82"/>
      <c r="BN253" s="81">
        <v>0</v>
      </c>
      <c r="BO253" s="81">
        <v>0</v>
      </c>
      <c r="BP253" s="81">
        <v>1</v>
      </c>
      <c r="BQ253" s="81">
        <v>1</v>
      </c>
      <c r="BR253" s="81">
        <v>0</v>
      </c>
      <c r="BS253" s="81">
        <v>0</v>
      </c>
      <c r="BT253"/>
      <c r="BU253" s="80">
        <v>6.093</v>
      </c>
      <c r="BV253" s="80">
        <v>0</v>
      </c>
      <c r="BW253" s="80">
        <v>0</v>
      </c>
      <c r="BX253" s="80">
        <v>0</v>
      </c>
      <c r="BY253" s="80">
        <v>0</v>
      </c>
      <c r="BZ253" s="80">
        <v>0</v>
      </c>
      <c r="CA253" s="80">
        <v>0</v>
      </c>
      <c r="CB253" s="80">
        <v>0</v>
      </c>
      <c r="CC253" s="80">
        <v>0</v>
      </c>
    </row>
    <row r="254" spans="1:81">
      <c r="A254" s="80" t="s">
        <v>1998</v>
      </c>
      <c r="B254" s="80">
        <v>374</v>
      </c>
      <c r="C254" s="80">
        <v>18</v>
      </c>
      <c r="D254" s="80">
        <v>22</v>
      </c>
      <c r="E254" s="80">
        <v>2021</v>
      </c>
      <c r="F254" s="80" t="s">
        <v>75</v>
      </c>
      <c r="G254" s="174" t="s">
        <v>1980</v>
      </c>
      <c r="H254" s="80" t="s">
        <v>1981</v>
      </c>
      <c r="I254" s="177"/>
      <c r="J254" s="81">
        <v>61.702368003924676</v>
      </c>
      <c r="K254" s="81">
        <v>4.8405225979029733</v>
      </c>
      <c r="L254" s="81">
        <v>27.107678954246651</v>
      </c>
      <c r="M254" s="81">
        <v>66.330961850023172</v>
      </c>
      <c r="N254" s="81">
        <v>76.367811472087354</v>
      </c>
      <c r="O254" s="81">
        <v>35.953338350176963</v>
      </c>
      <c r="P254" s="81">
        <v>42.039404892058911</v>
      </c>
      <c r="Q254" s="81">
        <v>2.6598248811165233</v>
      </c>
      <c r="R254" s="81">
        <v>5.5464613856237284</v>
      </c>
      <c r="S254" s="81">
        <v>3.9880960377580079</v>
      </c>
      <c r="T254" s="82"/>
      <c r="U254" s="81">
        <v>2066618</v>
      </c>
      <c r="V254" s="81">
        <v>1393</v>
      </c>
      <c r="W254" s="81">
        <v>810</v>
      </c>
      <c r="X254" s="81">
        <v>16455</v>
      </c>
      <c r="Y254" s="81">
        <v>22967</v>
      </c>
      <c r="Z254" s="81">
        <v>26454</v>
      </c>
      <c r="AA254" s="81">
        <v>9249</v>
      </c>
      <c r="AB254" s="81">
        <v>44575</v>
      </c>
      <c r="AC254" s="81">
        <v>952935.99999999988</v>
      </c>
      <c r="AD254" s="81">
        <v>3.9880960377580079</v>
      </c>
      <c r="AE254" s="82"/>
      <c r="AF254" s="81">
        <v>19645285.735900577</v>
      </c>
      <c r="AG254" s="81">
        <v>3607173.4447811972</v>
      </c>
      <c r="AH254" s="81">
        <v>4818891.446701467</v>
      </c>
      <c r="AI254" s="81">
        <v>97883455.375386879</v>
      </c>
      <c r="AJ254" s="81">
        <v>114252720.6854389</v>
      </c>
      <c r="AK254" s="81">
        <v>0</v>
      </c>
      <c r="AL254" s="81">
        <v>0</v>
      </c>
      <c r="AM254" s="81">
        <v>5851087.7990328157</v>
      </c>
      <c r="AN254" s="81">
        <v>0</v>
      </c>
      <c r="AO254" s="81">
        <v>0</v>
      </c>
      <c r="AP254" s="82"/>
      <c r="AQ254" s="81">
        <v>1057</v>
      </c>
      <c r="AR254" s="81">
        <v>183</v>
      </c>
      <c r="AS254" s="81">
        <v>0</v>
      </c>
      <c r="AT254" s="81">
        <v>2</v>
      </c>
      <c r="AU254" s="81">
        <v>0</v>
      </c>
      <c r="AV254" s="81">
        <v>0</v>
      </c>
      <c r="AW254" s="81"/>
      <c r="AX254" s="82"/>
      <c r="AY254" s="81">
        <v>4787.2860000000046</v>
      </c>
      <c r="AZ254" s="81">
        <v>33831.327999999987</v>
      </c>
      <c r="BA254" s="81">
        <v>0</v>
      </c>
      <c r="BB254" s="81">
        <v>127</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1999</v>
      </c>
      <c r="B255" s="80">
        <v>374</v>
      </c>
      <c r="C255" s="80">
        <v>19</v>
      </c>
      <c r="D255" s="80">
        <v>22</v>
      </c>
      <c r="E255" s="80">
        <v>2022</v>
      </c>
      <c r="F255" s="80" t="s">
        <v>568</v>
      </c>
      <c r="G255" s="174" t="s">
        <v>1980</v>
      </c>
      <c r="H255" s="80" t="s">
        <v>1981</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1121</v>
      </c>
      <c r="AR255" s="81">
        <v>192</v>
      </c>
      <c r="AS255" s="81">
        <v>0</v>
      </c>
      <c r="AT255" s="81">
        <v>2</v>
      </c>
      <c r="AU255" s="81">
        <v>0</v>
      </c>
      <c r="AV255" s="81">
        <v>0</v>
      </c>
      <c r="AW255" s="81"/>
      <c r="AX255" s="82"/>
      <c r="AY255" s="81">
        <v>5163.5860000000066</v>
      </c>
      <c r="AZ255" s="81">
        <v>34240.827999999994</v>
      </c>
      <c r="BA255" s="81">
        <v>0</v>
      </c>
      <c r="BB255" s="81">
        <v>127</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2000</v>
      </c>
      <c r="B256" s="80">
        <v>324</v>
      </c>
      <c r="C256" s="80">
        <v>1</v>
      </c>
      <c r="D256" s="80">
        <v>20</v>
      </c>
      <c r="E256" s="80">
        <v>1990</v>
      </c>
      <c r="F256" s="80" t="s">
        <v>562</v>
      </c>
      <c r="G256" s="80" t="s">
        <v>2001</v>
      </c>
      <c r="H256" s="80" t="s">
        <v>2002</v>
      </c>
      <c r="I256" s="177"/>
      <c r="J256" s="81">
        <v>233.13824940996903</v>
      </c>
      <c r="K256" s="81">
        <v>4.9798102066646832</v>
      </c>
      <c r="L256" s="81">
        <v>0.11392304999137297</v>
      </c>
      <c r="M256" s="81">
        <v>24.340591422983259</v>
      </c>
      <c r="N256" s="81">
        <v>27.010090727995543</v>
      </c>
      <c r="O256" s="81">
        <v>28.299705982352641</v>
      </c>
      <c r="P256" s="81">
        <v>28.062968228247254</v>
      </c>
      <c r="Q256" s="81">
        <v>2.3459956206600081</v>
      </c>
      <c r="R256" s="81">
        <v>0</v>
      </c>
      <c r="S256" s="81">
        <v>2.5428976975199218</v>
      </c>
      <c r="T256" s="82"/>
      <c r="U256" s="81">
        <v>16296683</v>
      </c>
      <c r="V256" s="81">
        <v>1649</v>
      </c>
      <c r="W256" s="81">
        <v>1</v>
      </c>
      <c r="X256" s="81">
        <v>9993</v>
      </c>
      <c r="Y256" s="81">
        <v>10399</v>
      </c>
      <c r="Z256" s="81">
        <v>11640</v>
      </c>
      <c r="AA256" s="81">
        <v>6814</v>
      </c>
      <c r="AB256" s="81">
        <v>38091</v>
      </c>
      <c r="AC256" s="81">
        <v>0</v>
      </c>
      <c r="AD256" s="81">
        <v>2.5428976975199218</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2003</v>
      </c>
      <c r="B257" s="80">
        <v>325</v>
      </c>
      <c r="C257" s="80">
        <v>2</v>
      </c>
      <c r="D257" s="80">
        <v>20</v>
      </c>
      <c r="E257" s="80">
        <v>2005</v>
      </c>
      <c r="F257" s="80" t="s">
        <v>565</v>
      </c>
      <c r="G257" s="80" t="s">
        <v>2001</v>
      </c>
      <c r="H257" s="80" t="s">
        <v>2002</v>
      </c>
      <c r="I257" s="177"/>
      <c r="J257" s="81">
        <v>293.29347802060721</v>
      </c>
      <c r="K257" s="81">
        <v>3.6708290181601217</v>
      </c>
      <c r="L257" s="81">
        <v>2.1365152383486636</v>
      </c>
      <c r="M257" s="81">
        <v>65.10676720499815</v>
      </c>
      <c r="N257" s="81">
        <v>60.104232215808146</v>
      </c>
      <c r="O257" s="81">
        <v>47.48237775419792</v>
      </c>
      <c r="P257" s="81">
        <v>36.850046186874771</v>
      </c>
      <c r="Q257" s="81">
        <v>2.5838265105031013</v>
      </c>
      <c r="R257" s="81">
        <v>0</v>
      </c>
      <c r="S257" s="81">
        <v>2.944970546799162</v>
      </c>
      <c r="T257" s="82"/>
      <c r="U257" s="81">
        <v>16996133</v>
      </c>
      <c r="V257" s="81">
        <v>1381</v>
      </c>
      <c r="W257" s="81">
        <v>18</v>
      </c>
      <c r="X257" s="81">
        <v>11598</v>
      </c>
      <c r="Y257" s="81">
        <v>15118</v>
      </c>
      <c r="Z257" s="81">
        <v>22600</v>
      </c>
      <c r="AA257" s="81">
        <v>7328</v>
      </c>
      <c r="AB257" s="81">
        <v>43857</v>
      </c>
      <c r="AC257" s="81">
        <v>0</v>
      </c>
      <c r="AD257" s="81">
        <v>2.944970546799162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2004</v>
      </c>
      <c r="B258" s="80">
        <v>326</v>
      </c>
      <c r="C258" s="80">
        <v>3</v>
      </c>
      <c r="D258" s="80">
        <v>20</v>
      </c>
      <c r="E258" s="80">
        <v>2006</v>
      </c>
      <c r="F258" s="80" t="s">
        <v>566</v>
      </c>
      <c r="G258" s="80" t="s">
        <v>2001</v>
      </c>
      <c r="H258" s="80" t="s">
        <v>2002</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2005</v>
      </c>
      <c r="B259" s="80">
        <v>327</v>
      </c>
      <c r="C259" s="80">
        <v>4</v>
      </c>
      <c r="D259" s="80">
        <v>20</v>
      </c>
      <c r="E259" s="80">
        <v>2007</v>
      </c>
      <c r="F259" s="80" t="s">
        <v>567</v>
      </c>
      <c r="G259" s="80" t="s">
        <v>2001</v>
      </c>
      <c r="H259" s="80" t="s">
        <v>2002</v>
      </c>
      <c r="I259" s="177"/>
      <c r="J259" s="81">
        <v>340.33995778547938</v>
      </c>
      <c r="K259" s="81">
        <v>3.325200130465976</v>
      </c>
      <c r="L259" s="81">
        <v>2.7450835616670211</v>
      </c>
      <c r="M259" s="81">
        <v>69.495396382678862</v>
      </c>
      <c r="N259" s="81">
        <v>57.882213896469572</v>
      </c>
      <c r="O259" s="81">
        <v>46.963236707726928</v>
      </c>
      <c r="P259" s="81">
        <v>37.338738312755481</v>
      </c>
      <c r="Q259" s="81">
        <v>2.7527982372102739</v>
      </c>
      <c r="R259" s="81">
        <v>0</v>
      </c>
      <c r="S259" s="81">
        <v>5.1985221520751335</v>
      </c>
      <c r="T259" s="82"/>
      <c r="U259" s="81">
        <v>18898207</v>
      </c>
      <c r="V259" s="81">
        <v>1355</v>
      </c>
      <c r="W259" s="81">
        <v>26</v>
      </c>
      <c r="X259" s="81">
        <v>15002</v>
      </c>
      <c r="Y259" s="81">
        <v>15629</v>
      </c>
      <c r="Z259" s="81">
        <v>23237</v>
      </c>
      <c r="AA259" s="81">
        <v>7312</v>
      </c>
      <c r="AB259" s="81">
        <v>44254</v>
      </c>
      <c r="AC259" s="81">
        <v>0</v>
      </c>
      <c r="AD259" s="81">
        <v>5.1985221520751335</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2006</v>
      </c>
      <c r="B260" s="80">
        <v>328</v>
      </c>
      <c r="C260" s="80">
        <v>5</v>
      </c>
      <c r="D260" s="80">
        <v>20</v>
      </c>
      <c r="E260" s="80">
        <v>2008</v>
      </c>
      <c r="F260" s="80" t="s">
        <v>84</v>
      </c>
      <c r="G260" s="80" t="s">
        <v>2001</v>
      </c>
      <c r="H260" s="80" t="s">
        <v>2002</v>
      </c>
      <c r="I260" s="177"/>
      <c r="J260" s="81">
        <v>348.07367489150431</v>
      </c>
      <c r="K260" s="81">
        <v>2.4953558481152727</v>
      </c>
      <c r="L260" s="81">
        <v>2.2994585653495814</v>
      </c>
      <c r="M260" s="81">
        <v>71.830816817924642</v>
      </c>
      <c r="N260" s="81">
        <v>52.476693430827353</v>
      </c>
      <c r="O260" s="81">
        <v>45.702730187306763</v>
      </c>
      <c r="P260" s="81">
        <v>36.362760524836013</v>
      </c>
      <c r="Q260" s="81">
        <v>2.7093354669047045</v>
      </c>
      <c r="R260" s="81">
        <v>0</v>
      </c>
      <c r="S260" s="81">
        <v>5.1730751899211009</v>
      </c>
      <c r="T260" s="82"/>
      <c r="U260" s="81">
        <v>20577087</v>
      </c>
      <c r="V260" s="81">
        <v>1355</v>
      </c>
      <c r="W260" s="81">
        <v>26</v>
      </c>
      <c r="X260" s="81">
        <v>15002</v>
      </c>
      <c r="Y260" s="81">
        <v>15841</v>
      </c>
      <c r="Z260" s="81">
        <v>23407</v>
      </c>
      <c r="AA260" s="81">
        <v>7129</v>
      </c>
      <c r="AB260" s="81">
        <v>44271</v>
      </c>
      <c r="AC260" s="81">
        <v>0</v>
      </c>
      <c r="AD260" s="81">
        <v>5.1730751899211009</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2007</v>
      </c>
      <c r="B261" s="80">
        <v>329</v>
      </c>
      <c r="C261" s="80">
        <v>6</v>
      </c>
      <c r="D261" s="80">
        <v>20</v>
      </c>
      <c r="E261" s="80">
        <v>2009</v>
      </c>
      <c r="F261" s="80" t="s">
        <v>85</v>
      </c>
      <c r="G261" s="80" t="s">
        <v>2001</v>
      </c>
      <c r="H261" s="80" t="s">
        <v>2002</v>
      </c>
      <c r="I261" s="177"/>
      <c r="J261" s="81">
        <v>346.18403841009217</v>
      </c>
      <c r="K261" s="81">
        <v>2.6383534456950266</v>
      </c>
      <c r="L261" s="81">
        <v>5.2188053570450208</v>
      </c>
      <c r="M261" s="81">
        <v>79.036928714630093</v>
      </c>
      <c r="N261" s="81">
        <v>62.238175409327468</v>
      </c>
      <c r="O261" s="81">
        <v>47.060040754554272</v>
      </c>
      <c r="P261" s="81">
        <v>35.549308964801547</v>
      </c>
      <c r="Q261" s="81">
        <v>2.5830774279793354</v>
      </c>
      <c r="R261" s="81">
        <v>0</v>
      </c>
      <c r="S261" s="81">
        <v>3.1304224413489727</v>
      </c>
      <c r="T261" s="82"/>
      <c r="U261" s="81">
        <v>17843388</v>
      </c>
      <c r="V261" s="81">
        <v>1460</v>
      </c>
      <c r="W261" s="81">
        <v>68</v>
      </c>
      <c r="X261" s="81">
        <v>16514</v>
      </c>
      <c r="Y261" s="81">
        <v>15937</v>
      </c>
      <c r="Z261" s="81">
        <v>23790</v>
      </c>
      <c r="AA261" s="81">
        <v>7155</v>
      </c>
      <c r="AB261" s="81">
        <v>44308</v>
      </c>
      <c r="AC261" s="81">
        <v>0</v>
      </c>
      <c r="AD261" s="81">
        <v>3.1304224413489727</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1135.3480000000002</v>
      </c>
      <c r="BJ261" s="81">
        <v>0</v>
      </c>
      <c r="BK261" s="81">
        <v>7.82</v>
      </c>
      <c r="BL261" s="81">
        <v>0</v>
      </c>
      <c r="BM261" s="82"/>
      <c r="BN261" s="81">
        <v>0</v>
      </c>
      <c r="BO261" s="81">
        <v>0</v>
      </c>
      <c r="BP261" s="81">
        <v>3</v>
      </c>
      <c r="BQ261" s="81">
        <v>0</v>
      </c>
      <c r="BR261" s="81">
        <v>1</v>
      </c>
      <c r="BS261" s="81">
        <v>0</v>
      </c>
      <c r="BT261"/>
      <c r="BU261" s="80"/>
      <c r="BV261" s="80"/>
      <c r="BW261" s="80"/>
      <c r="BX261" s="80"/>
      <c r="BY261" s="80"/>
      <c r="BZ261" s="80"/>
      <c r="CA261" s="80"/>
      <c r="CB261" s="80"/>
      <c r="CC261" s="80"/>
    </row>
    <row r="262" spans="1:81">
      <c r="A262" s="80" t="s">
        <v>2008</v>
      </c>
      <c r="B262" s="80">
        <v>330</v>
      </c>
      <c r="C262" s="80">
        <v>7</v>
      </c>
      <c r="D262" s="80">
        <v>20</v>
      </c>
      <c r="E262" s="80">
        <v>2010</v>
      </c>
      <c r="F262" s="80" t="s">
        <v>86</v>
      </c>
      <c r="G262" s="80" t="s">
        <v>2001</v>
      </c>
      <c r="H262" s="80" t="s">
        <v>2002</v>
      </c>
      <c r="I262" s="177"/>
      <c r="J262" s="81">
        <v>275.66911773574827</v>
      </c>
      <c r="K262" s="81">
        <v>2.6759242068778284</v>
      </c>
      <c r="L262" s="81">
        <v>4.5430508379490417</v>
      </c>
      <c r="M262" s="81">
        <v>76.883625875863117</v>
      </c>
      <c r="N262" s="81">
        <v>57.955161574593745</v>
      </c>
      <c r="O262" s="81">
        <v>47.149536740427259</v>
      </c>
      <c r="P262" s="81">
        <v>34.982088281067462</v>
      </c>
      <c r="Q262" s="81">
        <v>2.6711144340048221</v>
      </c>
      <c r="R262" s="81">
        <v>0</v>
      </c>
      <c r="S262" s="81">
        <v>2.2754541919657769</v>
      </c>
      <c r="T262" s="82"/>
      <c r="U262" s="81">
        <v>18532720</v>
      </c>
      <c r="V262" s="81">
        <v>1460</v>
      </c>
      <c r="W262" s="81">
        <v>68</v>
      </c>
      <c r="X262" s="81">
        <v>16514</v>
      </c>
      <c r="Y262" s="81">
        <v>15987</v>
      </c>
      <c r="Z262" s="81">
        <v>23946</v>
      </c>
      <c r="AA262" s="81">
        <v>6865</v>
      </c>
      <c r="AB262" s="81">
        <v>43903</v>
      </c>
      <c r="AC262" s="81">
        <v>0</v>
      </c>
      <c r="AD262" s="81">
        <v>2.2754541919657769</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1052.02</v>
      </c>
      <c r="BJ262" s="81">
        <v>0</v>
      </c>
      <c r="BK262" s="81">
        <v>7.2839999999999998</v>
      </c>
      <c r="BL262" s="81">
        <v>0</v>
      </c>
      <c r="BM262" s="82"/>
      <c r="BN262" s="81">
        <v>0</v>
      </c>
      <c r="BO262" s="81">
        <v>0</v>
      </c>
      <c r="BP262" s="81">
        <v>3</v>
      </c>
      <c r="BQ262" s="81">
        <v>0</v>
      </c>
      <c r="BR262" s="81">
        <v>1</v>
      </c>
      <c r="BS262" s="81">
        <v>0</v>
      </c>
      <c r="BT262"/>
      <c r="BU262" s="80">
        <v>904.81100000000004</v>
      </c>
      <c r="BV262" s="80">
        <v>0</v>
      </c>
      <c r="BW262" s="80">
        <v>100.11199999999999</v>
      </c>
      <c r="BX262" s="80">
        <v>1.2709999999999999</v>
      </c>
      <c r="BY262" s="80">
        <v>53.11</v>
      </c>
      <c r="BZ262" s="80">
        <v>0</v>
      </c>
      <c r="CA262" s="80">
        <v>0</v>
      </c>
      <c r="CB262" s="80">
        <v>0</v>
      </c>
      <c r="CC262" s="80">
        <v>0</v>
      </c>
    </row>
    <row r="263" spans="1:81">
      <c r="A263" s="80" t="s">
        <v>2009</v>
      </c>
      <c r="B263" s="80">
        <v>331</v>
      </c>
      <c r="C263" s="80">
        <v>8</v>
      </c>
      <c r="D263" s="80">
        <v>20</v>
      </c>
      <c r="E263" s="80">
        <v>2011</v>
      </c>
      <c r="F263" s="80" t="s">
        <v>87</v>
      </c>
      <c r="G263" s="80" t="s">
        <v>2001</v>
      </c>
      <c r="H263" s="80" t="s">
        <v>2002</v>
      </c>
      <c r="I263" s="177"/>
      <c r="J263" s="81">
        <v>211.76145681589804</v>
      </c>
      <c r="K263" s="81">
        <v>3.7166994940714226</v>
      </c>
      <c r="L263" s="81">
        <v>3.8384287976676803</v>
      </c>
      <c r="M263" s="81">
        <v>81.119884386259514</v>
      </c>
      <c r="N263" s="81">
        <v>70.16295928819099</v>
      </c>
      <c r="O263" s="81">
        <v>47.950784399721464</v>
      </c>
      <c r="P263" s="81">
        <v>34.277964988044978</v>
      </c>
      <c r="Q263" s="81">
        <v>3.0548620855156785</v>
      </c>
      <c r="R263" s="81">
        <v>0</v>
      </c>
      <c r="S263" s="81">
        <v>2.8176406088387038</v>
      </c>
      <c r="T263" s="82"/>
      <c r="U263" s="81">
        <v>16261427</v>
      </c>
      <c r="V263" s="81">
        <v>1460</v>
      </c>
      <c r="W263" s="81">
        <v>68</v>
      </c>
      <c r="X263" s="81">
        <v>16514</v>
      </c>
      <c r="Y263" s="81">
        <v>16118</v>
      </c>
      <c r="Z263" s="81">
        <v>24882</v>
      </c>
      <c r="AA263" s="81">
        <v>6927</v>
      </c>
      <c r="AB263" s="81">
        <v>43530</v>
      </c>
      <c r="AC263" s="81">
        <v>0</v>
      </c>
      <c r="AD263" s="81">
        <v>2.8176406088387038</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1069.384</v>
      </c>
      <c r="BJ263" s="81">
        <v>0</v>
      </c>
      <c r="BK263" s="81">
        <v>2.06</v>
      </c>
      <c r="BL263" s="81">
        <v>0</v>
      </c>
      <c r="BM263" s="82"/>
      <c r="BN263" s="81">
        <v>0</v>
      </c>
      <c r="BO263" s="81">
        <v>0</v>
      </c>
      <c r="BP263" s="81">
        <v>4</v>
      </c>
      <c r="BQ263" s="81">
        <v>0</v>
      </c>
      <c r="BR263" s="81">
        <v>1</v>
      </c>
      <c r="BS263" s="81">
        <v>0</v>
      </c>
      <c r="BT263"/>
      <c r="BU263" s="80">
        <v>907.74800000000005</v>
      </c>
      <c r="BV263" s="80">
        <v>0</v>
      </c>
      <c r="BW263" s="80">
        <v>87.144999999999996</v>
      </c>
      <c r="BX263" s="80">
        <v>1.2669999999999999</v>
      </c>
      <c r="BY263" s="80">
        <v>75.284000000000006</v>
      </c>
      <c r="BZ263" s="80">
        <v>0</v>
      </c>
      <c r="CA263" s="80">
        <v>0</v>
      </c>
      <c r="CB263" s="80">
        <v>0</v>
      </c>
      <c r="CC263" s="80">
        <v>0</v>
      </c>
    </row>
    <row r="264" spans="1:81">
      <c r="A264" s="80" t="s">
        <v>2010</v>
      </c>
      <c r="B264" s="80">
        <v>332</v>
      </c>
      <c r="C264" s="80">
        <v>9</v>
      </c>
      <c r="D264" s="80">
        <v>20</v>
      </c>
      <c r="E264" s="80">
        <v>2012</v>
      </c>
      <c r="F264" s="80" t="s">
        <v>88</v>
      </c>
      <c r="G264" s="80" t="s">
        <v>2001</v>
      </c>
      <c r="H264" s="80" t="s">
        <v>2002</v>
      </c>
      <c r="I264" s="177"/>
      <c r="J264" s="81">
        <v>304.39833881444423</v>
      </c>
      <c r="K264" s="81">
        <v>3.4805368710206408</v>
      </c>
      <c r="L264" s="81">
        <v>3.8281951040911051</v>
      </c>
      <c r="M264" s="81">
        <v>90.941891286058606</v>
      </c>
      <c r="N264" s="81">
        <v>74.628000317062856</v>
      </c>
      <c r="O264" s="81">
        <v>48.883144764814006</v>
      </c>
      <c r="P264" s="81">
        <v>36.140158886346107</v>
      </c>
      <c r="Q264" s="81">
        <v>3.3241431920966873</v>
      </c>
      <c r="R264" s="81">
        <v>0</v>
      </c>
      <c r="S264" s="81">
        <v>6.1575653662600862</v>
      </c>
      <c r="T264" s="82"/>
      <c r="U264" s="81">
        <v>19026024</v>
      </c>
      <c r="V264" s="81">
        <v>1460</v>
      </c>
      <c r="W264" s="81">
        <v>68</v>
      </c>
      <c r="X264" s="81">
        <v>16514</v>
      </c>
      <c r="Y264" s="81">
        <v>16325</v>
      </c>
      <c r="Z264" s="81">
        <v>25567</v>
      </c>
      <c r="AA264" s="81">
        <v>7262</v>
      </c>
      <c r="AB264" s="81">
        <v>43597</v>
      </c>
      <c r="AC264" s="81">
        <v>0</v>
      </c>
      <c r="AD264" s="81">
        <v>6.1575653662600862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1025.627</v>
      </c>
      <c r="BJ264" s="81">
        <v>0</v>
      </c>
      <c r="BK264" s="81">
        <v>4.8319999999999999</v>
      </c>
      <c r="BL264" s="81">
        <v>0</v>
      </c>
      <c r="BM264" s="82"/>
      <c r="BN264" s="81">
        <v>0</v>
      </c>
      <c r="BO264" s="81">
        <v>0</v>
      </c>
      <c r="BP264" s="81">
        <v>4</v>
      </c>
      <c r="BQ264" s="81">
        <v>0</v>
      </c>
      <c r="BR264" s="81">
        <v>1</v>
      </c>
      <c r="BS264" s="81">
        <v>0</v>
      </c>
      <c r="BT264"/>
      <c r="BU264" s="80">
        <v>875.61199999999997</v>
      </c>
      <c r="BV264" s="80">
        <v>0</v>
      </c>
      <c r="BW264" s="80">
        <v>97.346999999999994</v>
      </c>
      <c r="BX264" s="80">
        <v>0</v>
      </c>
      <c r="BY264" s="80">
        <v>57.5</v>
      </c>
      <c r="BZ264" s="80">
        <v>0</v>
      </c>
      <c r="CA264" s="80">
        <v>0</v>
      </c>
      <c r="CB264" s="80">
        <v>0</v>
      </c>
      <c r="CC264" s="80">
        <v>0</v>
      </c>
    </row>
    <row r="265" spans="1:81">
      <c r="A265" s="80" t="s">
        <v>2011</v>
      </c>
      <c r="B265" s="80">
        <v>333</v>
      </c>
      <c r="C265" s="80">
        <v>10</v>
      </c>
      <c r="D265" s="80">
        <v>20</v>
      </c>
      <c r="E265" s="80">
        <v>2013</v>
      </c>
      <c r="F265" s="80" t="s">
        <v>89</v>
      </c>
      <c r="G265" s="80" t="s">
        <v>2001</v>
      </c>
      <c r="H265" s="80" t="s">
        <v>2002</v>
      </c>
      <c r="I265" s="177"/>
      <c r="J265" s="81">
        <v>297.81283412834608</v>
      </c>
      <c r="K265" s="81">
        <v>3.1409192525820222</v>
      </c>
      <c r="L265" s="81">
        <v>2.7076832267921902</v>
      </c>
      <c r="M265" s="81">
        <v>89.176678575572737</v>
      </c>
      <c r="N265" s="81">
        <v>74.108845931252773</v>
      </c>
      <c r="O265" s="81">
        <v>47.588210405449573</v>
      </c>
      <c r="P265" s="81">
        <v>36.586043666677604</v>
      </c>
      <c r="Q265" s="81">
        <v>3.387273970042878</v>
      </c>
      <c r="R265" s="81">
        <v>0</v>
      </c>
      <c r="S265" s="81">
        <v>6.2337903043264333</v>
      </c>
      <c r="T265" s="82"/>
      <c r="U265" s="81">
        <v>19157095</v>
      </c>
      <c r="V265" s="81">
        <v>1460</v>
      </c>
      <c r="W265" s="81">
        <v>68</v>
      </c>
      <c r="X265" s="81">
        <v>16514</v>
      </c>
      <c r="Y265" s="81">
        <v>16503</v>
      </c>
      <c r="Z265" s="81">
        <v>26001</v>
      </c>
      <c r="AA265" s="81">
        <v>7324</v>
      </c>
      <c r="AB265" s="81">
        <v>43788</v>
      </c>
      <c r="AC265" s="81">
        <v>0</v>
      </c>
      <c r="AD265" s="81">
        <v>6.2337903043264333</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1052.779</v>
      </c>
      <c r="BJ265" s="81">
        <v>0</v>
      </c>
      <c r="BK265" s="81">
        <v>7.3280000000000003</v>
      </c>
      <c r="BL265" s="81">
        <v>0</v>
      </c>
      <c r="BM265" s="82"/>
      <c r="BN265" s="81">
        <v>0</v>
      </c>
      <c r="BO265" s="81">
        <v>0</v>
      </c>
      <c r="BP265" s="81">
        <v>5</v>
      </c>
      <c r="BQ265" s="81">
        <v>0</v>
      </c>
      <c r="BR265" s="81">
        <v>1</v>
      </c>
      <c r="BS265" s="81">
        <v>0</v>
      </c>
      <c r="BT265"/>
      <c r="BU265" s="80">
        <v>890.77599999999995</v>
      </c>
      <c r="BV265" s="80">
        <v>0</v>
      </c>
      <c r="BW265" s="80">
        <v>110.01300000000001</v>
      </c>
      <c r="BX265" s="80">
        <v>0</v>
      </c>
      <c r="BY265" s="80">
        <v>59.317999999999998</v>
      </c>
      <c r="BZ265" s="80">
        <v>0</v>
      </c>
      <c r="CA265" s="80">
        <v>0</v>
      </c>
      <c r="CB265" s="80">
        <v>0</v>
      </c>
      <c r="CC265" s="80">
        <v>0</v>
      </c>
    </row>
    <row r="266" spans="1:81">
      <c r="A266" s="80" t="s">
        <v>2012</v>
      </c>
      <c r="B266" s="80">
        <v>334</v>
      </c>
      <c r="C266" s="80">
        <v>11</v>
      </c>
      <c r="D266" s="80">
        <v>20</v>
      </c>
      <c r="E266" s="80">
        <v>2014</v>
      </c>
      <c r="F266" s="80" t="s">
        <v>90</v>
      </c>
      <c r="G266" s="80" t="s">
        <v>2001</v>
      </c>
      <c r="H266" s="80" t="s">
        <v>2002</v>
      </c>
      <c r="I266" s="177"/>
      <c r="J266" s="81">
        <v>264.89738314867242</v>
      </c>
      <c r="K266" s="81">
        <v>3.2064086371615579</v>
      </c>
      <c r="L266" s="81">
        <v>0.84451833332265847</v>
      </c>
      <c r="M266" s="81">
        <v>77.984434142983531</v>
      </c>
      <c r="N266" s="81">
        <v>65.541399864318521</v>
      </c>
      <c r="O266" s="81">
        <v>45.57839411042206</v>
      </c>
      <c r="P266" s="81">
        <v>36.92697113482442</v>
      </c>
      <c r="Q266" s="81">
        <v>3.2709406215177927</v>
      </c>
      <c r="R266" s="81">
        <v>0</v>
      </c>
      <c r="S266" s="81">
        <v>5.9946174786411879</v>
      </c>
      <c r="T266" s="82"/>
      <c r="U266" s="81">
        <v>18824615</v>
      </c>
      <c r="V266" s="81">
        <v>1508</v>
      </c>
      <c r="W266" s="81">
        <v>17</v>
      </c>
      <c r="X266" s="81">
        <v>14778</v>
      </c>
      <c r="Y266" s="81">
        <v>16893</v>
      </c>
      <c r="Z266" s="81">
        <v>26228</v>
      </c>
      <c r="AA266" s="81">
        <v>7354</v>
      </c>
      <c r="AB266" s="81">
        <v>44071</v>
      </c>
      <c r="AC266" s="81">
        <v>0</v>
      </c>
      <c r="AD266" s="81">
        <v>5.9946174786411879</v>
      </c>
      <c r="AE266" s="82"/>
      <c r="AF266" s="81">
        <v>148889862.79515243</v>
      </c>
      <c r="AG266" s="81">
        <v>2648915.3506926643</v>
      </c>
      <c r="AH266" s="81">
        <v>146542.3922467356</v>
      </c>
      <c r="AI266" s="81">
        <v>86587420.12631999</v>
      </c>
      <c r="AJ266" s="81">
        <v>76746527.930783421</v>
      </c>
      <c r="AK266" s="81">
        <v>0</v>
      </c>
      <c r="AL266" s="81">
        <v>0</v>
      </c>
      <c r="AM266" s="81">
        <v>6050289.7375731664</v>
      </c>
      <c r="AN266" s="81">
        <v>0</v>
      </c>
      <c r="AO266" s="81">
        <v>0</v>
      </c>
      <c r="AP266" s="82"/>
      <c r="AQ266" s="81">
        <v>1100</v>
      </c>
      <c r="AR266" s="81">
        <v>117</v>
      </c>
      <c r="AS266" s="81">
        <v>0</v>
      </c>
      <c r="AT266" s="81">
        <v>0</v>
      </c>
      <c r="AU266" s="81">
        <v>0</v>
      </c>
      <c r="AV266" s="81">
        <v>1</v>
      </c>
      <c r="AW266" s="81" t="s">
        <v>564</v>
      </c>
      <c r="AX266" s="82"/>
      <c r="AY266" s="81">
        <v>4367.1000000000004</v>
      </c>
      <c r="AZ266" s="81">
        <v>7623.9</v>
      </c>
      <c r="BA266" s="81">
        <v>0</v>
      </c>
      <c r="BB266" s="81">
        <v>0</v>
      </c>
      <c r="BC266" s="81">
        <v>0</v>
      </c>
      <c r="BD266" s="81">
        <v>240</v>
      </c>
      <c r="BE266" s="81" t="s">
        <v>564</v>
      </c>
      <c r="BF266" s="82"/>
      <c r="BG266" s="81">
        <v>0</v>
      </c>
      <c r="BH266" s="81">
        <v>0</v>
      </c>
      <c r="BI266" s="81">
        <v>1019.0309999999999</v>
      </c>
      <c r="BJ266" s="81">
        <v>0</v>
      </c>
      <c r="BK266" s="81">
        <v>7.9749999999999996</v>
      </c>
      <c r="BL266" s="81">
        <v>0</v>
      </c>
      <c r="BM266" s="82"/>
      <c r="BN266" s="81">
        <v>0</v>
      </c>
      <c r="BO266" s="81">
        <v>0</v>
      </c>
      <c r="BP266" s="81">
        <v>5</v>
      </c>
      <c r="BQ266" s="81">
        <v>0</v>
      </c>
      <c r="BR266" s="81">
        <v>1</v>
      </c>
      <c r="BS266" s="81">
        <v>0</v>
      </c>
      <c r="BT266"/>
      <c r="BU266" s="80">
        <v>851.91499999999996</v>
      </c>
      <c r="BV266" s="80">
        <v>0</v>
      </c>
      <c r="BW266" s="80">
        <v>117.904</v>
      </c>
      <c r="BX266" s="80">
        <v>1.4370000000000001</v>
      </c>
      <c r="BY266" s="80">
        <v>55.75</v>
      </c>
      <c r="BZ266" s="80">
        <v>0</v>
      </c>
      <c r="CA266" s="80">
        <v>0</v>
      </c>
      <c r="CB266" s="80">
        <v>0</v>
      </c>
      <c r="CC266" s="80">
        <v>0</v>
      </c>
    </row>
    <row r="267" spans="1:81">
      <c r="A267" s="80" t="s">
        <v>2013</v>
      </c>
      <c r="B267" s="80">
        <v>335</v>
      </c>
      <c r="C267" s="80">
        <v>12</v>
      </c>
      <c r="D267" s="80">
        <v>20</v>
      </c>
      <c r="E267" s="80">
        <v>2015</v>
      </c>
      <c r="F267" s="80" t="s">
        <v>91</v>
      </c>
      <c r="G267" s="80" t="s">
        <v>2001</v>
      </c>
      <c r="H267" s="80" t="s">
        <v>2002</v>
      </c>
      <c r="I267" s="177"/>
      <c r="J267" s="81">
        <v>271.97186318018834</v>
      </c>
      <c r="K267" s="81">
        <v>3.5862991880663526</v>
      </c>
      <c r="L267" s="81">
        <v>1.0921313172322054</v>
      </c>
      <c r="M267" s="81">
        <v>74.64753968567129</v>
      </c>
      <c r="N267" s="81">
        <v>57.285713175758751</v>
      </c>
      <c r="O267" s="81">
        <v>46.045352880586449</v>
      </c>
      <c r="P267" s="81">
        <v>36.956025895418861</v>
      </c>
      <c r="Q267" s="81">
        <v>3.2168379592737257</v>
      </c>
      <c r="R267" s="81">
        <v>0</v>
      </c>
      <c r="S267" s="81">
        <v>5.5591566782758841</v>
      </c>
      <c r="T267" s="82"/>
      <c r="U267" s="81">
        <v>20975567</v>
      </c>
      <c r="V267" s="81">
        <v>1508</v>
      </c>
      <c r="W267" s="81">
        <v>17</v>
      </c>
      <c r="X267" s="81">
        <v>14778</v>
      </c>
      <c r="Y267" s="81">
        <v>17177</v>
      </c>
      <c r="Z267" s="81">
        <v>26752</v>
      </c>
      <c r="AA267" s="81">
        <v>7354</v>
      </c>
      <c r="AB267" s="81">
        <v>44274</v>
      </c>
      <c r="AC267" s="81">
        <v>0</v>
      </c>
      <c r="AD267" s="81">
        <v>5.5591566782758841</v>
      </c>
      <c r="AE267" s="82"/>
      <c r="AF267" s="81">
        <v>153476678.36099598</v>
      </c>
      <c r="AG267" s="81">
        <v>2720006.1742853206</v>
      </c>
      <c r="AH267" s="81">
        <v>162419.27013138882</v>
      </c>
      <c r="AI267" s="81">
        <v>91232957.918050557</v>
      </c>
      <c r="AJ267" s="81">
        <v>73492351.973786637</v>
      </c>
      <c r="AK267" s="81">
        <v>0</v>
      </c>
      <c r="AL267" s="81">
        <v>0</v>
      </c>
      <c r="AM267" s="81">
        <v>6067565.9775551539</v>
      </c>
      <c r="AN267" s="81">
        <v>0</v>
      </c>
      <c r="AO267" s="81">
        <v>0</v>
      </c>
      <c r="AP267" s="82"/>
      <c r="AQ267" s="81">
        <v>1365</v>
      </c>
      <c r="AR267" s="81">
        <v>174</v>
      </c>
      <c r="AS267" s="81">
        <v>0</v>
      </c>
      <c r="AT267" s="81">
        <v>0</v>
      </c>
      <c r="AU267" s="81">
        <v>0</v>
      </c>
      <c r="AV267" s="81">
        <v>2</v>
      </c>
      <c r="AW267" s="81" t="s">
        <v>564</v>
      </c>
      <c r="AX267" s="82"/>
      <c r="AY267" s="81">
        <v>5576.1</v>
      </c>
      <c r="AZ267" s="81">
        <v>30431.7</v>
      </c>
      <c r="BA267" s="81">
        <v>0</v>
      </c>
      <c r="BB267" s="81">
        <v>0</v>
      </c>
      <c r="BC267" s="81">
        <v>0</v>
      </c>
      <c r="BD267" s="81">
        <v>1235</v>
      </c>
      <c r="BE267" s="81" t="s">
        <v>564</v>
      </c>
      <c r="BF267" s="82"/>
      <c r="BG267" s="81">
        <v>0</v>
      </c>
      <c r="BH267" s="81">
        <v>0</v>
      </c>
      <c r="BI267" s="81">
        <v>1008.831</v>
      </c>
      <c r="BJ267" s="81">
        <v>0</v>
      </c>
      <c r="BK267" s="81">
        <v>7.7409999999999997</v>
      </c>
      <c r="BL267" s="81">
        <v>0</v>
      </c>
      <c r="BM267" s="82"/>
      <c r="BN267" s="81">
        <v>0</v>
      </c>
      <c r="BO267" s="81">
        <v>0</v>
      </c>
      <c r="BP267" s="81">
        <v>5</v>
      </c>
      <c r="BQ267" s="81">
        <v>0</v>
      </c>
      <c r="BR267" s="81">
        <v>1</v>
      </c>
      <c r="BS267" s="81">
        <v>0</v>
      </c>
      <c r="BT267"/>
      <c r="BU267" s="80">
        <v>840.62800000000004</v>
      </c>
      <c r="BV267" s="80">
        <v>0</v>
      </c>
      <c r="BW267" s="80">
        <v>118.485</v>
      </c>
      <c r="BX267" s="80">
        <v>1.3759999999999999</v>
      </c>
      <c r="BY267" s="80">
        <v>56.082999999999998</v>
      </c>
      <c r="BZ267" s="80">
        <v>0</v>
      </c>
      <c r="CA267" s="80">
        <v>0</v>
      </c>
      <c r="CB267" s="80">
        <v>0</v>
      </c>
      <c r="CC267" s="80">
        <v>0</v>
      </c>
    </row>
    <row r="268" spans="1:81">
      <c r="A268" s="80" t="s">
        <v>2014</v>
      </c>
      <c r="B268" s="80">
        <v>336</v>
      </c>
      <c r="C268" s="80">
        <v>13</v>
      </c>
      <c r="D268" s="80">
        <v>20</v>
      </c>
      <c r="E268" s="80">
        <v>2016</v>
      </c>
      <c r="F268" s="80" t="s">
        <v>92</v>
      </c>
      <c r="G268" s="80" t="s">
        <v>2001</v>
      </c>
      <c r="H268" s="80" t="s">
        <v>2002</v>
      </c>
      <c r="I268" s="177"/>
      <c r="J268" s="81">
        <v>236.46725845806677</v>
      </c>
      <c r="K268" s="81">
        <v>3.6244732031033613</v>
      </c>
      <c r="L268" s="81">
        <v>0.95334354196962445</v>
      </c>
      <c r="M268" s="81">
        <v>61.452981431371747</v>
      </c>
      <c r="N268" s="81">
        <v>57.448464493049649</v>
      </c>
      <c r="O268" s="81">
        <v>46.016694599059903</v>
      </c>
      <c r="P268" s="81">
        <v>36.294652847433568</v>
      </c>
      <c r="Q268" s="81">
        <v>3.1312590587041012</v>
      </c>
      <c r="R268" s="81">
        <v>0</v>
      </c>
      <c r="S268" s="81">
        <v>7.1909639831985226</v>
      </c>
      <c r="T268" s="82"/>
      <c r="U268" s="81">
        <v>18002407</v>
      </c>
      <c r="V268" s="81">
        <v>1508</v>
      </c>
      <c r="W268" s="81">
        <v>17</v>
      </c>
      <c r="X268" s="81">
        <v>14778</v>
      </c>
      <c r="Y268" s="81">
        <v>17315</v>
      </c>
      <c r="Z268" s="81">
        <v>27064</v>
      </c>
      <c r="AA268" s="81">
        <v>7470</v>
      </c>
      <c r="AB268" s="81">
        <v>44332</v>
      </c>
      <c r="AC268" s="81">
        <v>0</v>
      </c>
      <c r="AD268" s="81">
        <v>7.1909639831985226</v>
      </c>
      <c r="AE268" s="82"/>
      <c r="AF268" s="81">
        <v>132836419.9915442</v>
      </c>
      <c r="AG268" s="81">
        <v>2631477.7472287291</v>
      </c>
      <c r="AH268" s="81">
        <v>110334.22918099781</v>
      </c>
      <c r="AI268" s="81">
        <v>85820175.139686152</v>
      </c>
      <c r="AJ268" s="81">
        <v>69129024.004543796</v>
      </c>
      <c r="AK268" s="81">
        <v>0</v>
      </c>
      <c r="AL268" s="81">
        <v>0</v>
      </c>
      <c r="AM268" s="81">
        <v>6080234.713000969</v>
      </c>
      <c r="AN268" s="81">
        <v>0</v>
      </c>
      <c r="AO268" s="81">
        <v>0</v>
      </c>
      <c r="AP268" s="82"/>
      <c r="AQ268" s="81">
        <v>1494</v>
      </c>
      <c r="AR268" s="81">
        <v>194</v>
      </c>
      <c r="AS268" s="81">
        <v>1</v>
      </c>
      <c r="AT268" s="81">
        <v>0</v>
      </c>
      <c r="AU268" s="81">
        <v>0</v>
      </c>
      <c r="AV268" s="81">
        <v>2</v>
      </c>
      <c r="AW268" s="81" t="s">
        <v>564</v>
      </c>
      <c r="AX268" s="82"/>
      <c r="AY268" s="81">
        <v>6197.9</v>
      </c>
      <c r="AZ268" s="81">
        <v>33566.5</v>
      </c>
      <c r="BA268" s="81">
        <v>19.600000000000001</v>
      </c>
      <c r="BB268" s="81">
        <v>0</v>
      </c>
      <c r="BC268" s="81">
        <v>0</v>
      </c>
      <c r="BD268" s="81">
        <v>1235</v>
      </c>
      <c r="BE268" s="81" t="s">
        <v>564</v>
      </c>
      <c r="BF268" s="82"/>
      <c r="BG268" s="81">
        <v>0</v>
      </c>
      <c r="BH268" s="81">
        <v>0</v>
      </c>
      <c r="BI268" s="81">
        <v>1026.1120000000001</v>
      </c>
      <c r="BJ268" s="81">
        <v>0</v>
      </c>
      <c r="BK268" s="81">
        <v>7.5419999999999998</v>
      </c>
      <c r="BL268" s="81">
        <v>0</v>
      </c>
      <c r="BM268" s="82"/>
      <c r="BN268" s="81">
        <v>0</v>
      </c>
      <c r="BO268" s="81">
        <v>0</v>
      </c>
      <c r="BP268" s="81">
        <v>5</v>
      </c>
      <c r="BQ268" s="81">
        <v>0</v>
      </c>
      <c r="BR268" s="81">
        <v>1</v>
      </c>
      <c r="BS268" s="81">
        <v>0</v>
      </c>
      <c r="BT268"/>
      <c r="BU268" s="80">
        <v>866.76</v>
      </c>
      <c r="BV268" s="80">
        <v>0</v>
      </c>
      <c r="BW268" s="80">
        <v>112.31100000000001</v>
      </c>
      <c r="BX268" s="80">
        <v>1.357</v>
      </c>
      <c r="BY268" s="80">
        <v>53.225999999999999</v>
      </c>
      <c r="BZ268" s="80">
        <v>0</v>
      </c>
      <c r="CA268" s="80">
        <v>0</v>
      </c>
      <c r="CB268" s="80">
        <v>0</v>
      </c>
      <c r="CC268" s="80">
        <v>0</v>
      </c>
    </row>
    <row r="269" spans="1:81">
      <c r="A269" s="80" t="s">
        <v>2015</v>
      </c>
      <c r="B269" s="80">
        <v>337</v>
      </c>
      <c r="C269" s="80">
        <v>14</v>
      </c>
      <c r="D269" s="80">
        <v>20</v>
      </c>
      <c r="E269" s="80">
        <v>2017</v>
      </c>
      <c r="F269" s="80" t="s">
        <v>71</v>
      </c>
      <c r="G269" s="80" t="s">
        <v>2001</v>
      </c>
      <c r="H269" s="80" t="s">
        <v>2002</v>
      </c>
      <c r="I269" s="177"/>
      <c r="J269" s="81">
        <v>223.87829073198657</v>
      </c>
      <c r="K269" s="81">
        <v>3.7076819626515372</v>
      </c>
      <c r="L269" s="81">
        <v>1.0153376385269255</v>
      </c>
      <c r="M269" s="81">
        <v>59.673217982413519</v>
      </c>
      <c r="N269" s="81">
        <v>62.786804501744648</v>
      </c>
      <c r="O269" s="81">
        <v>46.040201046454875</v>
      </c>
      <c r="P269" s="81">
        <v>35.456418280132226</v>
      </c>
      <c r="Q269" s="81">
        <v>3.0203234356890509</v>
      </c>
      <c r="R269" s="81">
        <v>0</v>
      </c>
      <c r="S269" s="81">
        <v>6.2711272887498239</v>
      </c>
      <c r="T269" s="82"/>
      <c r="U269" s="81">
        <v>18561554</v>
      </c>
      <c r="V269" s="81">
        <v>1508</v>
      </c>
      <c r="W269" s="81">
        <v>17</v>
      </c>
      <c r="X269" s="81">
        <v>14778</v>
      </c>
      <c r="Y269" s="81">
        <v>17496</v>
      </c>
      <c r="Z269" s="81">
        <v>27527</v>
      </c>
      <c r="AA269" s="81">
        <v>7344</v>
      </c>
      <c r="AB269" s="81">
        <v>44221</v>
      </c>
      <c r="AC269" s="81">
        <v>0</v>
      </c>
      <c r="AD269" s="81">
        <v>6.2711272887498239</v>
      </c>
      <c r="AE269" s="82"/>
      <c r="AF269" s="81">
        <v>132698335.0934791</v>
      </c>
      <c r="AG269" s="81">
        <v>2671290.860139126</v>
      </c>
      <c r="AH269" s="81">
        <v>164681.41523972209</v>
      </c>
      <c r="AI269" s="81">
        <v>87677503.255024165</v>
      </c>
      <c r="AJ269" s="81">
        <v>77133350.59927167</v>
      </c>
      <c r="AK269" s="81">
        <v>0</v>
      </c>
      <c r="AL269" s="81">
        <v>0</v>
      </c>
      <c r="AM269" s="81">
        <v>6074500.8966796501</v>
      </c>
      <c r="AN269" s="81">
        <v>0</v>
      </c>
      <c r="AO269" s="81">
        <v>0</v>
      </c>
      <c r="AP269" s="82"/>
      <c r="AQ269" s="81">
        <v>1566</v>
      </c>
      <c r="AR269" s="81">
        <v>206</v>
      </c>
      <c r="AS269" s="81">
        <v>1</v>
      </c>
      <c r="AT269" s="81">
        <v>0</v>
      </c>
      <c r="AU269" s="81">
        <v>0</v>
      </c>
      <c r="AV269" s="81">
        <v>2</v>
      </c>
      <c r="AW269" s="81" t="s">
        <v>564</v>
      </c>
      <c r="AX269" s="82"/>
      <c r="AY269" s="81">
        <v>6532.7</v>
      </c>
      <c r="AZ269" s="81">
        <v>35489.300000000003</v>
      </c>
      <c r="BA269" s="81">
        <v>19.600000000000001</v>
      </c>
      <c r="BB269" s="81">
        <v>0</v>
      </c>
      <c r="BC269" s="81">
        <v>0</v>
      </c>
      <c r="BD269" s="81">
        <v>1235</v>
      </c>
      <c r="BE269" s="81" t="s">
        <v>564</v>
      </c>
      <c r="BF269" s="82"/>
      <c r="BG269" s="81">
        <v>0</v>
      </c>
      <c r="BH269" s="81">
        <v>0</v>
      </c>
      <c r="BI269" s="81">
        <v>1025.5060000000001</v>
      </c>
      <c r="BJ269" s="81">
        <v>0</v>
      </c>
      <c r="BK269" s="81">
        <v>6.9859999999999998</v>
      </c>
      <c r="BL269" s="81">
        <v>0</v>
      </c>
      <c r="BM269" s="82"/>
      <c r="BN269" s="81">
        <v>0</v>
      </c>
      <c r="BO269" s="81">
        <v>0</v>
      </c>
      <c r="BP269" s="81">
        <v>4</v>
      </c>
      <c r="BQ269" s="81">
        <v>0</v>
      </c>
      <c r="BR269" s="81">
        <v>1</v>
      </c>
      <c r="BS269" s="81">
        <v>0</v>
      </c>
      <c r="BT269"/>
      <c r="BU269" s="80">
        <v>857.38400000000001</v>
      </c>
      <c r="BV269" s="80">
        <v>0</v>
      </c>
      <c r="BW269" s="80">
        <v>116.803</v>
      </c>
      <c r="BX269" s="80">
        <v>1.3120000000000001</v>
      </c>
      <c r="BY269" s="80">
        <v>56.993000000000002</v>
      </c>
      <c r="BZ269" s="80">
        <v>0</v>
      </c>
      <c r="CA269" s="80">
        <v>0</v>
      </c>
      <c r="CB269" s="80">
        <v>0</v>
      </c>
      <c r="CC269" s="80">
        <v>0</v>
      </c>
    </row>
    <row r="270" spans="1:81">
      <c r="A270" s="80" t="s">
        <v>2016</v>
      </c>
      <c r="B270" s="80">
        <v>338</v>
      </c>
      <c r="C270" s="80">
        <v>15</v>
      </c>
      <c r="D270" s="80">
        <v>20</v>
      </c>
      <c r="E270" s="80">
        <v>2018</v>
      </c>
      <c r="F270" s="80" t="s">
        <v>93</v>
      </c>
      <c r="G270" s="80" t="s">
        <v>2001</v>
      </c>
      <c r="H270" s="80" t="s">
        <v>2002</v>
      </c>
      <c r="I270" s="177"/>
      <c r="J270" s="81">
        <v>224.29079413898009</v>
      </c>
      <c r="K270" s="81">
        <v>3.4398354312453328</v>
      </c>
      <c r="L270" s="81">
        <v>0.94052037631081586</v>
      </c>
      <c r="M270" s="81">
        <v>63.629533645587202</v>
      </c>
      <c r="N270" s="81">
        <v>59.564823409383749</v>
      </c>
      <c r="O270" s="81">
        <v>45.578922526035321</v>
      </c>
      <c r="P270" s="81">
        <v>34.687626667095358</v>
      </c>
      <c r="Q270" s="81">
        <v>2.8082217471553359</v>
      </c>
      <c r="R270" s="81">
        <v>0</v>
      </c>
      <c r="S270" s="81">
        <v>5.2858434137084718</v>
      </c>
      <c r="T270" s="82"/>
      <c r="U270" s="81">
        <v>19789985</v>
      </c>
      <c r="V270" s="81">
        <v>1508</v>
      </c>
      <c r="W270" s="81">
        <v>17</v>
      </c>
      <c r="X270" s="81">
        <v>14778</v>
      </c>
      <c r="Y270" s="81">
        <v>17786</v>
      </c>
      <c r="Z270" s="81">
        <v>27773</v>
      </c>
      <c r="AA270" s="81">
        <v>7257</v>
      </c>
      <c r="AB270" s="81">
        <v>44308</v>
      </c>
      <c r="AC270" s="81">
        <v>0</v>
      </c>
      <c r="AD270" s="81">
        <v>5.2858434137084718</v>
      </c>
      <c r="AE270" s="82"/>
      <c r="AF270" s="81">
        <v>127323292.0196681</v>
      </c>
      <c r="AG270" s="81">
        <v>2357827.320377999</v>
      </c>
      <c r="AH270" s="81">
        <v>154695.16074658479</v>
      </c>
      <c r="AI270" s="81">
        <v>83436661.444998413</v>
      </c>
      <c r="AJ270" s="81">
        <v>78103673.593138263</v>
      </c>
      <c r="AK270" s="81">
        <v>0</v>
      </c>
      <c r="AL270" s="81">
        <v>0</v>
      </c>
      <c r="AM270" s="81">
        <v>6099045.4134117374</v>
      </c>
      <c r="AN270" s="81">
        <v>0</v>
      </c>
      <c r="AO270" s="81">
        <v>0</v>
      </c>
      <c r="AP270" s="82"/>
      <c r="AQ270" s="81">
        <v>1657</v>
      </c>
      <c r="AR270" s="81">
        <v>217</v>
      </c>
      <c r="AS270" s="81">
        <v>1</v>
      </c>
      <c r="AT270" s="81">
        <v>0</v>
      </c>
      <c r="AU270" s="81">
        <v>0</v>
      </c>
      <c r="AV270" s="81">
        <v>2</v>
      </c>
      <c r="AW270" s="81" t="s">
        <v>564</v>
      </c>
      <c r="AX270" s="82"/>
      <c r="AY270" s="81">
        <v>7012.3</v>
      </c>
      <c r="AZ270" s="81">
        <v>36240.199999999997</v>
      </c>
      <c r="BA270" s="81">
        <v>20</v>
      </c>
      <c r="BB270" s="81">
        <v>0</v>
      </c>
      <c r="BC270" s="81">
        <v>0</v>
      </c>
      <c r="BD270" s="81">
        <v>2810.84</v>
      </c>
      <c r="BE270" s="81" t="s">
        <v>564</v>
      </c>
      <c r="BF270" s="82"/>
      <c r="BG270" s="81">
        <v>0</v>
      </c>
      <c r="BH270" s="81">
        <v>0</v>
      </c>
      <c r="BI270" s="81">
        <v>991.77300000000002</v>
      </c>
      <c r="BJ270" s="81">
        <v>0</v>
      </c>
      <c r="BK270" s="81">
        <v>6.4550000000000001</v>
      </c>
      <c r="BL270" s="81">
        <v>0</v>
      </c>
      <c r="BM270" s="82"/>
      <c r="BN270" s="81">
        <v>0</v>
      </c>
      <c r="BO270" s="81">
        <v>0</v>
      </c>
      <c r="BP270" s="81">
        <v>4</v>
      </c>
      <c r="BQ270" s="81">
        <v>0</v>
      </c>
      <c r="BR270" s="81">
        <v>1</v>
      </c>
      <c r="BS270" s="81">
        <v>0</v>
      </c>
      <c r="BT270"/>
      <c r="BU270" s="80">
        <v>812.69</v>
      </c>
      <c r="BV270" s="80">
        <v>0</v>
      </c>
      <c r="BW270" s="80">
        <v>126.631</v>
      </c>
      <c r="BX270" s="80">
        <v>1.3740000000000001</v>
      </c>
      <c r="BY270" s="80">
        <v>57.533000000000001</v>
      </c>
      <c r="BZ270" s="80">
        <v>0</v>
      </c>
      <c r="CA270" s="80">
        <v>0</v>
      </c>
      <c r="CB270" s="80">
        <v>0</v>
      </c>
      <c r="CC270" s="80">
        <v>0</v>
      </c>
    </row>
    <row r="271" spans="1:81">
      <c r="A271" s="80" t="s">
        <v>2017</v>
      </c>
      <c r="B271" s="80">
        <v>339</v>
      </c>
      <c r="C271" s="80">
        <v>16</v>
      </c>
      <c r="D271" s="80">
        <v>20</v>
      </c>
      <c r="E271" s="80">
        <v>2019</v>
      </c>
      <c r="F271" s="80" t="s">
        <v>73</v>
      </c>
      <c r="G271" s="80" t="s">
        <v>2001</v>
      </c>
      <c r="H271" s="80" t="s">
        <v>2002</v>
      </c>
      <c r="I271" s="177"/>
      <c r="J271" s="81">
        <v>215.1433080382017</v>
      </c>
      <c r="K271" s="81">
        <v>3.2031308567036323</v>
      </c>
      <c r="L271" s="81">
        <v>0.950743098828987</v>
      </c>
      <c r="M271" s="81">
        <v>60.839082844234369</v>
      </c>
      <c r="N271" s="81">
        <v>52.446668741180773</v>
      </c>
      <c r="O271" s="81">
        <v>44.360958930741532</v>
      </c>
      <c r="P271" s="81">
        <v>33.485159524242263</v>
      </c>
      <c r="Q271" s="81">
        <v>2.7148782125652287</v>
      </c>
      <c r="R271" s="81">
        <v>0</v>
      </c>
      <c r="S271" s="81">
        <v>6.3819717320834499</v>
      </c>
      <c r="T271" s="82"/>
      <c r="U271" s="81">
        <v>19528163</v>
      </c>
      <c r="V271" s="81">
        <v>1508</v>
      </c>
      <c r="W271" s="81">
        <v>17</v>
      </c>
      <c r="X271" s="81">
        <v>14778</v>
      </c>
      <c r="Y271" s="81">
        <v>17936</v>
      </c>
      <c r="Z271" s="81">
        <v>27773</v>
      </c>
      <c r="AA271" s="81">
        <v>6953</v>
      </c>
      <c r="AB271" s="81">
        <v>43995</v>
      </c>
      <c r="AC271" s="81">
        <v>0</v>
      </c>
      <c r="AD271" s="81">
        <v>6.3819717320834499</v>
      </c>
      <c r="AE271" s="82"/>
      <c r="AF271" s="81">
        <v>127141899.8348532</v>
      </c>
      <c r="AG271" s="81">
        <v>2299807.2656606808</v>
      </c>
      <c r="AH271" s="81">
        <v>167838.51122454231</v>
      </c>
      <c r="AI271" s="81">
        <v>83305482.812620953</v>
      </c>
      <c r="AJ271" s="81">
        <v>68391020.637297913</v>
      </c>
      <c r="AK271" s="81">
        <v>0</v>
      </c>
      <c r="AL271" s="81">
        <v>0</v>
      </c>
      <c r="AM271" s="81">
        <v>5991787.80581732</v>
      </c>
      <c r="AN271" s="81">
        <v>0</v>
      </c>
      <c r="AO271" s="81">
        <v>0</v>
      </c>
      <c r="AP271" s="82"/>
      <c r="AQ271" s="81">
        <v>1732</v>
      </c>
      <c r="AR271" s="81">
        <v>224</v>
      </c>
      <c r="AS271" s="81">
        <v>1</v>
      </c>
      <c r="AT271" s="81">
        <v>0</v>
      </c>
      <c r="AU271" s="81">
        <v>0</v>
      </c>
      <c r="AV271" s="81">
        <v>2</v>
      </c>
      <c r="AW271" s="81" t="s">
        <v>564</v>
      </c>
      <c r="AX271" s="82"/>
      <c r="AY271" s="81">
        <v>7403.2000000000007</v>
      </c>
      <c r="AZ271" s="81">
        <v>38431.300000000003</v>
      </c>
      <c r="BA271" s="81">
        <v>19.600000000000001</v>
      </c>
      <c r="BB271" s="81">
        <v>0</v>
      </c>
      <c r="BC271" s="81">
        <v>0</v>
      </c>
      <c r="BD271" s="81">
        <v>2810.84</v>
      </c>
      <c r="BE271" s="81" t="s">
        <v>564</v>
      </c>
      <c r="BF271" s="82"/>
      <c r="BG271" s="81">
        <v>0</v>
      </c>
      <c r="BH271" s="81">
        <v>0</v>
      </c>
      <c r="BI271" s="81">
        <v>712.39499999999998</v>
      </c>
      <c r="BJ271" s="81">
        <v>0</v>
      </c>
      <c r="BK271" s="81">
        <v>35.762</v>
      </c>
      <c r="BL271" s="81">
        <v>0</v>
      </c>
      <c r="BM271" s="82"/>
      <c r="BN271" s="81">
        <v>0</v>
      </c>
      <c r="BO271" s="81">
        <v>0</v>
      </c>
      <c r="BP271" s="81">
        <v>4</v>
      </c>
      <c r="BQ271" s="81">
        <v>0</v>
      </c>
      <c r="BR271" s="81">
        <v>1</v>
      </c>
      <c r="BS271" s="81">
        <v>0</v>
      </c>
      <c r="BT271"/>
      <c r="BU271" s="80">
        <v>712.39499999999998</v>
      </c>
      <c r="BV271" s="80">
        <v>35.762</v>
      </c>
      <c r="BW271" s="80">
        <v>0</v>
      </c>
      <c r="BX271" s="80">
        <v>0</v>
      </c>
      <c r="BY271" s="80">
        <v>0</v>
      </c>
      <c r="BZ271" s="80">
        <v>0</v>
      </c>
      <c r="CA271" s="80">
        <v>0</v>
      </c>
      <c r="CB271" s="80">
        <v>0</v>
      </c>
      <c r="CC271" s="80">
        <v>0</v>
      </c>
    </row>
    <row r="272" spans="1:81">
      <c r="A272" s="80" t="s">
        <v>2018</v>
      </c>
      <c r="B272" s="80">
        <v>340</v>
      </c>
      <c r="C272" s="80">
        <v>17</v>
      </c>
      <c r="D272" s="80">
        <v>20</v>
      </c>
      <c r="E272" s="80">
        <v>2020</v>
      </c>
      <c r="F272" s="80" t="s">
        <v>218</v>
      </c>
      <c r="G272" s="80" t="s">
        <v>2001</v>
      </c>
      <c r="H272" s="80" t="s">
        <v>2002</v>
      </c>
      <c r="I272" s="177"/>
      <c r="J272" s="81">
        <v>176.94392024969881</v>
      </c>
      <c r="K272" s="81">
        <v>3.475126330562659</v>
      </c>
      <c r="L272" s="81">
        <v>15.981045755739402</v>
      </c>
      <c r="M272" s="81">
        <v>53.814515288795143</v>
      </c>
      <c r="N272" s="81">
        <v>54.858658197313297</v>
      </c>
      <c r="O272" s="81">
        <v>38.697145666680704</v>
      </c>
      <c r="P272" s="81">
        <v>32.01213628885413</v>
      </c>
      <c r="Q272" s="81">
        <v>2.5894855830993815</v>
      </c>
      <c r="R272" s="81">
        <v>0</v>
      </c>
      <c r="S272" s="81">
        <v>6.639392850239588</v>
      </c>
      <c r="T272" s="82"/>
      <c r="U272" s="81">
        <v>17262573</v>
      </c>
      <c r="V272" s="81">
        <v>1571</v>
      </c>
      <c r="W272" s="81">
        <v>393</v>
      </c>
      <c r="X272" s="81">
        <v>15342</v>
      </c>
      <c r="Y272" s="81">
        <v>18232</v>
      </c>
      <c r="Z272" s="81">
        <v>27652</v>
      </c>
      <c r="AA272" s="81">
        <v>7222</v>
      </c>
      <c r="AB272" s="81">
        <v>43917</v>
      </c>
      <c r="AC272" s="81">
        <v>0</v>
      </c>
      <c r="AD272" s="81">
        <v>6.639392850239588</v>
      </c>
      <c r="AE272" s="82"/>
      <c r="AF272" s="81">
        <v>108504697.81973641</v>
      </c>
      <c r="AG272" s="81">
        <v>2429023.8568840767</v>
      </c>
      <c r="AH272" s="81">
        <v>3042065.2723157816</v>
      </c>
      <c r="AI272" s="81">
        <v>77811806.236607105</v>
      </c>
      <c r="AJ272" s="81">
        <v>71684903.868091613</v>
      </c>
      <c r="AK272" s="81"/>
      <c r="AL272" s="81"/>
      <c r="AM272" s="81">
        <v>5731656.4280467378</v>
      </c>
      <c r="AN272" s="81"/>
      <c r="AO272" s="81"/>
      <c r="AP272" s="82"/>
      <c r="AQ272" s="81">
        <v>1802</v>
      </c>
      <c r="AR272" s="81">
        <v>225</v>
      </c>
      <c r="AS272" s="81">
        <v>1</v>
      </c>
      <c r="AT272" s="81">
        <v>0</v>
      </c>
      <c r="AU272" s="81">
        <v>0</v>
      </c>
      <c r="AV272" s="81">
        <v>2</v>
      </c>
      <c r="AW272" s="81">
        <v>1</v>
      </c>
      <c r="AX272" s="82"/>
      <c r="AY272" s="81">
        <v>7799.4999999999909</v>
      </c>
      <c r="AZ272" s="81">
        <v>38480.799999999988</v>
      </c>
      <c r="BA272" s="81">
        <v>19.600000000000001</v>
      </c>
      <c r="BB272" s="81">
        <v>0</v>
      </c>
      <c r="BC272" s="81">
        <v>0</v>
      </c>
      <c r="BD272" s="81">
        <v>2810.84</v>
      </c>
      <c r="BE272" s="81">
        <v>19.600000000000001</v>
      </c>
      <c r="BF272" s="82"/>
      <c r="BG272" s="81">
        <v>0</v>
      </c>
      <c r="BH272" s="81">
        <v>0</v>
      </c>
      <c r="BI272" s="81">
        <v>776.23</v>
      </c>
      <c r="BJ272" s="81">
        <v>0</v>
      </c>
      <c r="BK272" s="81">
        <v>44.570999999999998</v>
      </c>
      <c r="BL272" s="81">
        <v>0</v>
      </c>
      <c r="BM272" s="82"/>
      <c r="BN272" s="81">
        <v>0</v>
      </c>
      <c r="BO272" s="81">
        <v>0</v>
      </c>
      <c r="BP272" s="81">
        <v>4</v>
      </c>
      <c r="BQ272" s="81">
        <v>0</v>
      </c>
      <c r="BR272" s="81">
        <v>2</v>
      </c>
      <c r="BS272" s="81">
        <v>0</v>
      </c>
      <c r="BT272"/>
      <c r="BU272" s="80">
        <v>635.57399999999996</v>
      </c>
      <c r="BV272" s="80">
        <v>37.756</v>
      </c>
      <c r="BW272" s="80">
        <v>99.257999999999996</v>
      </c>
      <c r="BX272" s="80">
        <v>0</v>
      </c>
      <c r="BY272" s="80">
        <v>48.213000000000001</v>
      </c>
      <c r="BZ272" s="80">
        <v>0</v>
      </c>
      <c r="CA272" s="80">
        <v>0</v>
      </c>
      <c r="CB272" s="80">
        <v>0</v>
      </c>
      <c r="CC272" s="80">
        <v>0</v>
      </c>
    </row>
    <row r="273" spans="1:81">
      <c r="A273" s="80" t="s">
        <v>2019</v>
      </c>
      <c r="B273" s="80">
        <v>340</v>
      </c>
      <c r="C273" s="80">
        <v>18</v>
      </c>
      <c r="D273" s="80">
        <v>20</v>
      </c>
      <c r="E273" s="80">
        <v>2021</v>
      </c>
      <c r="F273" s="80" t="s">
        <v>75</v>
      </c>
      <c r="G273" s="174" t="s">
        <v>2001</v>
      </c>
      <c r="H273" s="80" t="s">
        <v>2002</v>
      </c>
      <c r="I273" s="177"/>
      <c r="J273" s="81">
        <v>151.48584926361428</v>
      </c>
      <c r="K273" s="81">
        <v>3.7180192740226423</v>
      </c>
      <c r="L273" s="81">
        <v>15.938105816890817</v>
      </c>
      <c r="M273" s="81">
        <v>60.705694825810106</v>
      </c>
      <c r="N273" s="81">
        <v>50.406335054352517</v>
      </c>
      <c r="O273" s="81">
        <v>37.703844882082464</v>
      </c>
      <c r="P273" s="81">
        <v>32.012490934670872</v>
      </c>
      <c r="Q273" s="81">
        <v>2.6182343496047293</v>
      </c>
      <c r="R273" s="81">
        <v>0</v>
      </c>
      <c r="S273" s="81">
        <v>5.9373935803633771</v>
      </c>
      <c r="T273" s="82"/>
      <c r="U273" s="81">
        <v>15578375</v>
      </c>
      <c r="V273" s="81">
        <v>1571</v>
      </c>
      <c r="W273" s="81">
        <v>393</v>
      </c>
      <c r="X273" s="81">
        <v>15342</v>
      </c>
      <c r="Y273" s="81">
        <v>18459</v>
      </c>
      <c r="Z273" s="81">
        <v>27742</v>
      </c>
      <c r="AA273" s="81">
        <v>7043</v>
      </c>
      <c r="AB273" s="81">
        <v>43878</v>
      </c>
      <c r="AC273" s="81">
        <v>0</v>
      </c>
      <c r="AD273" s="81">
        <v>5.9373935803633771</v>
      </c>
      <c r="AE273" s="82"/>
      <c r="AF273" s="81">
        <v>97384894.280954704</v>
      </c>
      <c r="AG273" s="81">
        <v>2583590.6999130738</v>
      </c>
      <c r="AH273" s="81">
        <v>2549773.3666624743</v>
      </c>
      <c r="AI273" s="81">
        <v>89296982.899996981</v>
      </c>
      <c r="AJ273" s="81">
        <v>65423677.096535653</v>
      </c>
      <c r="AK273" s="81">
        <v>0</v>
      </c>
      <c r="AL273" s="81">
        <v>0</v>
      </c>
      <c r="AM273" s="81">
        <v>5759596.8692307761</v>
      </c>
      <c r="AN273" s="81">
        <v>0</v>
      </c>
      <c r="AO273" s="81">
        <v>0</v>
      </c>
      <c r="AP273" s="82"/>
      <c r="AQ273" s="81">
        <v>1865</v>
      </c>
      <c r="AR273" s="81">
        <v>226</v>
      </c>
      <c r="AS273" s="81">
        <v>1</v>
      </c>
      <c r="AT273" s="81">
        <v>0</v>
      </c>
      <c r="AU273" s="81">
        <v>0</v>
      </c>
      <c r="AV273" s="81">
        <v>2</v>
      </c>
      <c r="AW273" s="81"/>
      <c r="AX273" s="82"/>
      <c r="AY273" s="81">
        <v>8139.1999999999889</v>
      </c>
      <c r="AZ273" s="81">
        <v>38530.299999999988</v>
      </c>
      <c r="BA273" s="81">
        <v>19.600000000000001</v>
      </c>
      <c r="BB273" s="81">
        <v>0</v>
      </c>
      <c r="BC273" s="81">
        <v>0</v>
      </c>
      <c r="BD273" s="81">
        <v>2810.84</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2020</v>
      </c>
      <c r="B274" s="80">
        <v>340</v>
      </c>
      <c r="C274" s="80">
        <v>19</v>
      </c>
      <c r="D274" s="80">
        <v>20</v>
      </c>
      <c r="E274" s="80">
        <v>2022</v>
      </c>
      <c r="F274" s="80" t="s">
        <v>568</v>
      </c>
      <c r="G274" s="174" t="s">
        <v>2001</v>
      </c>
      <c r="H274" s="80" t="s">
        <v>2002</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1951</v>
      </c>
      <c r="AR274" s="81">
        <v>229</v>
      </c>
      <c r="AS274" s="81">
        <v>1</v>
      </c>
      <c r="AT274" s="81">
        <v>0</v>
      </c>
      <c r="AU274" s="81">
        <v>0</v>
      </c>
      <c r="AV274" s="81">
        <v>2</v>
      </c>
      <c r="AW274" s="81"/>
      <c r="AX274" s="82"/>
      <c r="AY274" s="81">
        <v>8680.8999999999833</v>
      </c>
      <c r="AZ274" s="81">
        <v>40629.19999999999</v>
      </c>
      <c r="BA274" s="81">
        <v>19.600000000000001</v>
      </c>
      <c r="BB274" s="81">
        <v>0</v>
      </c>
      <c r="BC274" s="81">
        <v>0</v>
      </c>
      <c r="BD274" s="81">
        <v>2810.84</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2021</v>
      </c>
      <c r="B275" s="80">
        <v>103</v>
      </c>
      <c r="C275" s="80">
        <v>1</v>
      </c>
      <c r="D275" s="80">
        <v>7</v>
      </c>
      <c r="E275" s="80">
        <v>1990</v>
      </c>
      <c r="F275" s="80" t="s">
        <v>562</v>
      </c>
      <c r="G275" s="80" t="s">
        <v>2022</v>
      </c>
      <c r="H275" s="80" t="s">
        <v>2023</v>
      </c>
      <c r="I275" s="177"/>
      <c r="J275" s="81">
        <v>128.31898380293359</v>
      </c>
      <c r="K275" s="81">
        <v>7.8990197125254973</v>
      </c>
      <c r="L275" s="81">
        <v>70.27348009661992</v>
      </c>
      <c r="M275" s="81">
        <v>33.732138216158987</v>
      </c>
      <c r="N275" s="81">
        <v>41.129336216989536</v>
      </c>
      <c r="O275" s="81">
        <v>39.449401140004639</v>
      </c>
      <c r="P275" s="81">
        <v>75.721416766151165</v>
      </c>
      <c r="Q275" s="81">
        <v>3.293792386466547</v>
      </c>
      <c r="R275" s="81">
        <v>0</v>
      </c>
      <c r="S275" s="81">
        <v>2.997871641114306</v>
      </c>
      <c r="T275" s="82"/>
      <c r="U275" s="81">
        <v>4434114</v>
      </c>
      <c r="V275" s="81">
        <v>2679</v>
      </c>
      <c r="W275" s="81">
        <v>764</v>
      </c>
      <c r="X275" s="81">
        <v>13079</v>
      </c>
      <c r="Y275" s="81">
        <v>17745</v>
      </c>
      <c r="Z275" s="81">
        <v>16226</v>
      </c>
      <c r="AA275" s="81">
        <v>18386</v>
      </c>
      <c r="AB275" s="81">
        <v>53480</v>
      </c>
      <c r="AC275" s="81">
        <v>0</v>
      </c>
      <c r="AD275" s="81">
        <v>2.997871641114306</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2024</v>
      </c>
      <c r="B276" s="80">
        <v>104</v>
      </c>
      <c r="C276" s="80">
        <v>2</v>
      </c>
      <c r="D276" s="80">
        <v>7</v>
      </c>
      <c r="E276" s="80">
        <v>2005</v>
      </c>
      <c r="F276" s="80" t="s">
        <v>565</v>
      </c>
      <c r="G276" s="80" t="s">
        <v>2022</v>
      </c>
      <c r="H276" s="80" t="s">
        <v>2023</v>
      </c>
      <c r="I276" s="177"/>
      <c r="J276" s="81">
        <v>68.359196852539739</v>
      </c>
      <c r="K276" s="81">
        <v>4.9013030617171349</v>
      </c>
      <c r="L276" s="81">
        <v>47.064632631678606</v>
      </c>
      <c r="M276" s="81">
        <v>58.059778620771709</v>
      </c>
      <c r="N276" s="81">
        <v>52.990052666992703</v>
      </c>
      <c r="O276" s="81">
        <v>59.640807845505151</v>
      </c>
      <c r="P276" s="81">
        <v>79.332195502747879</v>
      </c>
      <c r="Q276" s="81">
        <v>3.015436356501362</v>
      </c>
      <c r="R276" s="81">
        <v>0</v>
      </c>
      <c r="S276" s="81">
        <v>0</v>
      </c>
      <c r="T276" s="82"/>
      <c r="U276" s="81">
        <v>2931774</v>
      </c>
      <c r="V276" s="81">
        <v>2113</v>
      </c>
      <c r="W276" s="81">
        <v>460</v>
      </c>
      <c r="X276" s="81">
        <v>12012</v>
      </c>
      <c r="Y276" s="81">
        <v>20880</v>
      </c>
      <c r="Z276" s="81">
        <v>28387</v>
      </c>
      <c r="AA276" s="81">
        <v>15776</v>
      </c>
      <c r="AB276" s="81">
        <v>51183</v>
      </c>
      <c r="AC276" s="81">
        <v>0</v>
      </c>
      <c r="AD276" s="81">
        <v>0</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2025</v>
      </c>
      <c r="B277" s="80">
        <v>105</v>
      </c>
      <c r="C277" s="80">
        <v>3</v>
      </c>
      <c r="D277" s="80">
        <v>7</v>
      </c>
      <c r="E277" s="80">
        <v>2006</v>
      </c>
      <c r="F277" s="80" t="s">
        <v>566</v>
      </c>
      <c r="G277" s="80" t="s">
        <v>2022</v>
      </c>
      <c r="H277" s="80" t="s">
        <v>2023</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2026</v>
      </c>
      <c r="B278" s="80">
        <v>106</v>
      </c>
      <c r="C278" s="80">
        <v>4</v>
      </c>
      <c r="D278" s="80">
        <v>7</v>
      </c>
      <c r="E278" s="80">
        <v>2007</v>
      </c>
      <c r="F278" s="80" t="s">
        <v>567</v>
      </c>
      <c r="G278" s="80" t="s">
        <v>2022</v>
      </c>
      <c r="H278" s="80" t="s">
        <v>2023</v>
      </c>
      <c r="I278" s="177"/>
      <c r="J278" s="81">
        <v>63.174249211984367</v>
      </c>
      <c r="K278" s="81">
        <v>4.2203452259017205</v>
      </c>
      <c r="L278" s="81">
        <v>49.871052474238027</v>
      </c>
      <c r="M278" s="81">
        <v>55.988292951759917</v>
      </c>
      <c r="N278" s="81">
        <v>58.547084504747758</v>
      </c>
      <c r="O278" s="81">
        <v>57.614192401220969</v>
      </c>
      <c r="P278" s="81">
        <v>78.369477145221339</v>
      </c>
      <c r="Q278" s="81">
        <v>3.1261496861128832</v>
      </c>
      <c r="R278" s="81">
        <v>0</v>
      </c>
      <c r="S278" s="81">
        <v>0</v>
      </c>
      <c r="T278" s="82"/>
      <c r="U278" s="81">
        <v>3026982</v>
      </c>
      <c r="V278" s="81">
        <v>1895</v>
      </c>
      <c r="W278" s="81">
        <v>556</v>
      </c>
      <c r="X278" s="81">
        <v>14482</v>
      </c>
      <c r="Y278" s="81">
        <v>21199</v>
      </c>
      <c r="Z278" s="81">
        <v>28507</v>
      </c>
      <c r="AA278" s="81">
        <v>15347</v>
      </c>
      <c r="AB278" s="81">
        <v>50256</v>
      </c>
      <c r="AC278" s="81">
        <v>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2027</v>
      </c>
      <c r="B279" s="80">
        <v>107</v>
      </c>
      <c r="C279" s="80">
        <v>5</v>
      </c>
      <c r="D279" s="80">
        <v>7</v>
      </c>
      <c r="E279" s="80">
        <v>2008</v>
      </c>
      <c r="F279" s="80" t="s">
        <v>84</v>
      </c>
      <c r="G279" s="80" t="s">
        <v>2022</v>
      </c>
      <c r="H279" s="80" t="s">
        <v>2023</v>
      </c>
      <c r="I279" s="177"/>
      <c r="J279" s="81">
        <v>59.642325077142729</v>
      </c>
      <c r="K279" s="81">
        <v>3.1186708255574338</v>
      </c>
      <c r="L279" s="81">
        <v>44.109921373269223</v>
      </c>
      <c r="M279" s="81">
        <v>58.729752512127355</v>
      </c>
      <c r="N279" s="81">
        <v>49.72572961482286</v>
      </c>
      <c r="O279" s="81">
        <v>56.158496417623674</v>
      </c>
      <c r="P279" s="81">
        <v>76.918281486116854</v>
      </c>
      <c r="Q279" s="81">
        <v>3.0457456916923795</v>
      </c>
      <c r="R279" s="81">
        <v>0</v>
      </c>
      <c r="S279" s="81">
        <v>0</v>
      </c>
      <c r="T279" s="82"/>
      <c r="U279" s="81">
        <v>3084612</v>
      </c>
      <c r="V279" s="81">
        <v>1895</v>
      </c>
      <c r="W279" s="81">
        <v>556</v>
      </c>
      <c r="X279" s="81">
        <v>14482</v>
      </c>
      <c r="Y279" s="81">
        <v>21300</v>
      </c>
      <c r="Z279" s="81">
        <v>28762</v>
      </c>
      <c r="AA279" s="81">
        <v>15080</v>
      </c>
      <c r="AB279" s="81">
        <v>49768</v>
      </c>
      <c r="AC279" s="81">
        <v>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2028</v>
      </c>
      <c r="B280" s="80">
        <v>108</v>
      </c>
      <c r="C280" s="80">
        <v>6</v>
      </c>
      <c r="D280" s="80">
        <v>7</v>
      </c>
      <c r="E280" s="80">
        <v>2009</v>
      </c>
      <c r="F280" s="80" t="s">
        <v>85</v>
      </c>
      <c r="G280" s="80" t="s">
        <v>2022</v>
      </c>
      <c r="H280" s="80" t="s">
        <v>2023</v>
      </c>
      <c r="I280" s="177"/>
      <c r="J280" s="81">
        <v>63.903364317089888</v>
      </c>
      <c r="K280" s="81">
        <v>2.824341333786168</v>
      </c>
      <c r="L280" s="81">
        <v>48.270500948638045</v>
      </c>
      <c r="M280" s="81">
        <v>60.317530620635992</v>
      </c>
      <c r="N280" s="81">
        <v>47.827045460798928</v>
      </c>
      <c r="O280" s="81">
        <v>57.180224382141475</v>
      </c>
      <c r="P280" s="81">
        <v>73.592783282549348</v>
      </c>
      <c r="Q280" s="81">
        <v>2.8721199911264317</v>
      </c>
      <c r="R280" s="81">
        <v>0</v>
      </c>
      <c r="S280" s="81">
        <v>0</v>
      </c>
      <c r="T280" s="82"/>
      <c r="U280" s="81">
        <v>2933461</v>
      </c>
      <c r="V280" s="81">
        <v>1552</v>
      </c>
      <c r="W280" s="81">
        <v>828</v>
      </c>
      <c r="X280" s="81">
        <v>15530</v>
      </c>
      <c r="Y280" s="81">
        <v>21416</v>
      </c>
      <c r="Z280" s="81">
        <v>28906</v>
      </c>
      <c r="AA280" s="81">
        <v>14812</v>
      </c>
      <c r="AB280" s="81">
        <v>49266</v>
      </c>
      <c r="AC280" s="81">
        <v>0</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7.31</v>
      </c>
      <c r="BJ280" s="81">
        <v>0</v>
      </c>
      <c r="BK280" s="81">
        <v>0</v>
      </c>
      <c r="BL280" s="81">
        <v>0</v>
      </c>
      <c r="BM280" s="82"/>
      <c r="BN280" s="81">
        <v>0</v>
      </c>
      <c r="BO280" s="81">
        <v>0</v>
      </c>
      <c r="BP280" s="81">
        <v>1</v>
      </c>
      <c r="BQ280" s="81">
        <v>0</v>
      </c>
      <c r="BR280" s="81">
        <v>0</v>
      </c>
      <c r="BS280" s="81">
        <v>0</v>
      </c>
      <c r="BT280"/>
      <c r="BU280" s="80"/>
      <c r="BV280" s="80"/>
      <c r="BW280" s="80"/>
      <c r="BX280" s="80"/>
      <c r="BY280" s="80"/>
      <c r="BZ280" s="80"/>
      <c r="CA280" s="80"/>
      <c r="CB280" s="80"/>
      <c r="CC280" s="80"/>
    </row>
    <row r="281" spans="1:81">
      <c r="A281" s="80" t="s">
        <v>2029</v>
      </c>
      <c r="B281" s="80">
        <v>109</v>
      </c>
      <c r="C281" s="80">
        <v>7</v>
      </c>
      <c r="D281" s="80">
        <v>7</v>
      </c>
      <c r="E281" s="80">
        <v>2010</v>
      </c>
      <c r="F281" s="80" t="s">
        <v>86</v>
      </c>
      <c r="G281" s="80" t="s">
        <v>2022</v>
      </c>
      <c r="H281" s="80" t="s">
        <v>2023</v>
      </c>
      <c r="I281" s="177"/>
      <c r="J281" s="81">
        <v>61.173523843909237</v>
      </c>
      <c r="K281" s="81">
        <v>3.0873518276488823</v>
      </c>
      <c r="L281" s="81">
        <v>43.820609730265247</v>
      </c>
      <c r="M281" s="81">
        <v>64.401632370850535</v>
      </c>
      <c r="N281" s="81">
        <v>58.248124487536614</v>
      </c>
      <c r="O281" s="81">
        <v>57.238663369423719</v>
      </c>
      <c r="P281" s="81">
        <v>74.208907740303786</v>
      </c>
      <c r="Q281" s="81">
        <v>2.979701373605133</v>
      </c>
      <c r="R281" s="81">
        <v>0</v>
      </c>
      <c r="S281" s="81">
        <v>0</v>
      </c>
      <c r="T281" s="82"/>
      <c r="U281" s="81">
        <v>2984038</v>
      </c>
      <c r="V281" s="81">
        <v>1552</v>
      </c>
      <c r="W281" s="81">
        <v>828</v>
      </c>
      <c r="X281" s="81">
        <v>15530</v>
      </c>
      <c r="Y281" s="81">
        <v>21575</v>
      </c>
      <c r="Z281" s="81">
        <v>29070</v>
      </c>
      <c r="AA281" s="81">
        <v>14563</v>
      </c>
      <c r="AB281" s="81">
        <v>48975</v>
      </c>
      <c r="AC281" s="81">
        <v>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7.6660000000000004</v>
      </c>
      <c r="BJ281" s="81">
        <v>0</v>
      </c>
      <c r="BK281" s="81">
        <v>0</v>
      </c>
      <c r="BL281" s="81">
        <v>0</v>
      </c>
      <c r="BM281" s="82"/>
      <c r="BN281" s="81">
        <v>0</v>
      </c>
      <c r="BO281" s="81">
        <v>0</v>
      </c>
      <c r="BP281" s="81">
        <v>1</v>
      </c>
      <c r="BQ281" s="81">
        <v>0</v>
      </c>
      <c r="BR281" s="81">
        <v>0</v>
      </c>
      <c r="BS281" s="81">
        <v>0</v>
      </c>
      <c r="BT281"/>
      <c r="BU281" s="80">
        <v>7.6660000000000004</v>
      </c>
      <c r="BV281" s="80">
        <v>0</v>
      </c>
      <c r="BW281" s="80">
        <v>0</v>
      </c>
      <c r="BX281" s="80">
        <v>0</v>
      </c>
      <c r="BY281" s="80">
        <v>0</v>
      </c>
      <c r="BZ281" s="80">
        <v>0</v>
      </c>
      <c r="CA281" s="80">
        <v>0</v>
      </c>
      <c r="CB281" s="80">
        <v>0</v>
      </c>
      <c r="CC281" s="80">
        <v>0</v>
      </c>
    </row>
    <row r="282" spans="1:81">
      <c r="A282" s="80" t="s">
        <v>2030</v>
      </c>
      <c r="B282" s="80">
        <v>110</v>
      </c>
      <c r="C282" s="80">
        <v>8</v>
      </c>
      <c r="D282" s="80">
        <v>7</v>
      </c>
      <c r="E282" s="80">
        <v>2011</v>
      </c>
      <c r="F282" s="80" t="s">
        <v>87</v>
      </c>
      <c r="G282" s="80" t="s">
        <v>2022</v>
      </c>
      <c r="H282" s="80" t="s">
        <v>2023</v>
      </c>
      <c r="I282" s="177"/>
      <c r="J282" s="81">
        <v>66.458908778343243</v>
      </c>
      <c r="K282" s="81">
        <v>3.7721251469386128</v>
      </c>
      <c r="L282" s="81">
        <v>44.779630934622205</v>
      </c>
      <c r="M282" s="81">
        <v>85.768124899924516</v>
      </c>
      <c r="N282" s="81">
        <v>73.848535571246714</v>
      </c>
      <c r="O282" s="81">
        <v>57.014064643748874</v>
      </c>
      <c r="P282" s="81">
        <v>71.297375421936195</v>
      </c>
      <c r="Q282" s="81">
        <v>3.4148066671056148</v>
      </c>
      <c r="R282" s="81">
        <v>0</v>
      </c>
      <c r="S282" s="81">
        <v>0</v>
      </c>
      <c r="T282" s="82"/>
      <c r="U282" s="81">
        <v>2951146</v>
      </c>
      <c r="V282" s="81">
        <v>1552</v>
      </c>
      <c r="W282" s="81">
        <v>828</v>
      </c>
      <c r="X282" s="81">
        <v>15530</v>
      </c>
      <c r="Y282" s="81">
        <v>21636</v>
      </c>
      <c r="Z282" s="81">
        <v>29585</v>
      </c>
      <c r="AA282" s="81">
        <v>14408</v>
      </c>
      <c r="AB282" s="81">
        <v>48659</v>
      </c>
      <c r="AC282" s="81">
        <v>0</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8.01</v>
      </c>
      <c r="BJ282" s="81">
        <v>0</v>
      </c>
      <c r="BK282" s="81">
        <v>0</v>
      </c>
      <c r="BL282" s="81">
        <v>0</v>
      </c>
      <c r="BM282" s="82"/>
      <c r="BN282" s="81">
        <v>0</v>
      </c>
      <c r="BO282" s="81">
        <v>0</v>
      </c>
      <c r="BP282" s="81">
        <v>1</v>
      </c>
      <c r="BQ282" s="81">
        <v>0</v>
      </c>
      <c r="BR282" s="81">
        <v>0</v>
      </c>
      <c r="BS282" s="81">
        <v>0</v>
      </c>
      <c r="BT282"/>
      <c r="BU282" s="80">
        <v>8.01</v>
      </c>
      <c r="BV282" s="80">
        <v>0</v>
      </c>
      <c r="BW282" s="80">
        <v>0</v>
      </c>
      <c r="BX282" s="80">
        <v>0</v>
      </c>
      <c r="BY282" s="80">
        <v>0</v>
      </c>
      <c r="BZ282" s="80">
        <v>0</v>
      </c>
      <c r="CA282" s="80">
        <v>0</v>
      </c>
      <c r="CB282" s="80">
        <v>0</v>
      </c>
      <c r="CC282" s="80">
        <v>0</v>
      </c>
    </row>
    <row r="283" spans="1:81">
      <c r="A283" s="80" t="s">
        <v>2031</v>
      </c>
      <c r="B283" s="80">
        <v>111</v>
      </c>
      <c r="C283" s="80">
        <v>9</v>
      </c>
      <c r="D283" s="80">
        <v>7</v>
      </c>
      <c r="E283" s="80">
        <v>2012</v>
      </c>
      <c r="F283" s="80" t="s">
        <v>88</v>
      </c>
      <c r="G283" s="80" t="s">
        <v>2022</v>
      </c>
      <c r="H283" s="80" t="s">
        <v>2023</v>
      </c>
      <c r="I283" s="177"/>
      <c r="J283" s="81">
        <v>69.227338542154598</v>
      </c>
      <c r="K283" s="81">
        <v>3.6601207898620838</v>
      </c>
      <c r="L283" s="81">
        <v>44.681054691963176</v>
      </c>
      <c r="M283" s="81">
        <v>95.366957026725316</v>
      </c>
      <c r="N283" s="81">
        <v>77.128390857948901</v>
      </c>
      <c r="O283" s="81">
        <v>57.286219871058677</v>
      </c>
      <c r="P283" s="81">
        <v>70.817193741766047</v>
      </c>
      <c r="Q283" s="81">
        <v>3.7083521409916846</v>
      </c>
      <c r="R283" s="81">
        <v>0</v>
      </c>
      <c r="S283" s="81">
        <v>0</v>
      </c>
      <c r="T283" s="82"/>
      <c r="U283" s="81">
        <v>3229028</v>
      </c>
      <c r="V283" s="81">
        <v>1552</v>
      </c>
      <c r="W283" s="81">
        <v>828</v>
      </c>
      <c r="X283" s="81">
        <v>15530</v>
      </c>
      <c r="Y283" s="81">
        <v>21956</v>
      </c>
      <c r="Z283" s="81">
        <v>29962</v>
      </c>
      <c r="AA283" s="81">
        <v>14230</v>
      </c>
      <c r="AB283" s="81">
        <v>48636</v>
      </c>
      <c r="AC283" s="81">
        <v>0</v>
      </c>
      <c r="AD283" s="81">
        <v>0</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8.9190000000000005</v>
      </c>
      <c r="BJ283" s="81">
        <v>0</v>
      </c>
      <c r="BK283" s="81">
        <v>0</v>
      </c>
      <c r="BL283" s="81">
        <v>0</v>
      </c>
      <c r="BM283" s="82"/>
      <c r="BN283" s="81">
        <v>0</v>
      </c>
      <c r="BO283" s="81">
        <v>0</v>
      </c>
      <c r="BP283" s="81">
        <v>1</v>
      </c>
      <c r="BQ283" s="81">
        <v>0</v>
      </c>
      <c r="BR283" s="81">
        <v>0</v>
      </c>
      <c r="BS283" s="81">
        <v>0</v>
      </c>
      <c r="BT283"/>
      <c r="BU283" s="80">
        <v>8.9190000000000005</v>
      </c>
      <c r="BV283" s="80">
        <v>0</v>
      </c>
      <c r="BW283" s="80">
        <v>0</v>
      </c>
      <c r="BX283" s="80">
        <v>0</v>
      </c>
      <c r="BY283" s="80">
        <v>0</v>
      </c>
      <c r="BZ283" s="80">
        <v>0</v>
      </c>
      <c r="CA283" s="80">
        <v>0</v>
      </c>
      <c r="CB283" s="80">
        <v>0</v>
      </c>
      <c r="CC283" s="80">
        <v>0</v>
      </c>
    </row>
    <row r="284" spans="1:81">
      <c r="A284" s="80" t="s">
        <v>2032</v>
      </c>
      <c r="B284" s="80">
        <v>112</v>
      </c>
      <c r="C284" s="80">
        <v>10</v>
      </c>
      <c r="D284" s="80">
        <v>7</v>
      </c>
      <c r="E284" s="80">
        <v>2013</v>
      </c>
      <c r="F284" s="80" t="s">
        <v>89</v>
      </c>
      <c r="G284" s="80" t="s">
        <v>2022</v>
      </c>
      <c r="H284" s="80" t="s">
        <v>2023</v>
      </c>
      <c r="I284" s="177"/>
      <c r="J284" s="81">
        <v>78.764364867045401</v>
      </c>
      <c r="K284" s="81">
        <v>3.0660933727956117</v>
      </c>
      <c r="L284" s="81">
        <v>39.372145042609198</v>
      </c>
      <c r="M284" s="81">
        <v>82.2590234974965</v>
      </c>
      <c r="N284" s="81">
        <v>81.540206543469282</v>
      </c>
      <c r="O284" s="81">
        <v>55.147123869335836</v>
      </c>
      <c r="P284" s="81">
        <v>70.18485984664396</v>
      </c>
      <c r="Q284" s="81">
        <v>3.7505387586452659</v>
      </c>
      <c r="R284" s="81">
        <v>0</v>
      </c>
      <c r="S284" s="81">
        <v>0</v>
      </c>
      <c r="T284" s="82"/>
      <c r="U284" s="81">
        <v>3342646</v>
      </c>
      <c r="V284" s="81">
        <v>1552</v>
      </c>
      <c r="W284" s="81">
        <v>828</v>
      </c>
      <c r="X284" s="81">
        <v>15530</v>
      </c>
      <c r="Y284" s="81">
        <v>21987</v>
      </c>
      <c r="Z284" s="81">
        <v>30131</v>
      </c>
      <c r="AA284" s="81">
        <v>14050</v>
      </c>
      <c r="AB284" s="81">
        <v>48484</v>
      </c>
      <c r="AC284" s="81">
        <v>0</v>
      </c>
      <c r="AD284" s="81">
        <v>0</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9.5039999999999996</v>
      </c>
      <c r="BJ284" s="81">
        <v>0</v>
      </c>
      <c r="BK284" s="81">
        <v>0</v>
      </c>
      <c r="BL284" s="81">
        <v>0</v>
      </c>
      <c r="BM284" s="82"/>
      <c r="BN284" s="81">
        <v>0</v>
      </c>
      <c r="BO284" s="81">
        <v>0</v>
      </c>
      <c r="BP284" s="81">
        <v>1</v>
      </c>
      <c r="BQ284" s="81">
        <v>0</v>
      </c>
      <c r="BR284" s="81">
        <v>0</v>
      </c>
      <c r="BS284" s="81">
        <v>0</v>
      </c>
      <c r="BT284"/>
      <c r="BU284" s="80">
        <v>9.5039999999999996</v>
      </c>
      <c r="BV284" s="80">
        <v>0</v>
      </c>
      <c r="BW284" s="80">
        <v>0</v>
      </c>
      <c r="BX284" s="80">
        <v>0</v>
      </c>
      <c r="BY284" s="80">
        <v>0</v>
      </c>
      <c r="BZ284" s="80">
        <v>0</v>
      </c>
      <c r="CA284" s="80">
        <v>0</v>
      </c>
      <c r="CB284" s="80">
        <v>0</v>
      </c>
      <c r="CC284" s="80">
        <v>0</v>
      </c>
    </row>
    <row r="285" spans="1:81">
      <c r="A285" s="80" t="s">
        <v>2033</v>
      </c>
      <c r="B285" s="80">
        <v>113</v>
      </c>
      <c r="C285" s="80">
        <v>11</v>
      </c>
      <c r="D285" s="80">
        <v>7</v>
      </c>
      <c r="E285" s="80">
        <v>2014</v>
      </c>
      <c r="F285" s="80" t="s">
        <v>90</v>
      </c>
      <c r="G285" s="80" t="s">
        <v>2022</v>
      </c>
      <c r="H285" s="80" t="s">
        <v>2023</v>
      </c>
      <c r="I285" s="177"/>
      <c r="J285" s="81">
        <v>81.348335787242391</v>
      </c>
      <c r="K285" s="81">
        <v>3.1320875955310119</v>
      </c>
      <c r="L285" s="81">
        <v>40.276771247368984</v>
      </c>
      <c r="M285" s="81">
        <v>81.352589707387509</v>
      </c>
      <c r="N285" s="81">
        <v>78.751697644694559</v>
      </c>
      <c r="O285" s="81">
        <v>52.802329763808693</v>
      </c>
      <c r="P285" s="81">
        <v>69.681204574103688</v>
      </c>
      <c r="Q285" s="81">
        <v>3.5690815413207688</v>
      </c>
      <c r="R285" s="81">
        <v>0</v>
      </c>
      <c r="S285" s="81">
        <v>0</v>
      </c>
      <c r="T285" s="82"/>
      <c r="U285" s="81">
        <v>3657781</v>
      </c>
      <c r="V285" s="81">
        <v>1374</v>
      </c>
      <c r="W285" s="81">
        <v>1001</v>
      </c>
      <c r="X285" s="81">
        <v>15872</v>
      </c>
      <c r="Y285" s="81">
        <v>22015</v>
      </c>
      <c r="Z285" s="81">
        <v>30385</v>
      </c>
      <c r="AA285" s="81">
        <v>13877</v>
      </c>
      <c r="AB285" s="81">
        <v>48088</v>
      </c>
      <c r="AC285" s="81">
        <v>0</v>
      </c>
      <c r="AD285" s="81">
        <v>0</v>
      </c>
      <c r="AE285" s="82"/>
      <c r="AF285" s="81">
        <v>64109371.022149898</v>
      </c>
      <c r="AG285" s="81">
        <v>2491640.1513234139</v>
      </c>
      <c r="AH285" s="81">
        <v>6155477.6705210861</v>
      </c>
      <c r="AI285" s="81">
        <v>95592572.596330509</v>
      </c>
      <c r="AJ285" s="81">
        <v>104958394.33897519</v>
      </c>
      <c r="AK285" s="81">
        <v>0</v>
      </c>
      <c r="AL285" s="81">
        <v>0</v>
      </c>
      <c r="AM285" s="81">
        <v>6601763.8106786413</v>
      </c>
      <c r="AN285" s="81">
        <v>0</v>
      </c>
      <c r="AO285" s="81">
        <v>0</v>
      </c>
      <c r="AP285" s="82"/>
      <c r="AQ285" s="81">
        <v>1278</v>
      </c>
      <c r="AR285" s="81">
        <v>416</v>
      </c>
      <c r="AS285" s="81">
        <v>0</v>
      </c>
      <c r="AT285" s="81">
        <v>0</v>
      </c>
      <c r="AU285" s="81">
        <v>0</v>
      </c>
      <c r="AV285" s="81">
        <v>0</v>
      </c>
      <c r="AW285" s="81" t="s">
        <v>564</v>
      </c>
      <c r="AX285" s="82"/>
      <c r="AY285" s="81">
        <v>6103.0079999999998</v>
      </c>
      <c r="AZ285" s="81">
        <v>27046.100000000002</v>
      </c>
      <c r="BA285" s="81">
        <v>0</v>
      </c>
      <c r="BB285" s="81">
        <v>0</v>
      </c>
      <c r="BC285" s="81">
        <v>0</v>
      </c>
      <c r="BD285" s="81">
        <v>0</v>
      </c>
      <c r="BE285" s="81" t="s">
        <v>564</v>
      </c>
      <c r="BF285" s="82"/>
      <c r="BG285" s="81">
        <v>0</v>
      </c>
      <c r="BH285" s="81">
        <v>0</v>
      </c>
      <c r="BI285" s="81">
        <v>9.0030000000000001</v>
      </c>
      <c r="BJ285" s="81">
        <v>0</v>
      </c>
      <c r="BK285" s="81">
        <v>0</v>
      </c>
      <c r="BL285" s="81">
        <v>0</v>
      </c>
      <c r="BM285" s="82"/>
      <c r="BN285" s="81">
        <v>0</v>
      </c>
      <c r="BO285" s="81">
        <v>0</v>
      </c>
      <c r="BP285" s="81">
        <v>1</v>
      </c>
      <c r="BQ285" s="81">
        <v>0</v>
      </c>
      <c r="BR285" s="81">
        <v>0</v>
      </c>
      <c r="BS285" s="81">
        <v>0</v>
      </c>
      <c r="BT285"/>
      <c r="BU285" s="80">
        <v>9.0030000000000001</v>
      </c>
      <c r="BV285" s="80">
        <v>0</v>
      </c>
      <c r="BW285" s="80">
        <v>0</v>
      </c>
      <c r="BX285" s="80">
        <v>0</v>
      </c>
      <c r="BY285" s="80">
        <v>0</v>
      </c>
      <c r="BZ285" s="80">
        <v>0</v>
      </c>
      <c r="CA285" s="80">
        <v>0</v>
      </c>
      <c r="CB285" s="80">
        <v>0</v>
      </c>
      <c r="CC285" s="80">
        <v>0</v>
      </c>
    </row>
    <row r="286" spans="1:81">
      <c r="A286" s="80" t="s">
        <v>2034</v>
      </c>
      <c r="B286" s="80">
        <v>114</v>
      </c>
      <c r="C286" s="80">
        <v>12</v>
      </c>
      <c r="D286" s="80">
        <v>7</v>
      </c>
      <c r="E286" s="80">
        <v>2015</v>
      </c>
      <c r="F286" s="80" t="s">
        <v>91</v>
      </c>
      <c r="G286" s="80" t="s">
        <v>2022</v>
      </c>
      <c r="H286" s="80" t="s">
        <v>2023</v>
      </c>
      <c r="I286" s="177"/>
      <c r="J286" s="81">
        <v>79.222474246993457</v>
      </c>
      <c r="K286" s="81">
        <v>2.9619383336473994</v>
      </c>
      <c r="L286" s="81">
        <v>47.250863813809559</v>
      </c>
      <c r="M286" s="81">
        <v>93.922841512339843</v>
      </c>
      <c r="N286" s="81">
        <v>68.786560348126571</v>
      </c>
      <c r="O286" s="81">
        <v>52.355246109512507</v>
      </c>
      <c r="P286" s="81">
        <v>69.012388308646621</v>
      </c>
      <c r="Q286" s="81">
        <v>3.4618390343668048</v>
      </c>
      <c r="R286" s="81">
        <v>0</v>
      </c>
      <c r="S286" s="81">
        <v>0</v>
      </c>
      <c r="T286" s="82"/>
      <c r="U286" s="81">
        <v>4027726</v>
      </c>
      <c r="V286" s="81">
        <v>1374</v>
      </c>
      <c r="W286" s="81">
        <v>1001</v>
      </c>
      <c r="X286" s="81">
        <v>15872</v>
      </c>
      <c r="Y286" s="81">
        <v>22083</v>
      </c>
      <c r="Z286" s="81">
        <v>30418</v>
      </c>
      <c r="AA286" s="81">
        <v>13733</v>
      </c>
      <c r="AB286" s="81">
        <v>47646</v>
      </c>
      <c r="AC286" s="81">
        <v>0</v>
      </c>
      <c r="AD286" s="81">
        <v>0</v>
      </c>
      <c r="AE286" s="82"/>
      <c r="AF286" s="81">
        <v>68074194.852424681</v>
      </c>
      <c r="AG286" s="81">
        <v>2297755.6430647424</v>
      </c>
      <c r="AH286" s="81">
        <v>6715313.2031236328</v>
      </c>
      <c r="AI286" s="81">
        <v>96544656.431854784</v>
      </c>
      <c r="AJ286" s="81">
        <v>105996673.14747921</v>
      </c>
      <c r="AK286" s="81">
        <v>0</v>
      </c>
      <c r="AL286" s="81">
        <v>0</v>
      </c>
      <c r="AM286" s="81">
        <v>6529684.4325471576</v>
      </c>
      <c r="AN286" s="81">
        <v>0</v>
      </c>
      <c r="AO286" s="81">
        <v>0</v>
      </c>
      <c r="AP286" s="82"/>
      <c r="AQ286" s="81">
        <v>1380</v>
      </c>
      <c r="AR286" s="81">
        <v>510</v>
      </c>
      <c r="AS286" s="81">
        <v>0</v>
      </c>
      <c r="AT286" s="81">
        <v>0</v>
      </c>
      <c r="AU286" s="81">
        <v>0</v>
      </c>
      <c r="AV286" s="81">
        <v>0</v>
      </c>
      <c r="AW286" s="81" t="s">
        <v>564</v>
      </c>
      <c r="AX286" s="82"/>
      <c r="AY286" s="81">
        <v>6788.2480000000005</v>
      </c>
      <c r="AZ286" s="81">
        <v>34519.4</v>
      </c>
      <c r="BA286" s="81">
        <v>0</v>
      </c>
      <c r="BB286" s="81">
        <v>0</v>
      </c>
      <c r="BC286" s="81">
        <v>0</v>
      </c>
      <c r="BD286" s="81">
        <v>0</v>
      </c>
      <c r="BE286" s="81" t="s">
        <v>564</v>
      </c>
      <c r="BF286" s="82"/>
      <c r="BG286" s="81">
        <v>0</v>
      </c>
      <c r="BH286" s="81">
        <v>0</v>
      </c>
      <c r="BI286" s="81">
        <v>8.9930000000000003</v>
      </c>
      <c r="BJ286" s="81">
        <v>0</v>
      </c>
      <c r="BK286" s="81">
        <v>0</v>
      </c>
      <c r="BL286" s="81">
        <v>0</v>
      </c>
      <c r="BM286" s="82"/>
      <c r="BN286" s="81">
        <v>0</v>
      </c>
      <c r="BO286" s="81">
        <v>0</v>
      </c>
      <c r="BP286" s="81">
        <v>1</v>
      </c>
      <c r="BQ286" s="81">
        <v>0</v>
      </c>
      <c r="BR286" s="81">
        <v>0</v>
      </c>
      <c r="BS286" s="81">
        <v>0</v>
      </c>
      <c r="BT286"/>
      <c r="BU286" s="80">
        <v>8.9930000000000003</v>
      </c>
      <c r="BV286" s="80">
        <v>0</v>
      </c>
      <c r="BW286" s="80">
        <v>0</v>
      </c>
      <c r="BX286" s="80">
        <v>0</v>
      </c>
      <c r="BY286" s="80">
        <v>0</v>
      </c>
      <c r="BZ286" s="80">
        <v>0</v>
      </c>
      <c r="CA286" s="80">
        <v>0</v>
      </c>
      <c r="CB286" s="80">
        <v>0</v>
      </c>
      <c r="CC286" s="80">
        <v>0</v>
      </c>
    </row>
    <row r="287" spans="1:81">
      <c r="A287" s="80" t="s">
        <v>2035</v>
      </c>
      <c r="B287" s="80">
        <v>115</v>
      </c>
      <c r="C287" s="80">
        <v>13</v>
      </c>
      <c r="D287" s="80">
        <v>7</v>
      </c>
      <c r="E287" s="80">
        <v>2016</v>
      </c>
      <c r="F287" s="80" t="s">
        <v>92</v>
      </c>
      <c r="G287" s="80" t="s">
        <v>2022</v>
      </c>
      <c r="H287" s="80" t="s">
        <v>2023</v>
      </c>
      <c r="I287" s="177"/>
      <c r="J287" s="81">
        <v>72.469379024504619</v>
      </c>
      <c r="K287" s="81">
        <v>2.8603549767106</v>
      </c>
      <c r="L287" s="81">
        <v>49.938131194263001</v>
      </c>
      <c r="M287" s="81">
        <v>66.331660537938376</v>
      </c>
      <c r="N287" s="81">
        <v>59.418463578166474</v>
      </c>
      <c r="O287" s="81">
        <v>51.765380840540161</v>
      </c>
      <c r="P287" s="81">
        <v>67.380755781554043</v>
      </c>
      <c r="Q287" s="81">
        <v>3.3260621915180031</v>
      </c>
      <c r="R287" s="81">
        <v>0</v>
      </c>
      <c r="S287" s="81">
        <v>0</v>
      </c>
      <c r="T287" s="82"/>
      <c r="U287" s="81">
        <v>4286569</v>
      </c>
      <c r="V287" s="81">
        <v>1374</v>
      </c>
      <c r="W287" s="81">
        <v>1001</v>
      </c>
      <c r="X287" s="81">
        <v>15872</v>
      </c>
      <c r="Y287" s="81">
        <v>22139</v>
      </c>
      <c r="Z287" s="81">
        <v>30445</v>
      </c>
      <c r="AA287" s="81">
        <v>13868</v>
      </c>
      <c r="AB287" s="81">
        <v>47090</v>
      </c>
      <c r="AC287" s="81">
        <v>0</v>
      </c>
      <c r="AD287" s="81">
        <v>0</v>
      </c>
      <c r="AE287" s="82"/>
      <c r="AF287" s="81">
        <v>63599058.778744511</v>
      </c>
      <c r="AG287" s="81">
        <v>2176471.9170518261</v>
      </c>
      <c r="AH287" s="81">
        <v>5690476.1770586316</v>
      </c>
      <c r="AI287" s="81">
        <v>98487099.826840267</v>
      </c>
      <c r="AJ287" s="81">
        <v>92026565.2192709</v>
      </c>
      <c r="AK287" s="81">
        <v>0</v>
      </c>
      <c r="AL287" s="81">
        <v>0</v>
      </c>
      <c r="AM287" s="81">
        <v>6458500.6910406835</v>
      </c>
      <c r="AN287" s="81">
        <v>0</v>
      </c>
      <c r="AO287" s="81">
        <v>0</v>
      </c>
      <c r="AP287" s="82"/>
      <c r="AQ287" s="81">
        <v>1457</v>
      </c>
      <c r="AR287" s="81">
        <v>561</v>
      </c>
      <c r="AS287" s="81">
        <v>0</v>
      </c>
      <c r="AT287" s="81">
        <v>1</v>
      </c>
      <c r="AU287" s="81">
        <v>0</v>
      </c>
      <c r="AV287" s="81">
        <v>0</v>
      </c>
      <c r="AW287" s="81" t="s">
        <v>564</v>
      </c>
      <c r="AX287" s="82"/>
      <c r="AY287" s="81">
        <v>7337.1580000000004</v>
      </c>
      <c r="AZ287" s="81">
        <v>36326.699999999997</v>
      </c>
      <c r="BA287" s="81">
        <v>0</v>
      </c>
      <c r="BB287" s="81">
        <v>1790</v>
      </c>
      <c r="BC287" s="81">
        <v>0</v>
      </c>
      <c r="BD287" s="81">
        <v>0</v>
      </c>
      <c r="BE287" s="81" t="s">
        <v>564</v>
      </c>
      <c r="BF287" s="82"/>
      <c r="BG287" s="81">
        <v>0</v>
      </c>
      <c r="BH287" s="81">
        <v>0</v>
      </c>
      <c r="BI287" s="81">
        <v>9.2159999999999993</v>
      </c>
      <c r="BJ287" s="81">
        <v>0</v>
      </c>
      <c r="BK287" s="81">
        <v>0</v>
      </c>
      <c r="BL287" s="81">
        <v>0</v>
      </c>
      <c r="BM287" s="82"/>
      <c r="BN287" s="81">
        <v>0</v>
      </c>
      <c r="BO287" s="81">
        <v>0</v>
      </c>
      <c r="BP287" s="81">
        <v>1</v>
      </c>
      <c r="BQ287" s="81">
        <v>0</v>
      </c>
      <c r="BR287" s="81">
        <v>0</v>
      </c>
      <c r="BS287" s="81">
        <v>0</v>
      </c>
      <c r="BT287"/>
      <c r="BU287" s="80">
        <v>9.2159999999999993</v>
      </c>
      <c r="BV287" s="80">
        <v>0</v>
      </c>
      <c r="BW287" s="80">
        <v>0</v>
      </c>
      <c r="BX287" s="80">
        <v>0</v>
      </c>
      <c r="BY287" s="80">
        <v>0</v>
      </c>
      <c r="BZ287" s="80">
        <v>0</v>
      </c>
      <c r="CA287" s="80">
        <v>0</v>
      </c>
      <c r="CB287" s="80">
        <v>0</v>
      </c>
      <c r="CC287" s="80">
        <v>0</v>
      </c>
    </row>
    <row r="288" spans="1:81">
      <c r="A288" s="80" t="s">
        <v>2036</v>
      </c>
      <c r="B288" s="80">
        <v>116</v>
      </c>
      <c r="C288" s="80">
        <v>14</v>
      </c>
      <c r="D288" s="80">
        <v>7</v>
      </c>
      <c r="E288" s="80">
        <v>2017</v>
      </c>
      <c r="F288" s="80" t="s">
        <v>71</v>
      </c>
      <c r="G288" s="80" t="s">
        <v>2022</v>
      </c>
      <c r="H288" s="80" t="s">
        <v>2023</v>
      </c>
      <c r="I288" s="177"/>
      <c r="J288" s="81">
        <v>69.55140679272084</v>
      </c>
      <c r="K288" s="81">
        <v>2.8341677141559427</v>
      </c>
      <c r="L288" s="81">
        <v>42.95724847427639</v>
      </c>
      <c r="M288" s="81">
        <v>56.268097610741449</v>
      </c>
      <c r="N288" s="81">
        <v>61.563406878211815</v>
      </c>
      <c r="O288" s="81">
        <v>50.957489202686112</v>
      </c>
      <c r="P288" s="81">
        <v>66.364913627273637</v>
      </c>
      <c r="Q288" s="81">
        <v>3.1768685458086616</v>
      </c>
      <c r="R288" s="81">
        <v>0</v>
      </c>
      <c r="S288" s="81">
        <v>0</v>
      </c>
      <c r="T288" s="82"/>
      <c r="U288" s="81">
        <v>4418563</v>
      </c>
      <c r="V288" s="81">
        <v>1374</v>
      </c>
      <c r="W288" s="81">
        <v>1001</v>
      </c>
      <c r="X288" s="81">
        <v>15872</v>
      </c>
      <c r="Y288" s="81">
        <v>22136</v>
      </c>
      <c r="Z288" s="81">
        <v>30467</v>
      </c>
      <c r="AA288" s="81">
        <v>13746</v>
      </c>
      <c r="AB288" s="81">
        <v>46513</v>
      </c>
      <c r="AC288" s="81">
        <v>0</v>
      </c>
      <c r="AD288" s="81">
        <v>0</v>
      </c>
      <c r="AE288" s="82"/>
      <c r="AF288" s="81">
        <v>62195728.955088086</v>
      </c>
      <c r="AG288" s="81">
        <v>2206745.532118116</v>
      </c>
      <c r="AH288" s="81">
        <v>6291208.1890576817</v>
      </c>
      <c r="AI288" s="81">
        <v>90445986.885626659</v>
      </c>
      <c r="AJ288" s="81">
        <v>102974607.2657377</v>
      </c>
      <c r="AK288" s="81">
        <v>0</v>
      </c>
      <c r="AL288" s="81">
        <v>0</v>
      </c>
      <c r="AM288" s="81">
        <v>6389345.7906257324</v>
      </c>
      <c r="AN288" s="81">
        <v>0</v>
      </c>
      <c r="AO288" s="81">
        <v>0</v>
      </c>
      <c r="AP288" s="82"/>
      <c r="AQ288" s="81">
        <v>1540</v>
      </c>
      <c r="AR288" s="81">
        <v>592</v>
      </c>
      <c r="AS288" s="81">
        <v>0</v>
      </c>
      <c r="AT288" s="81">
        <v>1</v>
      </c>
      <c r="AU288" s="81">
        <v>0</v>
      </c>
      <c r="AV288" s="81">
        <v>0</v>
      </c>
      <c r="AW288" s="81" t="s">
        <v>564</v>
      </c>
      <c r="AX288" s="82"/>
      <c r="AY288" s="81">
        <v>7891.8880000000008</v>
      </c>
      <c r="AZ288" s="81">
        <v>37556.500000000007</v>
      </c>
      <c r="BA288" s="81">
        <v>0</v>
      </c>
      <c r="BB288" s="81">
        <v>1790</v>
      </c>
      <c r="BC288" s="81">
        <v>0</v>
      </c>
      <c r="BD288" s="81">
        <v>0</v>
      </c>
      <c r="BE288" s="81" t="s">
        <v>564</v>
      </c>
      <c r="BF288" s="82"/>
      <c r="BG288" s="81">
        <v>0</v>
      </c>
      <c r="BH288" s="81">
        <v>0</v>
      </c>
      <c r="BI288" s="81">
        <v>8.0530000000000008</v>
      </c>
      <c r="BJ288" s="81">
        <v>0</v>
      </c>
      <c r="BK288" s="81">
        <v>49.341999999999999</v>
      </c>
      <c r="BL288" s="81">
        <v>0</v>
      </c>
      <c r="BM288" s="82"/>
      <c r="BN288" s="81">
        <v>0</v>
      </c>
      <c r="BO288" s="81">
        <v>0</v>
      </c>
      <c r="BP288" s="81">
        <v>1</v>
      </c>
      <c r="BQ288" s="81">
        <v>0</v>
      </c>
      <c r="BR288" s="81">
        <v>1</v>
      </c>
      <c r="BS288" s="81">
        <v>0</v>
      </c>
      <c r="BT288"/>
      <c r="BU288" s="80">
        <v>8.0530000000000008</v>
      </c>
      <c r="BV288" s="80">
        <v>34.195</v>
      </c>
      <c r="BW288" s="80">
        <v>15.147</v>
      </c>
      <c r="BX288" s="80">
        <v>0</v>
      </c>
      <c r="BY288" s="80">
        <v>0</v>
      </c>
      <c r="BZ288" s="80">
        <v>0</v>
      </c>
      <c r="CA288" s="80">
        <v>0</v>
      </c>
      <c r="CB288" s="80">
        <v>0</v>
      </c>
      <c r="CC288" s="80">
        <v>0</v>
      </c>
    </row>
    <row r="289" spans="1:81">
      <c r="A289" s="80" t="s">
        <v>2037</v>
      </c>
      <c r="B289" s="80">
        <v>117</v>
      </c>
      <c r="C289" s="80">
        <v>15</v>
      </c>
      <c r="D289" s="80">
        <v>7</v>
      </c>
      <c r="E289" s="80">
        <v>2018</v>
      </c>
      <c r="F289" s="80" t="s">
        <v>93</v>
      </c>
      <c r="G289" s="80" t="s">
        <v>2022</v>
      </c>
      <c r="H289" s="80" t="s">
        <v>2023</v>
      </c>
      <c r="I289" s="177"/>
      <c r="J289" s="81">
        <v>68.533565673246329</v>
      </c>
      <c r="K289" s="81">
        <v>2.4426578668477976</v>
      </c>
      <c r="L289" s="81">
        <v>38.225548560507136</v>
      </c>
      <c r="M289" s="81">
        <v>54.287657799967334</v>
      </c>
      <c r="N289" s="81">
        <v>41.259870423216064</v>
      </c>
      <c r="O289" s="81">
        <v>49.947593240913299</v>
      </c>
      <c r="P289" s="81">
        <v>65.202413582175524</v>
      </c>
      <c r="Q289" s="81">
        <v>2.9148261747692041</v>
      </c>
      <c r="R289" s="81">
        <v>0</v>
      </c>
      <c r="S289" s="81">
        <v>0</v>
      </c>
      <c r="T289" s="82"/>
      <c r="U289" s="81">
        <v>4495986</v>
      </c>
      <c r="V289" s="81">
        <v>1374</v>
      </c>
      <c r="W289" s="81">
        <v>1001</v>
      </c>
      <c r="X289" s="81">
        <v>15872</v>
      </c>
      <c r="Y289" s="81">
        <v>22172</v>
      </c>
      <c r="Z289" s="81">
        <v>30435</v>
      </c>
      <c r="AA289" s="81">
        <v>13641</v>
      </c>
      <c r="AB289" s="81">
        <v>45990</v>
      </c>
      <c r="AC289" s="81">
        <v>0</v>
      </c>
      <c r="AD289" s="81">
        <v>0</v>
      </c>
      <c r="AE289" s="82"/>
      <c r="AF289" s="81">
        <v>66208882.422231942</v>
      </c>
      <c r="AG289" s="81">
        <v>1944329.8189159499</v>
      </c>
      <c r="AH289" s="81">
        <v>5830916.6849808721</v>
      </c>
      <c r="AI289" s="81">
        <v>92410980.682215959</v>
      </c>
      <c r="AJ289" s="81">
        <v>87062001.809782922</v>
      </c>
      <c r="AK289" s="81">
        <v>0</v>
      </c>
      <c r="AL289" s="81">
        <v>0</v>
      </c>
      <c r="AM289" s="81">
        <v>6330574.5816287315</v>
      </c>
      <c r="AN289" s="81">
        <v>0</v>
      </c>
      <c r="AO289" s="81">
        <v>0</v>
      </c>
      <c r="AP289" s="82"/>
      <c r="AQ289" s="81">
        <v>1602</v>
      </c>
      <c r="AR289" s="81">
        <v>623</v>
      </c>
      <c r="AS289" s="81">
        <v>0</v>
      </c>
      <c r="AT289" s="81">
        <v>1</v>
      </c>
      <c r="AU289" s="81">
        <v>0</v>
      </c>
      <c r="AV289" s="81">
        <v>0</v>
      </c>
      <c r="AW289" s="81" t="s">
        <v>564</v>
      </c>
      <c r="AX289" s="82"/>
      <c r="AY289" s="81">
        <v>8358.9079999999976</v>
      </c>
      <c r="AZ289" s="81">
        <v>39486</v>
      </c>
      <c r="BA289" s="81">
        <v>0</v>
      </c>
      <c r="BB289" s="81">
        <v>1790</v>
      </c>
      <c r="BC289" s="81">
        <v>0</v>
      </c>
      <c r="BD289" s="81">
        <v>0</v>
      </c>
      <c r="BE289" s="81" t="s">
        <v>564</v>
      </c>
      <c r="BF289" s="82"/>
      <c r="BG289" s="81">
        <v>0</v>
      </c>
      <c r="BH289" s="81">
        <v>0</v>
      </c>
      <c r="BI289" s="81">
        <v>7.125</v>
      </c>
      <c r="BJ289" s="81">
        <v>0</v>
      </c>
      <c r="BK289" s="81">
        <v>0</v>
      </c>
      <c r="BL289" s="81">
        <v>0</v>
      </c>
      <c r="BM289" s="82"/>
      <c r="BN289" s="81">
        <v>0</v>
      </c>
      <c r="BO289" s="81">
        <v>0</v>
      </c>
      <c r="BP289" s="81">
        <v>1</v>
      </c>
      <c r="BQ289" s="81">
        <v>0</v>
      </c>
      <c r="BR289" s="81">
        <v>0</v>
      </c>
      <c r="BS289" s="81">
        <v>0</v>
      </c>
      <c r="BT289"/>
      <c r="BU289" s="80">
        <v>7.125</v>
      </c>
      <c r="BV289" s="80">
        <v>0</v>
      </c>
      <c r="BW289" s="80">
        <v>0</v>
      </c>
      <c r="BX289" s="80">
        <v>0</v>
      </c>
      <c r="BY289" s="80">
        <v>0</v>
      </c>
      <c r="BZ289" s="80">
        <v>0</v>
      </c>
      <c r="CA289" s="80">
        <v>0</v>
      </c>
      <c r="CB289" s="80">
        <v>0</v>
      </c>
      <c r="CC289" s="80">
        <v>0</v>
      </c>
    </row>
    <row r="290" spans="1:81">
      <c r="A290" s="80" t="s">
        <v>2038</v>
      </c>
      <c r="B290" s="80">
        <v>118</v>
      </c>
      <c r="C290" s="80">
        <v>16</v>
      </c>
      <c r="D290" s="80">
        <v>7</v>
      </c>
      <c r="E290" s="80">
        <v>2019</v>
      </c>
      <c r="F290" s="80" t="s">
        <v>73</v>
      </c>
      <c r="G290" s="80" t="s">
        <v>2022</v>
      </c>
      <c r="H290" s="80" t="s">
        <v>2023</v>
      </c>
      <c r="I290" s="177"/>
      <c r="J290" s="81">
        <v>70.212887936122698</v>
      </c>
      <c r="K290" s="81">
        <v>2.2977914731812623</v>
      </c>
      <c r="L290" s="81">
        <v>38.8288495079331</v>
      </c>
      <c r="M290" s="81">
        <v>60.79629766395086</v>
      </c>
      <c r="N290" s="81">
        <v>42.68403292444129</v>
      </c>
      <c r="O290" s="81">
        <v>48.320589405998376</v>
      </c>
      <c r="P290" s="81">
        <v>64.239686882477713</v>
      </c>
      <c r="Q290" s="81">
        <v>2.7975062822691688</v>
      </c>
      <c r="R290" s="81">
        <v>0</v>
      </c>
      <c r="S290" s="81">
        <v>0</v>
      </c>
      <c r="T290" s="82"/>
      <c r="U290" s="81">
        <v>4563876</v>
      </c>
      <c r="V290" s="81">
        <v>1374</v>
      </c>
      <c r="W290" s="81">
        <v>1001</v>
      </c>
      <c r="X290" s="81">
        <v>15872</v>
      </c>
      <c r="Y290" s="81">
        <v>22210</v>
      </c>
      <c r="Z290" s="81">
        <v>30252</v>
      </c>
      <c r="AA290" s="81">
        <v>13339</v>
      </c>
      <c r="AB290" s="81">
        <v>45334</v>
      </c>
      <c r="AC290" s="81">
        <v>0</v>
      </c>
      <c r="AD290" s="81">
        <v>0</v>
      </c>
      <c r="AE290" s="82"/>
      <c r="AF290" s="81">
        <v>60582817.042255171</v>
      </c>
      <c r="AG290" s="81">
        <v>1883091.3772478299</v>
      </c>
      <c r="AH290" s="81">
        <v>6347998.3944006274</v>
      </c>
      <c r="AI290" s="81">
        <v>91323553.12278235</v>
      </c>
      <c r="AJ290" s="81">
        <v>86919912.854709223</v>
      </c>
      <c r="AK290" s="81">
        <v>0</v>
      </c>
      <c r="AL290" s="81">
        <v>0</v>
      </c>
      <c r="AM290" s="81">
        <v>6174149.5258307178</v>
      </c>
      <c r="AN290" s="81">
        <v>0</v>
      </c>
      <c r="AO290" s="81">
        <v>0</v>
      </c>
      <c r="AP290" s="82"/>
      <c r="AQ290" s="81">
        <v>1696</v>
      </c>
      <c r="AR290" s="81">
        <v>670</v>
      </c>
      <c r="AS290" s="81">
        <v>0</v>
      </c>
      <c r="AT290" s="81">
        <v>1</v>
      </c>
      <c r="AU290" s="81">
        <v>0</v>
      </c>
      <c r="AV290" s="81">
        <v>0</v>
      </c>
      <c r="AW290" s="81" t="s">
        <v>564</v>
      </c>
      <c r="AX290" s="82"/>
      <c r="AY290" s="81">
        <v>8967.5879999999997</v>
      </c>
      <c r="AZ290" s="81">
        <v>41611.500000000007</v>
      </c>
      <c r="BA290" s="81">
        <v>0</v>
      </c>
      <c r="BB290" s="81">
        <v>1790</v>
      </c>
      <c r="BC290" s="81">
        <v>0</v>
      </c>
      <c r="BD290" s="81">
        <v>0</v>
      </c>
      <c r="BE290" s="81" t="s">
        <v>564</v>
      </c>
      <c r="BF290" s="82"/>
      <c r="BG290" s="81">
        <v>0</v>
      </c>
      <c r="BH290" s="81">
        <v>0</v>
      </c>
      <c r="BI290" s="81">
        <v>5.4790000000000001</v>
      </c>
      <c r="BJ290" s="81">
        <v>0</v>
      </c>
      <c r="BK290" s="81">
        <v>0</v>
      </c>
      <c r="BL290" s="81">
        <v>0</v>
      </c>
      <c r="BM290" s="82"/>
      <c r="BN290" s="81">
        <v>0</v>
      </c>
      <c r="BO290" s="81">
        <v>0</v>
      </c>
      <c r="BP290" s="81">
        <v>1</v>
      </c>
      <c r="BQ290" s="81">
        <v>0</v>
      </c>
      <c r="BR290" s="81">
        <v>0</v>
      </c>
      <c r="BS290" s="81">
        <v>0</v>
      </c>
      <c r="BT290"/>
      <c r="BU290" s="80">
        <v>5.4790000000000001</v>
      </c>
      <c r="BV290" s="80">
        <v>0</v>
      </c>
      <c r="BW290" s="80">
        <v>0</v>
      </c>
      <c r="BX290" s="80">
        <v>0</v>
      </c>
      <c r="BY290" s="80">
        <v>0</v>
      </c>
      <c r="BZ290" s="80">
        <v>0</v>
      </c>
      <c r="CA290" s="80">
        <v>0</v>
      </c>
      <c r="CB290" s="80">
        <v>0</v>
      </c>
      <c r="CC290" s="80">
        <v>0</v>
      </c>
    </row>
    <row r="291" spans="1:81">
      <c r="A291" s="80" t="s">
        <v>2039</v>
      </c>
      <c r="B291" s="80">
        <v>119</v>
      </c>
      <c r="C291" s="80">
        <v>17</v>
      </c>
      <c r="D291" s="80">
        <v>7</v>
      </c>
      <c r="E291" s="80">
        <v>2020</v>
      </c>
      <c r="F291" s="80" t="s">
        <v>218</v>
      </c>
      <c r="G291" s="80" t="s">
        <v>2022</v>
      </c>
      <c r="H291" s="80" t="s">
        <v>2023</v>
      </c>
      <c r="I291" s="177"/>
      <c r="J291" s="81">
        <v>65.211743698673544</v>
      </c>
      <c r="K291" s="81">
        <v>2.5120379103017547</v>
      </c>
      <c r="L291" s="81">
        <v>46.40264650823034</v>
      </c>
      <c r="M291" s="81">
        <v>55.04299883763543</v>
      </c>
      <c r="N291" s="81">
        <v>47.405208029690783</v>
      </c>
      <c r="O291" s="81">
        <v>42.071180752836035</v>
      </c>
      <c r="P291" s="81">
        <v>59.862074298113399</v>
      </c>
      <c r="Q291" s="81">
        <v>2.6317621767438073</v>
      </c>
      <c r="R291" s="81">
        <v>0</v>
      </c>
      <c r="S291" s="81">
        <v>0</v>
      </c>
      <c r="T291" s="82"/>
      <c r="U291" s="81">
        <v>4601396</v>
      </c>
      <c r="V291" s="81">
        <v>1311</v>
      </c>
      <c r="W291" s="81">
        <v>1122</v>
      </c>
      <c r="X291" s="81">
        <v>15086</v>
      </c>
      <c r="Y291" s="81">
        <v>22159</v>
      </c>
      <c r="Z291" s="81">
        <v>30063</v>
      </c>
      <c r="AA291" s="81">
        <v>13505</v>
      </c>
      <c r="AB291" s="81">
        <v>44634</v>
      </c>
      <c r="AC291" s="81">
        <v>0</v>
      </c>
      <c r="AD291" s="81">
        <v>0</v>
      </c>
      <c r="AE291" s="82"/>
      <c r="AF291" s="81">
        <v>56286306.857918017</v>
      </c>
      <c r="AG291" s="81">
        <v>1873164.7829470742</v>
      </c>
      <c r="AH291" s="81">
        <v>7783326.0986508392</v>
      </c>
      <c r="AI291" s="81">
        <v>81013841.749424323</v>
      </c>
      <c r="AJ291" s="81">
        <v>97476538.790099218</v>
      </c>
      <c r="AK291" s="81"/>
      <c r="AL291" s="81"/>
      <c r="AM291" s="81">
        <v>5825232.8940828852</v>
      </c>
      <c r="AN291" s="81"/>
      <c r="AO291" s="81"/>
      <c r="AP291" s="82"/>
      <c r="AQ291" s="81">
        <v>1779</v>
      </c>
      <c r="AR291" s="81">
        <v>696</v>
      </c>
      <c r="AS291" s="81">
        <v>0</v>
      </c>
      <c r="AT291" s="81">
        <v>1</v>
      </c>
      <c r="AU291" s="81">
        <v>0</v>
      </c>
      <c r="AV291" s="81">
        <v>0</v>
      </c>
      <c r="AW291" s="81">
        <v>0</v>
      </c>
      <c r="AX291" s="82"/>
      <c r="AY291" s="81">
        <v>9492.877999999997</v>
      </c>
      <c r="AZ291" s="81">
        <v>42820.000000000029</v>
      </c>
      <c r="BA291" s="81">
        <v>0</v>
      </c>
      <c r="BB291" s="81">
        <v>1790</v>
      </c>
      <c r="BC291" s="81">
        <v>0</v>
      </c>
      <c r="BD291" s="81">
        <v>0</v>
      </c>
      <c r="BE291" s="81">
        <v>0</v>
      </c>
      <c r="BF291" s="82"/>
      <c r="BG291" s="81">
        <v>0</v>
      </c>
      <c r="BH291" s="81">
        <v>0</v>
      </c>
      <c r="BI291" s="81">
        <v>4.6740000000000004</v>
      </c>
      <c r="BJ291" s="81">
        <v>0</v>
      </c>
      <c r="BK291" s="81">
        <v>0</v>
      </c>
      <c r="BL291" s="81">
        <v>0</v>
      </c>
      <c r="BM291" s="82"/>
      <c r="BN291" s="81">
        <v>0</v>
      </c>
      <c r="BO291" s="81">
        <v>0</v>
      </c>
      <c r="BP291" s="81">
        <v>1</v>
      </c>
      <c r="BQ291" s="81">
        <v>0</v>
      </c>
      <c r="BR291" s="81">
        <v>0</v>
      </c>
      <c r="BS291" s="81">
        <v>0</v>
      </c>
      <c r="BT291"/>
      <c r="BU291" s="80">
        <v>4.6740000000000004</v>
      </c>
      <c r="BV291" s="80">
        <v>0</v>
      </c>
      <c r="BW291" s="80">
        <v>0</v>
      </c>
      <c r="BX291" s="80">
        <v>0</v>
      </c>
      <c r="BY291" s="80">
        <v>0</v>
      </c>
      <c r="BZ291" s="80">
        <v>0</v>
      </c>
      <c r="CA291" s="80">
        <v>0</v>
      </c>
      <c r="CB291" s="80">
        <v>0</v>
      </c>
      <c r="CC291" s="80">
        <v>0</v>
      </c>
    </row>
    <row r="292" spans="1:81">
      <c r="A292" s="80" t="s">
        <v>2040</v>
      </c>
      <c r="B292" s="80">
        <v>119</v>
      </c>
      <c r="C292" s="80">
        <v>18</v>
      </c>
      <c r="D292" s="80">
        <v>7</v>
      </c>
      <c r="E292" s="80">
        <v>2021</v>
      </c>
      <c r="F292" s="80" t="s">
        <v>75</v>
      </c>
      <c r="G292" s="174" t="s">
        <v>2022</v>
      </c>
      <c r="H292" s="80" t="s">
        <v>2023</v>
      </c>
      <c r="I292" s="177"/>
      <c r="J292" s="81">
        <v>58.895495381970193</v>
      </c>
      <c r="K292" s="81">
        <v>2.5214736989314734</v>
      </c>
      <c r="L292" s="81">
        <v>42.700853937784167</v>
      </c>
      <c r="M292" s="81">
        <v>49.801958873261327</v>
      </c>
      <c r="N292" s="81">
        <v>37.622692669488735</v>
      </c>
      <c r="O292" s="81">
        <v>40.583754308408345</v>
      </c>
      <c r="P292" s="81">
        <v>61.438710771538581</v>
      </c>
      <c r="Q292" s="81">
        <v>2.6283187109038586</v>
      </c>
      <c r="R292" s="81">
        <v>0</v>
      </c>
      <c r="S292" s="81">
        <v>0</v>
      </c>
      <c r="T292" s="82"/>
      <c r="U292" s="81">
        <v>4713892</v>
      </c>
      <c r="V292" s="81">
        <v>1311</v>
      </c>
      <c r="W292" s="81">
        <v>1122</v>
      </c>
      <c r="X292" s="81">
        <v>15086</v>
      </c>
      <c r="Y292" s="81">
        <v>22118</v>
      </c>
      <c r="Z292" s="81">
        <v>29861</v>
      </c>
      <c r="AA292" s="81">
        <v>13517</v>
      </c>
      <c r="AB292" s="81">
        <v>44047</v>
      </c>
      <c r="AC292" s="81">
        <v>0</v>
      </c>
      <c r="AD292" s="81">
        <v>0</v>
      </c>
      <c r="AE292" s="82"/>
      <c r="AF292" s="81">
        <v>52666551.862361692</v>
      </c>
      <c r="AG292" s="81">
        <v>1996297.1450545862</v>
      </c>
      <c r="AH292" s="81">
        <v>7115414.0404744148</v>
      </c>
      <c r="AI292" s="81">
        <v>88786499.875975296</v>
      </c>
      <c r="AJ292" s="81">
        <v>90019258.306593969</v>
      </c>
      <c r="AK292" s="81">
        <v>0</v>
      </c>
      <c r="AL292" s="81">
        <v>0</v>
      </c>
      <c r="AM292" s="81">
        <v>5781780.4662702959</v>
      </c>
      <c r="AN292" s="81">
        <v>0</v>
      </c>
      <c r="AO292" s="81">
        <v>0</v>
      </c>
      <c r="AP292" s="82"/>
      <c r="AQ292" s="81">
        <v>1866</v>
      </c>
      <c r="AR292" s="81">
        <v>725</v>
      </c>
      <c r="AS292" s="81">
        <v>0</v>
      </c>
      <c r="AT292" s="81">
        <v>1</v>
      </c>
      <c r="AU292" s="81">
        <v>0</v>
      </c>
      <c r="AV292" s="81">
        <v>0</v>
      </c>
      <c r="AW292" s="81"/>
      <c r="AX292" s="82"/>
      <c r="AY292" s="81">
        <v>10064.562999999989</v>
      </c>
      <c r="AZ292" s="81">
        <v>44884.000000000029</v>
      </c>
      <c r="BA292" s="81">
        <v>0</v>
      </c>
      <c r="BB292" s="81">
        <v>1790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2041</v>
      </c>
      <c r="B293" s="80">
        <v>119</v>
      </c>
      <c r="C293" s="80">
        <v>19</v>
      </c>
      <c r="D293" s="80">
        <v>7</v>
      </c>
      <c r="E293" s="80">
        <v>2022</v>
      </c>
      <c r="F293" s="80" t="s">
        <v>568</v>
      </c>
      <c r="G293" s="174" t="s">
        <v>2022</v>
      </c>
      <c r="H293" s="80" t="s">
        <v>2023</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1959</v>
      </c>
      <c r="AR293" s="81">
        <v>757</v>
      </c>
      <c r="AS293" s="81">
        <v>0</v>
      </c>
      <c r="AT293" s="81">
        <v>1</v>
      </c>
      <c r="AU293" s="81">
        <v>0</v>
      </c>
      <c r="AV293" s="81">
        <v>0</v>
      </c>
      <c r="AW293" s="81"/>
      <c r="AX293" s="82"/>
      <c r="AY293" s="81">
        <v>10630.172999999988</v>
      </c>
      <c r="AZ293" s="81">
        <v>47294.200000000033</v>
      </c>
      <c r="BA293" s="81">
        <v>0</v>
      </c>
      <c r="BB293" s="81">
        <v>1790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2042</v>
      </c>
      <c r="B294" s="80">
        <v>35</v>
      </c>
      <c r="C294" s="80">
        <v>1</v>
      </c>
      <c r="D294" s="80">
        <v>3</v>
      </c>
      <c r="E294" s="80">
        <v>1990</v>
      </c>
      <c r="F294" s="80" t="s">
        <v>562</v>
      </c>
      <c r="G294" s="80" t="s">
        <v>2043</v>
      </c>
      <c r="H294" s="80" t="s">
        <v>2044</v>
      </c>
      <c r="I294" s="177"/>
      <c r="J294" s="81">
        <v>242.50042831472425</v>
      </c>
      <c r="K294" s="81">
        <v>4.7361997993895093</v>
      </c>
      <c r="L294" s="81">
        <v>2.2314495374772605</v>
      </c>
      <c r="M294" s="81">
        <v>21.963162089141832</v>
      </c>
      <c r="N294" s="81">
        <v>32.698376307666194</v>
      </c>
      <c r="O294" s="81">
        <v>28.640080452930768</v>
      </c>
      <c r="P294" s="81">
        <v>25.558964018858592</v>
      </c>
      <c r="Q294" s="81">
        <v>2.0386653288038366</v>
      </c>
      <c r="R294" s="81">
        <v>0</v>
      </c>
      <c r="S294" s="81">
        <v>2.3236217768630612</v>
      </c>
      <c r="T294" s="82"/>
      <c r="U294" s="81">
        <v>28867761</v>
      </c>
      <c r="V294" s="81">
        <v>1690</v>
      </c>
      <c r="W294" s="81">
        <v>22</v>
      </c>
      <c r="X294" s="81">
        <v>7654</v>
      </c>
      <c r="Y294" s="81">
        <v>10406</v>
      </c>
      <c r="Z294" s="81">
        <v>11780</v>
      </c>
      <c r="AA294" s="81">
        <v>6206</v>
      </c>
      <c r="AB294" s="81">
        <v>33101</v>
      </c>
      <c r="AC294" s="81">
        <v>0</v>
      </c>
      <c r="AD294" s="81">
        <v>2.3236217768630612</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2045</v>
      </c>
      <c r="B295" s="80">
        <v>36</v>
      </c>
      <c r="C295" s="80">
        <v>2</v>
      </c>
      <c r="D295" s="80">
        <v>3</v>
      </c>
      <c r="E295" s="80">
        <v>2005</v>
      </c>
      <c r="F295" s="80" t="s">
        <v>565</v>
      </c>
      <c r="G295" s="80" t="s">
        <v>2043</v>
      </c>
      <c r="H295" s="80" t="s">
        <v>2044</v>
      </c>
      <c r="I295" s="177"/>
      <c r="J295" s="81">
        <v>206.00175360682294</v>
      </c>
      <c r="K295" s="81">
        <v>3.0743372526560955</v>
      </c>
      <c r="L295" s="81">
        <v>2.7496135870996983</v>
      </c>
      <c r="M295" s="81">
        <v>45.12586242507593</v>
      </c>
      <c r="N295" s="81">
        <v>52.695212337378607</v>
      </c>
      <c r="O295" s="81">
        <v>42.647999381967416</v>
      </c>
      <c r="P295" s="81">
        <v>24.630393862351614</v>
      </c>
      <c r="Q295" s="81">
        <v>2.2688679742341002</v>
      </c>
      <c r="R295" s="81">
        <v>0</v>
      </c>
      <c r="S295" s="81">
        <v>1.144604816</v>
      </c>
      <c r="T295" s="82"/>
      <c r="U295" s="81">
        <v>27576007</v>
      </c>
      <c r="V295" s="81">
        <v>1316</v>
      </c>
      <c r="W295" s="81">
        <v>24</v>
      </c>
      <c r="X295" s="81">
        <v>8428</v>
      </c>
      <c r="Y295" s="81">
        <v>15031</v>
      </c>
      <c r="Z295" s="81">
        <v>20299</v>
      </c>
      <c r="AA295" s="81">
        <v>4898</v>
      </c>
      <c r="AB295" s="81">
        <v>38511</v>
      </c>
      <c r="AC295" s="81">
        <v>0</v>
      </c>
      <c r="AD295" s="81">
        <v>1.144604816</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2046</v>
      </c>
      <c r="B296" s="80">
        <v>37</v>
      </c>
      <c r="C296" s="80">
        <v>3</v>
      </c>
      <c r="D296" s="80">
        <v>3</v>
      </c>
      <c r="E296" s="80">
        <v>2006</v>
      </c>
      <c r="F296" s="80" t="s">
        <v>566</v>
      </c>
      <c r="G296" s="80" t="s">
        <v>2043</v>
      </c>
      <c r="H296" s="80" t="s">
        <v>2044</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2047</v>
      </c>
      <c r="B297" s="80">
        <v>38</v>
      </c>
      <c r="C297" s="80">
        <v>4</v>
      </c>
      <c r="D297" s="80">
        <v>3</v>
      </c>
      <c r="E297" s="80">
        <v>2007</v>
      </c>
      <c r="F297" s="80" t="s">
        <v>567</v>
      </c>
      <c r="G297" s="80" t="s">
        <v>2043</v>
      </c>
      <c r="H297" s="80" t="s">
        <v>2044</v>
      </c>
      <c r="I297" s="177"/>
      <c r="J297" s="81">
        <v>220.92375297797665</v>
      </c>
      <c r="K297" s="81">
        <v>3.7591298267818538</v>
      </c>
      <c r="L297" s="81">
        <v>2.1500263237399202</v>
      </c>
      <c r="M297" s="81">
        <v>50.938041877807009</v>
      </c>
      <c r="N297" s="81">
        <v>56.593864224103605</v>
      </c>
      <c r="O297" s="81">
        <v>42.068243407984511</v>
      </c>
      <c r="P297" s="81">
        <v>24.786957846022304</v>
      </c>
      <c r="Q297" s="81">
        <v>2.4518528340461914</v>
      </c>
      <c r="R297" s="81">
        <v>0</v>
      </c>
      <c r="S297" s="81">
        <v>0.92757491551999993</v>
      </c>
      <c r="T297" s="82"/>
      <c r="U297" s="81">
        <v>34832393</v>
      </c>
      <c r="V297" s="81">
        <v>1587</v>
      </c>
      <c r="W297" s="81">
        <v>21</v>
      </c>
      <c r="X297" s="81">
        <v>11432</v>
      </c>
      <c r="Y297" s="81">
        <v>15718</v>
      </c>
      <c r="Z297" s="81">
        <v>20815</v>
      </c>
      <c r="AA297" s="81">
        <v>4854</v>
      </c>
      <c r="AB297" s="81">
        <v>39416</v>
      </c>
      <c r="AC297" s="81">
        <v>0</v>
      </c>
      <c r="AD297" s="81">
        <v>0.92757491551999993</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2048</v>
      </c>
      <c r="B298" s="80">
        <v>39</v>
      </c>
      <c r="C298" s="80">
        <v>5</v>
      </c>
      <c r="D298" s="80">
        <v>3</v>
      </c>
      <c r="E298" s="80">
        <v>2008</v>
      </c>
      <c r="F298" s="80" t="s">
        <v>84</v>
      </c>
      <c r="G298" s="80" t="s">
        <v>2043</v>
      </c>
      <c r="H298" s="80" t="s">
        <v>2044</v>
      </c>
      <c r="I298" s="177"/>
      <c r="J298" s="81">
        <v>207.01507161791957</v>
      </c>
      <c r="K298" s="81">
        <v>2.7976093496082637</v>
      </c>
      <c r="L298" s="81">
        <v>1.7538216333197558</v>
      </c>
      <c r="M298" s="81">
        <v>55.858144177630713</v>
      </c>
      <c r="N298" s="81">
        <v>59.610416919996169</v>
      </c>
      <c r="O298" s="81">
        <v>41.157254223874887</v>
      </c>
      <c r="P298" s="81">
        <v>24.513876712352623</v>
      </c>
      <c r="Q298" s="81">
        <v>2.4414679839329643</v>
      </c>
      <c r="R298" s="81">
        <v>0</v>
      </c>
      <c r="S298" s="81">
        <v>1.3650069839999999</v>
      </c>
      <c r="T298" s="82"/>
      <c r="U298" s="81">
        <v>33827133</v>
      </c>
      <c r="V298" s="81">
        <v>1587</v>
      </c>
      <c r="W298" s="81">
        <v>21</v>
      </c>
      <c r="X298" s="81">
        <v>11432</v>
      </c>
      <c r="Y298" s="81">
        <v>16036</v>
      </c>
      <c r="Z298" s="81">
        <v>21079</v>
      </c>
      <c r="AA298" s="81">
        <v>4806</v>
      </c>
      <c r="AB298" s="81">
        <v>39894</v>
      </c>
      <c r="AC298" s="81">
        <v>0</v>
      </c>
      <c r="AD298" s="81">
        <v>1.3650069839999999</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2049</v>
      </c>
      <c r="B299" s="80">
        <v>40</v>
      </c>
      <c r="C299" s="80">
        <v>6</v>
      </c>
      <c r="D299" s="80">
        <v>3</v>
      </c>
      <c r="E299" s="80">
        <v>2009</v>
      </c>
      <c r="F299" s="80" t="s">
        <v>85</v>
      </c>
      <c r="G299" s="80" t="s">
        <v>2043</v>
      </c>
      <c r="H299" s="80" t="s">
        <v>2044</v>
      </c>
      <c r="I299" s="177"/>
      <c r="J299" s="81">
        <v>200.48638967711034</v>
      </c>
      <c r="K299" s="81">
        <v>2.336277909751634</v>
      </c>
      <c r="L299" s="81">
        <v>4.4676119050222995</v>
      </c>
      <c r="M299" s="81">
        <v>64.527270626844171</v>
      </c>
      <c r="N299" s="81">
        <v>53.921340880681598</v>
      </c>
      <c r="O299" s="81">
        <v>42.239304339302116</v>
      </c>
      <c r="P299" s="81">
        <v>23.724381594259597</v>
      </c>
      <c r="Q299" s="81">
        <v>2.3527411700135876</v>
      </c>
      <c r="R299" s="81">
        <v>0</v>
      </c>
      <c r="S299" s="81">
        <v>0.89752542000000002</v>
      </c>
      <c r="T299" s="82"/>
      <c r="U299" s="81">
        <v>28151846</v>
      </c>
      <c r="V299" s="81">
        <v>1408</v>
      </c>
      <c r="W299" s="81">
        <v>72</v>
      </c>
      <c r="X299" s="81">
        <v>14162</v>
      </c>
      <c r="Y299" s="81">
        <v>16262</v>
      </c>
      <c r="Z299" s="81">
        <v>21353</v>
      </c>
      <c r="AA299" s="81">
        <v>4775</v>
      </c>
      <c r="AB299" s="81">
        <v>40357</v>
      </c>
      <c r="AC299" s="81">
        <v>0</v>
      </c>
      <c r="AD299" s="81">
        <v>0.89752542000000002</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141.51</v>
      </c>
      <c r="BJ299" s="81">
        <v>0</v>
      </c>
      <c r="BK299" s="81">
        <v>19.28</v>
      </c>
      <c r="BL299" s="81">
        <v>0</v>
      </c>
      <c r="BM299" s="82"/>
      <c r="BN299" s="81">
        <v>0</v>
      </c>
      <c r="BO299" s="81">
        <v>0</v>
      </c>
      <c r="BP299" s="81">
        <v>5</v>
      </c>
      <c r="BQ299" s="81">
        <v>0</v>
      </c>
      <c r="BR299" s="81">
        <v>2</v>
      </c>
      <c r="BS299" s="81">
        <v>0</v>
      </c>
      <c r="BT299"/>
      <c r="BU299" s="80"/>
      <c r="BV299" s="80"/>
      <c r="BW299" s="80"/>
      <c r="BX299" s="80"/>
      <c r="BY299" s="80"/>
      <c r="BZ299" s="80"/>
      <c r="CA299" s="80"/>
      <c r="CB299" s="80"/>
      <c r="CC299" s="80"/>
    </row>
    <row r="300" spans="1:81">
      <c r="A300" s="80" t="s">
        <v>2050</v>
      </c>
      <c r="B300" s="80">
        <v>41</v>
      </c>
      <c r="C300" s="80">
        <v>7</v>
      </c>
      <c r="D300" s="80">
        <v>3</v>
      </c>
      <c r="E300" s="80">
        <v>2010</v>
      </c>
      <c r="F300" s="80" t="s">
        <v>86</v>
      </c>
      <c r="G300" s="80" t="s">
        <v>2043</v>
      </c>
      <c r="H300" s="80" t="s">
        <v>2044</v>
      </c>
      <c r="I300" s="177"/>
      <c r="J300" s="81">
        <v>200.3257829015574</v>
      </c>
      <c r="K300" s="81">
        <v>2.5045034442082459</v>
      </c>
      <c r="L300" s="81">
        <v>4.1767201100901712</v>
      </c>
      <c r="M300" s="81">
        <v>64.803464133149049</v>
      </c>
      <c r="N300" s="81">
        <v>59.752208034974927</v>
      </c>
      <c r="O300" s="81">
        <v>42.646446849616389</v>
      </c>
      <c r="P300" s="81">
        <v>23.883619486287429</v>
      </c>
      <c r="Q300" s="81">
        <v>2.4895640736406013</v>
      </c>
      <c r="R300" s="81">
        <v>0</v>
      </c>
      <c r="S300" s="81">
        <v>1.0299517027099998</v>
      </c>
      <c r="T300" s="82"/>
      <c r="U300" s="81">
        <v>30576312</v>
      </c>
      <c r="V300" s="81">
        <v>1408</v>
      </c>
      <c r="W300" s="81">
        <v>72</v>
      </c>
      <c r="X300" s="81">
        <v>14162</v>
      </c>
      <c r="Y300" s="81">
        <v>16486</v>
      </c>
      <c r="Z300" s="81">
        <v>21659</v>
      </c>
      <c r="AA300" s="81">
        <v>4687</v>
      </c>
      <c r="AB300" s="81">
        <v>40919</v>
      </c>
      <c r="AC300" s="81">
        <v>0</v>
      </c>
      <c r="AD300" s="81">
        <v>1.0299517027099998</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273.971</v>
      </c>
      <c r="BJ300" s="81">
        <v>0</v>
      </c>
      <c r="BK300" s="81">
        <v>19.637</v>
      </c>
      <c r="BL300" s="81">
        <v>0</v>
      </c>
      <c r="BM300" s="82"/>
      <c r="BN300" s="81">
        <v>0</v>
      </c>
      <c r="BO300" s="81">
        <v>0</v>
      </c>
      <c r="BP300" s="81">
        <v>6</v>
      </c>
      <c r="BQ300" s="81">
        <v>0</v>
      </c>
      <c r="BR300" s="81">
        <v>2</v>
      </c>
      <c r="BS300" s="81">
        <v>0</v>
      </c>
      <c r="BT300"/>
      <c r="BU300" s="80">
        <v>293.608</v>
      </c>
      <c r="BV300" s="80">
        <v>0</v>
      </c>
      <c r="BW300" s="80">
        <v>0</v>
      </c>
      <c r="BX300" s="80">
        <v>0</v>
      </c>
      <c r="BY300" s="80">
        <v>0</v>
      </c>
      <c r="BZ300" s="80">
        <v>0</v>
      </c>
      <c r="CA300" s="80">
        <v>0</v>
      </c>
      <c r="CB300" s="80">
        <v>0</v>
      </c>
      <c r="CC300" s="80">
        <v>0</v>
      </c>
    </row>
    <row r="301" spans="1:81">
      <c r="A301" s="80" t="s">
        <v>2051</v>
      </c>
      <c r="B301" s="80">
        <v>42</v>
      </c>
      <c r="C301" s="80">
        <v>8</v>
      </c>
      <c r="D301" s="80">
        <v>3</v>
      </c>
      <c r="E301" s="80">
        <v>2011</v>
      </c>
      <c r="F301" s="80" t="s">
        <v>87</v>
      </c>
      <c r="G301" s="80" t="s">
        <v>2043</v>
      </c>
      <c r="H301" s="80" t="s">
        <v>2044</v>
      </c>
      <c r="I301" s="177"/>
      <c r="J301" s="81">
        <v>227.9169174038158</v>
      </c>
      <c r="K301" s="81">
        <v>3.5241490405239406</v>
      </c>
      <c r="L301" s="81">
        <v>4.1886863000002865</v>
      </c>
      <c r="M301" s="81">
        <v>73.578591006660218</v>
      </c>
      <c r="N301" s="81">
        <v>67.259485851440544</v>
      </c>
      <c r="O301" s="81">
        <v>42.564463268091309</v>
      </c>
      <c r="P301" s="81">
        <v>22.723316764126253</v>
      </c>
      <c r="Q301" s="81">
        <v>2.8872060891385374</v>
      </c>
      <c r="R301" s="81">
        <v>0</v>
      </c>
      <c r="S301" s="81">
        <v>1.13563785332</v>
      </c>
      <c r="T301" s="82"/>
      <c r="U301" s="81">
        <v>32102021</v>
      </c>
      <c r="V301" s="81">
        <v>1408</v>
      </c>
      <c r="W301" s="81">
        <v>72</v>
      </c>
      <c r="X301" s="81">
        <v>14162</v>
      </c>
      <c r="Y301" s="81">
        <v>16649</v>
      </c>
      <c r="Z301" s="81">
        <v>22087</v>
      </c>
      <c r="AA301" s="81">
        <v>4592</v>
      </c>
      <c r="AB301" s="81">
        <v>41141</v>
      </c>
      <c r="AC301" s="81">
        <v>0</v>
      </c>
      <c r="AD301" s="81">
        <v>1.13563785332</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252.994</v>
      </c>
      <c r="BJ301" s="81">
        <v>0</v>
      </c>
      <c r="BK301" s="81">
        <v>17.678000000000001</v>
      </c>
      <c r="BL301" s="81">
        <v>0</v>
      </c>
      <c r="BM301" s="82"/>
      <c r="BN301" s="81">
        <v>0</v>
      </c>
      <c r="BO301" s="81">
        <v>0</v>
      </c>
      <c r="BP301" s="81">
        <v>6</v>
      </c>
      <c r="BQ301" s="81">
        <v>0</v>
      </c>
      <c r="BR301" s="81">
        <v>2</v>
      </c>
      <c r="BS301" s="81">
        <v>0</v>
      </c>
      <c r="BT301"/>
      <c r="BU301" s="80">
        <v>270.67200000000003</v>
      </c>
      <c r="BV301" s="80">
        <v>0</v>
      </c>
      <c r="BW301" s="80">
        <v>0</v>
      </c>
      <c r="BX301" s="80">
        <v>0</v>
      </c>
      <c r="BY301" s="80">
        <v>0</v>
      </c>
      <c r="BZ301" s="80">
        <v>0</v>
      </c>
      <c r="CA301" s="80">
        <v>0</v>
      </c>
      <c r="CB301" s="80">
        <v>0</v>
      </c>
      <c r="CC301" s="80">
        <v>0</v>
      </c>
    </row>
    <row r="302" spans="1:81">
      <c r="A302" s="80" t="s">
        <v>2052</v>
      </c>
      <c r="B302" s="80">
        <v>43</v>
      </c>
      <c r="C302" s="80">
        <v>9</v>
      </c>
      <c r="D302" s="80">
        <v>3</v>
      </c>
      <c r="E302" s="80">
        <v>2012</v>
      </c>
      <c r="F302" s="80" t="s">
        <v>88</v>
      </c>
      <c r="G302" s="80" t="s">
        <v>2043</v>
      </c>
      <c r="H302" s="80" t="s">
        <v>2044</v>
      </c>
      <c r="I302" s="177"/>
      <c r="J302" s="81">
        <v>215.39989603206791</v>
      </c>
      <c r="K302" s="81">
        <v>3.2491690923861509</v>
      </c>
      <c r="L302" s="81">
        <v>4.1787689076942387</v>
      </c>
      <c r="M302" s="81">
        <v>75.639424828498434</v>
      </c>
      <c r="N302" s="81">
        <v>68.497701606919264</v>
      </c>
      <c r="O302" s="81">
        <v>43.076514708462454</v>
      </c>
      <c r="P302" s="81">
        <v>22.449498311251347</v>
      </c>
      <c r="Q302" s="81">
        <v>3.1956668914640081</v>
      </c>
      <c r="R302" s="81">
        <v>0</v>
      </c>
      <c r="S302" s="81">
        <v>1.0167967018999999</v>
      </c>
      <c r="T302" s="82"/>
      <c r="U302" s="81">
        <v>31050527</v>
      </c>
      <c r="V302" s="81">
        <v>1408</v>
      </c>
      <c r="W302" s="81">
        <v>72</v>
      </c>
      <c r="X302" s="81">
        <v>14162</v>
      </c>
      <c r="Y302" s="81">
        <v>17025</v>
      </c>
      <c r="Z302" s="81">
        <v>22530</v>
      </c>
      <c r="AA302" s="81">
        <v>4511</v>
      </c>
      <c r="AB302" s="81">
        <v>41912</v>
      </c>
      <c r="AC302" s="81">
        <v>0</v>
      </c>
      <c r="AD302" s="81">
        <v>1.0167967018999999</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272.31099999999998</v>
      </c>
      <c r="BJ302" s="81">
        <v>0</v>
      </c>
      <c r="BK302" s="81">
        <v>20.405999999999999</v>
      </c>
      <c r="BL302" s="81">
        <v>0</v>
      </c>
      <c r="BM302" s="82"/>
      <c r="BN302" s="81">
        <v>0</v>
      </c>
      <c r="BO302" s="81">
        <v>0</v>
      </c>
      <c r="BP302" s="81">
        <v>6</v>
      </c>
      <c r="BQ302" s="81">
        <v>0</v>
      </c>
      <c r="BR302" s="81">
        <v>2</v>
      </c>
      <c r="BS302" s="81">
        <v>0</v>
      </c>
      <c r="BT302"/>
      <c r="BU302" s="80">
        <v>269.68200000000002</v>
      </c>
      <c r="BV302" s="80">
        <v>0</v>
      </c>
      <c r="BW302" s="80">
        <v>23.035</v>
      </c>
      <c r="BX302" s="80">
        <v>0</v>
      </c>
      <c r="BY302" s="80">
        <v>0</v>
      </c>
      <c r="BZ302" s="80">
        <v>0</v>
      </c>
      <c r="CA302" s="80">
        <v>0</v>
      </c>
      <c r="CB302" s="80">
        <v>0</v>
      </c>
      <c r="CC302" s="80">
        <v>0</v>
      </c>
    </row>
    <row r="303" spans="1:81">
      <c r="A303" s="80" t="s">
        <v>2053</v>
      </c>
      <c r="B303" s="80">
        <v>44</v>
      </c>
      <c r="C303" s="80">
        <v>10</v>
      </c>
      <c r="D303" s="80">
        <v>3</v>
      </c>
      <c r="E303" s="80">
        <v>2013</v>
      </c>
      <c r="F303" s="80" t="s">
        <v>89</v>
      </c>
      <c r="G303" s="80" t="s">
        <v>2043</v>
      </c>
      <c r="H303" s="80" t="s">
        <v>2044</v>
      </c>
      <c r="I303" s="177"/>
      <c r="J303" s="81">
        <v>223.42824800098799</v>
      </c>
      <c r="K303" s="81">
        <v>2.8077080753338848</v>
      </c>
      <c r="L303" s="81">
        <v>4.1168728026608274</v>
      </c>
      <c r="M303" s="81">
        <v>72.682001766640781</v>
      </c>
      <c r="N303" s="81">
        <v>67.012418902167724</v>
      </c>
      <c r="O303" s="81">
        <v>41.905298467104096</v>
      </c>
      <c r="P303" s="81">
        <v>22.099488965235079</v>
      </c>
      <c r="Q303" s="81">
        <v>3.2739471141437089</v>
      </c>
      <c r="R303" s="81">
        <v>0</v>
      </c>
      <c r="S303" s="81">
        <v>1.13579978336</v>
      </c>
      <c r="T303" s="82"/>
      <c r="U303" s="81">
        <v>32989337</v>
      </c>
      <c r="V303" s="81">
        <v>1408</v>
      </c>
      <c r="W303" s="81">
        <v>72</v>
      </c>
      <c r="X303" s="81">
        <v>14162</v>
      </c>
      <c r="Y303" s="81">
        <v>17308</v>
      </c>
      <c r="Z303" s="81">
        <v>22896</v>
      </c>
      <c r="AA303" s="81">
        <v>4424</v>
      </c>
      <c r="AB303" s="81">
        <v>42323</v>
      </c>
      <c r="AC303" s="81">
        <v>0</v>
      </c>
      <c r="AD303" s="81">
        <v>1.13579978336</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299.66199999999998</v>
      </c>
      <c r="BJ303" s="81">
        <v>0</v>
      </c>
      <c r="BK303" s="81">
        <v>22.712</v>
      </c>
      <c r="BL303" s="81">
        <v>0</v>
      </c>
      <c r="BM303" s="82"/>
      <c r="BN303" s="81">
        <v>0</v>
      </c>
      <c r="BO303" s="81">
        <v>0</v>
      </c>
      <c r="BP303" s="81">
        <v>7</v>
      </c>
      <c r="BQ303" s="81">
        <v>0</v>
      </c>
      <c r="BR303" s="81">
        <v>2</v>
      </c>
      <c r="BS303" s="81">
        <v>0</v>
      </c>
      <c r="BT303"/>
      <c r="BU303" s="80">
        <v>292.35199999999998</v>
      </c>
      <c r="BV303" s="80">
        <v>0</v>
      </c>
      <c r="BW303" s="80">
        <v>30.021999999999998</v>
      </c>
      <c r="BX303" s="80">
        <v>0</v>
      </c>
      <c r="BY303" s="80">
        <v>0</v>
      </c>
      <c r="BZ303" s="80">
        <v>0</v>
      </c>
      <c r="CA303" s="80">
        <v>0</v>
      </c>
      <c r="CB303" s="80">
        <v>0</v>
      </c>
      <c r="CC303" s="80">
        <v>0</v>
      </c>
    </row>
    <row r="304" spans="1:81">
      <c r="A304" s="80" t="s">
        <v>2054</v>
      </c>
      <c r="B304" s="80">
        <v>45</v>
      </c>
      <c r="C304" s="80">
        <v>11</v>
      </c>
      <c r="D304" s="80">
        <v>3</v>
      </c>
      <c r="E304" s="80">
        <v>2014</v>
      </c>
      <c r="F304" s="80" t="s">
        <v>90</v>
      </c>
      <c r="G304" s="80" t="s">
        <v>2043</v>
      </c>
      <c r="H304" s="80" t="s">
        <v>2044</v>
      </c>
      <c r="I304" s="177"/>
      <c r="J304" s="81">
        <v>243.15454132527253</v>
      </c>
      <c r="K304" s="81">
        <v>2.7749389642939359</v>
      </c>
      <c r="L304" s="81">
        <v>2.4457700977481451</v>
      </c>
      <c r="M304" s="81">
        <v>69.752858697498709</v>
      </c>
      <c r="N304" s="81">
        <v>62.317655405481261</v>
      </c>
      <c r="O304" s="81">
        <v>40.361589965253273</v>
      </c>
      <c r="P304" s="81">
        <v>21.938256307866183</v>
      </c>
      <c r="Q304" s="81">
        <v>3.1516694096374382</v>
      </c>
      <c r="R304" s="81">
        <v>0</v>
      </c>
      <c r="S304" s="81">
        <v>1.26296010332</v>
      </c>
      <c r="T304" s="82"/>
      <c r="U304" s="81">
        <v>37866181</v>
      </c>
      <c r="V304" s="81">
        <v>1200</v>
      </c>
      <c r="W304" s="81">
        <v>47</v>
      </c>
      <c r="X304" s="81">
        <v>14474</v>
      </c>
      <c r="Y304" s="81">
        <v>17466</v>
      </c>
      <c r="Z304" s="81">
        <v>23226</v>
      </c>
      <c r="AA304" s="81">
        <v>4369</v>
      </c>
      <c r="AB304" s="81">
        <v>42464</v>
      </c>
      <c r="AC304" s="81">
        <v>0</v>
      </c>
      <c r="AD304" s="81">
        <v>1.26296010332</v>
      </c>
      <c r="AE304" s="82"/>
      <c r="AF304" s="81">
        <v>276920431.00345939</v>
      </c>
      <c r="AG304" s="81">
        <v>2370240.6051409869</v>
      </c>
      <c r="AH304" s="81">
        <v>296923.16131593543</v>
      </c>
      <c r="AI304" s="81">
        <v>90915744.279834583</v>
      </c>
      <c r="AJ304" s="81">
        <v>95045039.286933929</v>
      </c>
      <c r="AK304" s="81">
        <v>0</v>
      </c>
      <c r="AL304" s="81">
        <v>0</v>
      </c>
      <c r="AM304" s="81">
        <v>5829672.6513196193</v>
      </c>
      <c r="AN304" s="81">
        <v>0</v>
      </c>
      <c r="AO304" s="81">
        <v>0</v>
      </c>
      <c r="AP304" s="82"/>
      <c r="AQ304" s="81">
        <v>389</v>
      </c>
      <c r="AR304" s="81">
        <v>63</v>
      </c>
      <c r="AS304" s="81">
        <v>0</v>
      </c>
      <c r="AT304" s="81">
        <v>0</v>
      </c>
      <c r="AU304" s="81">
        <v>0</v>
      </c>
      <c r="AV304" s="81">
        <v>0</v>
      </c>
      <c r="AW304" s="81" t="s">
        <v>564</v>
      </c>
      <c r="AX304" s="82"/>
      <c r="AY304" s="81">
        <v>1745</v>
      </c>
      <c r="AZ304" s="81">
        <v>1561.9</v>
      </c>
      <c r="BA304" s="81">
        <v>0</v>
      </c>
      <c r="BB304" s="81">
        <v>0</v>
      </c>
      <c r="BC304" s="81">
        <v>0</v>
      </c>
      <c r="BD304" s="81">
        <v>0</v>
      </c>
      <c r="BE304" s="81" t="s">
        <v>564</v>
      </c>
      <c r="BF304" s="82"/>
      <c r="BG304" s="81">
        <v>0</v>
      </c>
      <c r="BH304" s="81">
        <v>0</v>
      </c>
      <c r="BI304" s="81">
        <v>310.52800000000002</v>
      </c>
      <c r="BJ304" s="81">
        <v>0</v>
      </c>
      <c r="BK304" s="81">
        <v>21.762</v>
      </c>
      <c r="BL304" s="81">
        <v>0</v>
      </c>
      <c r="BM304" s="82"/>
      <c r="BN304" s="81">
        <v>0</v>
      </c>
      <c r="BO304" s="81">
        <v>0</v>
      </c>
      <c r="BP304" s="81">
        <v>7</v>
      </c>
      <c r="BQ304" s="81">
        <v>0</v>
      </c>
      <c r="BR304" s="81">
        <v>2</v>
      </c>
      <c r="BS304" s="81">
        <v>0</v>
      </c>
      <c r="BT304"/>
      <c r="BU304" s="80">
        <v>303.26499999999999</v>
      </c>
      <c r="BV304" s="80">
        <v>0</v>
      </c>
      <c r="BW304" s="80">
        <v>29.024999999999999</v>
      </c>
      <c r="BX304" s="80">
        <v>0</v>
      </c>
      <c r="BY304" s="80">
        <v>0</v>
      </c>
      <c r="BZ304" s="80">
        <v>0</v>
      </c>
      <c r="CA304" s="80">
        <v>0</v>
      </c>
      <c r="CB304" s="80">
        <v>0</v>
      </c>
      <c r="CC304" s="80">
        <v>0</v>
      </c>
    </row>
    <row r="305" spans="1:81">
      <c r="A305" s="80" t="s">
        <v>2055</v>
      </c>
      <c r="B305" s="80">
        <v>46</v>
      </c>
      <c r="C305" s="80">
        <v>12</v>
      </c>
      <c r="D305" s="80">
        <v>3</v>
      </c>
      <c r="E305" s="80">
        <v>2015</v>
      </c>
      <c r="F305" s="80" t="s">
        <v>91</v>
      </c>
      <c r="G305" s="80" t="s">
        <v>2043</v>
      </c>
      <c r="H305" s="80" t="s">
        <v>2044</v>
      </c>
      <c r="I305" s="177"/>
      <c r="J305" s="81">
        <v>250.22376638487296</v>
      </c>
      <c r="K305" s="81">
        <v>2.5691619989229375</v>
      </c>
      <c r="L305" s="81">
        <v>2.627720565052444</v>
      </c>
      <c r="M305" s="81">
        <v>62.98135542029091</v>
      </c>
      <c r="N305" s="81">
        <v>59.914381243434775</v>
      </c>
      <c r="O305" s="81">
        <v>40.363695065887889</v>
      </c>
      <c r="P305" s="81">
        <v>21.538418138124182</v>
      </c>
      <c r="Q305" s="81">
        <v>3.1091595508253436</v>
      </c>
      <c r="R305" s="81">
        <v>0</v>
      </c>
      <c r="S305" s="81">
        <v>1.0971486141</v>
      </c>
      <c r="T305" s="82"/>
      <c r="U305" s="81">
        <v>43757027</v>
      </c>
      <c r="V305" s="81">
        <v>1200</v>
      </c>
      <c r="W305" s="81">
        <v>47</v>
      </c>
      <c r="X305" s="81">
        <v>14474</v>
      </c>
      <c r="Y305" s="81">
        <v>17708</v>
      </c>
      <c r="Z305" s="81">
        <v>23451</v>
      </c>
      <c r="AA305" s="81">
        <v>4286</v>
      </c>
      <c r="AB305" s="81">
        <v>42792</v>
      </c>
      <c r="AC305" s="81">
        <v>0</v>
      </c>
      <c r="AD305" s="81">
        <v>1.0971486141</v>
      </c>
      <c r="AE305" s="82"/>
      <c r="AF305" s="81">
        <v>290550725.42086536</v>
      </c>
      <c r="AG305" s="81">
        <v>2036773.5952216766</v>
      </c>
      <c r="AH305" s="81">
        <v>361360.5340079944</v>
      </c>
      <c r="AI305" s="81">
        <v>90448393.532271788</v>
      </c>
      <c r="AJ305" s="81">
        <v>93244243.127367869</v>
      </c>
      <c r="AK305" s="81">
        <v>0</v>
      </c>
      <c r="AL305" s="81">
        <v>0</v>
      </c>
      <c r="AM305" s="81">
        <v>5864464.0943113379</v>
      </c>
      <c r="AN305" s="81">
        <v>0</v>
      </c>
      <c r="AO305" s="81">
        <v>0</v>
      </c>
      <c r="AP305" s="82"/>
      <c r="AQ305" s="81">
        <v>496</v>
      </c>
      <c r="AR305" s="81">
        <v>101</v>
      </c>
      <c r="AS305" s="81">
        <v>0</v>
      </c>
      <c r="AT305" s="81">
        <v>1</v>
      </c>
      <c r="AU305" s="81">
        <v>0</v>
      </c>
      <c r="AV305" s="81">
        <v>0</v>
      </c>
      <c r="AW305" s="81" t="s">
        <v>564</v>
      </c>
      <c r="AX305" s="82"/>
      <c r="AY305" s="81">
        <v>2257.5</v>
      </c>
      <c r="AZ305" s="81">
        <v>3390.9</v>
      </c>
      <c r="BA305" s="81">
        <v>0</v>
      </c>
      <c r="BB305" s="81">
        <v>11</v>
      </c>
      <c r="BC305" s="81">
        <v>0</v>
      </c>
      <c r="BD305" s="81">
        <v>0</v>
      </c>
      <c r="BE305" s="81" t="s">
        <v>564</v>
      </c>
      <c r="BF305" s="82"/>
      <c r="BG305" s="81">
        <v>0</v>
      </c>
      <c r="BH305" s="81">
        <v>0</v>
      </c>
      <c r="BI305" s="81">
        <v>326.45999999999998</v>
      </c>
      <c r="BJ305" s="81">
        <v>0</v>
      </c>
      <c r="BK305" s="81">
        <v>21.280999999999999</v>
      </c>
      <c r="BL305" s="81">
        <v>0</v>
      </c>
      <c r="BM305" s="82"/>
      <c r="BN305" s="81">
        <v>0</v>
      </c>
      <c r="BO305" s="81">
        <v>0</v>
      </c>
      <c r="BP305" s="81">
        <v>8</v>
      </c>
      <c r="BQ305" s="81">
        <v>0</v>
      </c>
      <c r="BR305" s="81">
        <v>2</v>
      </c>
      <c r="BS305" s="81">
        <v>0</v>
      </c>
      <c r="BT305"/>
      <c r="BU305" s="80">
        <v>318.19400000000002</v>
      </c>
      <c r="BV305" s="80">
        <v>0</v>
      </c>
      <c r="BW305" s="80">
        <v>29.547000000000001</v>
      </c>
      <c r="BX305" s="80">
        <v>0</v>
      </c>
      <c r="BY305" s="80">
        <v>0</v>
      </c>
      <c r="BZ305" s="80">
        <v>0</v>
      </c>
      <c r="CA305" s="80">
        <v>0</v>
      </c>
      <c r="CB305" s="80">
        <v>0</v>
      </c>
      <c r="CC305" s="80">
        <v>0</v>
      </c>
    </row>
    <row r="306" spans="1:81">
      <c r="A306" s="80" t="s">
        <v>2056</v>
      </c>
      <c r="B306" s="80">
        <v>47</v>
      </c>
      <c r="C306" s="80">
        <v>13</v>
      </c>
      <c r="D306" s="80">
        <v>3</v>
      </c>
      <c r="E306" s="80">
        <v>2016</v>
      </c>
      <c r="F306" s="80" t="s">
        <v>92</v>
      </c>
      <c r="G306" s="80" t="s">
        <v>2043</v>
      </c>
      <c r="H306" s="80" t="s">
        <v>2044</v>
      </c>
      <c r="I306" s="177"/>
      <c r="J306" s="81">
        <v>224.38688458715683</v>
      </c>
      <c r="K306" s="81">
        <v>2.5232232448779675</v>
      </c>
      <c r="L306" s="81">
        <v>2.7568747515687404</v>
      </c>
      <c r="M306" s="81">
        <v>60.20387048555363</v>
      </c>
      <c r="N306" s="81">
        <v>60.385409921977335</v>
      </c>
      <c r="O306" s="81">
        <v>40.278210107786364</v>
      </c>
      <c r="P306" s="81">
        <v>21.004254920944486</v>
      </c>
      <c r="Q306" s="81">
        <v>3.0371771976061614</v>
      </c>
      <c r="R306" s="81">
        <v>0</v>
      </c>
      <c r="S306" s="81">
        <v>0.98665932200000017</v>
      </c>
      <c r="T306" s="82"/>
      <c r="U306" s="81">
        <v>39924497</v>
      </c>
      <c r="V306" s="81">
        <v>1200</v>
      </c>
      <c r="W306" s="81">
        <v>47</v>
      </c>
      <c r="X306" s="81">
        <v>14474</v>
      </c>
      <c r="Y306" s="81">
        <v>17950</v>
      </c>
      <c r="Z306" s="81">
        <v>23689</v>
      </c>
      <c r="AA306" s="81">
        <v>4323</v>
      </c>
      <c r="AB306" s="81">
        <v>43000</v>
      </c>
      <c r="AC306" s="81">
        <v>0</v>
      </c>
      <c r="AD306" s="81">
        <v>0.98665932200000017</v>
      </c>
      <c r="AE306" s="82"/>
      <c r="AF306" s="81">
        <v>263021548.86352149</v>
      </c>
      <c r="AG306" s="81">
        <v>1910989.9590306811</v>
      </c>
      <c r="AH306" s="81">
        <v>275749.35998791351</v>
      </c>
      <c r="AI306" s="81">
        <v>93273365.548321366</v>
      </c>
      <c r="AJ306" s="81">
        <v>94610185.430804178</v>
      </c>
      <c r="AK306" s="81">
        <v>0</v>
      </c>
      <c r="AL306" s="81">
        <v>0</v>
      </c>
      <c r="AM306" s="81">
        <v>5897547.8809672846</v>
      </c>
      <c r="AN306" s="81">
        <v>0</v>
      </c>
      <c r="AO306" s="81">
        <v>0</v>
      </c>
      <c r="AP306" s="82"/>
      <c r="AQ306" s="81">
        <v>602</v>
      </c>
      <c r="AR306" s="81">
        <v>127</v>
      </c>
      <c r="AS306" s="81">
        <v>0</v>
      </c>
      <c r="AT306" s="81">
        <v>3</v>
      </c>
      <c r="AU306" s="81">
        <v>0</v>
      </c>
      <c r="AV306" s="81">
        <v>0</v>
      </c>
      <c r="AW306" s="81" t="s">
        <v>564</v>
      </c>
      <c r="AX306" s="82"/>
      <c r="AY306" s="81">
        <v>2733</v>
      </c>
      <c r="AZ306" s="81">
        <v>3722.6</v>
      </c>
      <c r="BA306" s="81">
        <v>0</v>
      </c>
      <c r="BB306" s="81">
        <v>27</v>
      </c>
      <c r="BC306" s="81">
        <v>0</v>
      </c>
      <c r="BD306" s="81">
        <v>0</v>
      </c>
      <c r="BE306" s="81" t="s">
        <v>564</v>
      </c>
      <c r="BF306" s="82"/>
      <c r="BG306" s="81">
        <v>0</v>
      </c>
      <c r="BH306" s="81">
        <v>0</v>
      </c>
      <c r="BI306" s="81">
        <v>294.73200000000003</v>
      </c>
      <c r="BJ306" s="81">
        <v>0</v>
      </c>
      <c r="BK306" s="81">
        <v>21.425999999999998</v>
      </c>
      <c r="BL306" s="81">
        <v>0</v>
      </c>
      <c r="BM306" s="82"/>
      <c r="BN306" s="81">
        <v>0</v>
      </c>
      <c r="BO306" s="81">
        <v>0</v>
      </c>
      <c r="BP306" s="81">
        <v>8</v>
      </c>
      <c r="BQ306" s="81">
        <v>0</v>
      </c>
      <c r="BR306" s="81">
        <v>2</v>
      </c>
      <c r="BS306" s="81">
        <v>0</v>
      </c>
      <c r="BT306"/>
      <c r="BU306" s="80">
        <v>286.67399999999998</v>
      </c>
      <c r="BV306" s="80">
        <v>0</v>
      </c>
      <c r="BW306" s="80">
        <v>29.484000000000002</v>
      </c>
      <c r="BX306" s="80">
        <v>0</v>
      </c>
      <c r="BY306" s="80">
        <v>0</v>
      </c>
      <c r="BZ306" s="80">
        <v>0</v>
      </c>
      <c r="CA306" s="80">
        <v>0</v>
      </c>
      <c r="CB306" s="80">
        <v>0</v>
      </c>
      <c r="CC306" s="80">
        <v>0</v>
      </c>
    </row>
    <row r="307" spans="1:81">
      <c r="A307" s="80" t="s">
        <v>2057</v>
      </c>
      <c r="B307" s="80">
        <v>48</v>
      </c>
      <c r="C307" s="80">
        <v>14</v>
      </c>
      <c r="D307" s="80">
        <v>3</v>
      </c>
      <c r="E307" s="80">
        <v>2017</v>
      </c>
      <c r="F307" s="80" t="s">
        <v>71</v>
      </c>
      <c r="G307" s="80" t="s">
        <v>2043</v>
      </c>
      <c r="H307" s="80" t="s">
        <v>2044</v>
      </c>
      <c r="I307" s="177"/>
      <c r="J307" s="81">
        <v>238.8104573072977</v>
      </c>
      <c r="K307" s="81">
        <v>2.5255817560252489</v>
      </c>
      <c r="L307" s="81">
        <v>2.4946117612109742</v>
      </c>
      <c r="M307" s="81">
        <v>57.784130731991674</v>
      </c>
      <c r="N307" s="81">
        <v>58.163993679005522</v>
      </c>
      <c r="O307" s="81">
        <v>40.074225926292691</v>
      </c>
      <c r="P307" s="81">
        <v>20.847060748040708</v>
      </c>
      <c r="Q307" s="81">
        <v>2.9530472867065831</v>
      </c>
      <c r="R307" s="81">
        <v>0</v>
      </c>
      <c r="S307" s="81">
        <v>1.0568160050000002</v>
      </c>
      <c r="T307" s="82"/>
      <c r="U307" s="81">
        <v>43413307</v>
      </c>
      <c r="V307" s="81">
        <v>1200</v>
      </c>
      <c r="W307" s="81">
        <v>47</v>
      </c>
      <c r="X307" s="81">
        <v>14474</v>
      </c>
      <c r="Y307" s="81">
        <v>18046</v>
      </c>
      <c r="Z307" s="81">
        <v>23960</v>
      </c>
      <c r="AA307" s="81">
        <v>4318</v>
      </c>
      <c r="AB307" s="81">
        <v>43236</v>
      </c>
      <c r="AC307" s="81">
        <v>0</v>
      </c>
      <c r="AD307" s="81">
        <v>1.0568160049999999</v>
      </c>
      <c r="AE307" s="82"/>
      <c r="AF307" s="81">
        <v>293174680.87878412</v>
      </c>
      <c r="AG307" s="81">
        <v>1931849.4032212</v>
      </c>
      <c r="AH307" s="81">
        <v>343142.99946614431</v>
      </c>
      <c r="AI307" s="81">
        <v>93051257.800846756</v>
      </c>
      <c r="AJ307" s="81">
        <v>90956879.245102271</v>
      </c>
      <c r="AK307" s="81">
        <v>0</v>
      </c>
      <c r="AL307" s="81">
        <v>0</v>
      </c>
      <c r="AM307" s="81">
        <v>5939194.5177368522</v>
      </c>
      <c r="AN307" s="81">
        <v>0</v>
      </c>
      <c r="AO307" s="81">
        <v>0</v>
      </c>
      <c r="AP307" s="82"/>
      <c r="AQ307" s="81">
        <v>670</v>
      </c>
      <c r="AR307" s="81">
        <v>150</v>
      </c>
      <c r="AS307" s="81">
        <v>0</v>
      </c>
      <c r="AT307" s="81">
        <v>3</v>
      </c>
      <c r="AU307" s="81">
        <v>0</v>
      </c>
      <c r="AV307" s="81">
        <v>0</v>
      </c>
      <c r="AW307" s="81" t="s">
        <v>564</v>
      </c>
      <c r="AX307" s="82"/>
      <c r="AY307" s="81">
        <v>3051.9</v>
      </c>
      <c r="AZ307" s="81">
        <v>7551.2000000000007</v>
      </c>
      <c r="BA307" s="81">
        <v>0</v>
      </c>
      <c r="BB307" s="81">
        <v>27</v>
      </c>
      <c r="BC307" s="81">
        <v>0</v>
      </c>
      <c r="BD307" s="81">
        <v>0</v>
      </c>
      <c r="BE307" s="81" t="s">
        <v>564</v>
      </c>
      <c r="BF307" s="82"/>
      <c r="BG307" s="81">
        <v>0</v>
      </c>
      <c r="BH307" s="81">
        <v>0</v>
      </c>
      <c r="BI307" s="81">
        <v>126.563</v>
      </c>
      <c r="BJ307" s="81">
        <v>0</v>
      </c>
      <c r="BK307" s="81">
        <v>21.461000000000002</v>
      </c>
      <c r="BL307" s="81">
        <v>0</v>
      </c>
      <c r="BM307" s="82"/>
      <c r="BN307" s="81">
        <v>0</v>
      </c>
      <c r="BO307" s="81">
        <v>0</v>
      </c>
      <c r="BP307" s="81">
        <v>8</v>
      </c>
      <c r="BQ307" s="81">
        <v>0</v>
      </c>
      <c r="BR307" s="81">
        <v>2</v>
      </c>
      <c r="BS307" s="81">
        <v>0</v>
      </c>
      <c r="BT307"/>
      <c r="BU307" s="80">
        <v>116.53400000000001</v>
      </c>
      <c r="BV307" s="80">
        <v>0</v>
      </c>
      <c r="BW307" s="80">
        <v>31.49</v>
      </c>
      <c r="BX307" s="80">
        <v>0</v>
      </c>
      <c r="BY307" s="80">
        <v>0</v>
      </c>
      <c r="BZ307" s="80">
        <v>0</v>
      </c>
      <c r="CA307" s="80">
        <v>0</v>
      </c>
      <c r="CB307" s="80">
        <v>0</v>
      </c>
      <c r="CC307" s="80">
        <v>0</v>
      </c>
    </row>
    <row r="308" spans="1:81">
      <c r="A308" s="80" t="s">
        <v>2058</v>
      </c>
      <c r="B308" s="80">
        <v>49</v>
      </c>
      <c r="C308" s="80">
        <v>15</v>
      </c>
      <c r="D308" s="80">
        <v>3</v>
      </c>
      <c r="E308" s="80">
        <v>2018</v>
      </c>
      <c r="F308" s="80" t="s">
        <v>93</v>
      </c>
      <c r="G308" s="80" t="s">
        <v>2043</v>
      </c>
      <c r="H308" s="80" t="s">
        <v>2044</v>
      </c>
      <c r="I308" s="177"/>
      <c r="J308" s="81">
        <v>234.3635301555988</v>
      </c>
      <c r="K308" s="81">
        <v>2.3722849670858479</v>
      </c>
      <c r="L308" s="81">
        <v>2.2246346156837351</v>
      </c>
      <c r="M308" s="81">
        <v>56.39407215930234</v>
      </c>
      <c r="N308" s="81">
        <v>54.958509603439339</v>
      </c>
      <c r="O308" s="81">
        <v>39.798885614765517</v>
      </c>
      <c r="P308" s="81">
        <v>20.606084960982233</v>
      </c>
      <c r="Q308" s="81">
        <v>2.7606870737246574</v>
      </c>
      <c r="R308" s="81">
        <v>0</v>
      </c>
      <c r="S308" s="81">
        <v>1.0569635020000001</v>
      </c>
      <c r="T308" s="82"/>
      <c r="U308" s="81">
        <v>44411261</v>
      </c>
      <c r="V308" s="81">
        <v>1200</v>
      </c>
      <c r="W308" s="81">
        <v>47</v>
      </c>
      <c r="X308" s="81">
        <v>14474</v>
      </c>
      <c r="Y308" s="81">
        <v>18230</v>
      </c>
      <c r="Z308" s="81">
        <v>24251</v>
      </c>
      <c r="AA308" s="81">
        <v>4311</v>
      </c>
      <c r="AB308" s="81">
        <v>43558</v>
      </c>
      <c r="AC308" s="81">
        <v>0</v>
      </c>
      <c r="AD308" s="81">
        <v>1.0569635020000001</v>
      </c>
      <c r="AE308" s="82"/>
      <c r="AF308" s="81">
        <v>291547461.98085183</v>
      </c>
      <c r="AG308" s="81">
        <v>1715485.5452295821</v>
      </c>
      <c r="AH308" s="81">
        <v>310338.51161796832</v>
      </c>
      <c r="AI308" s="81">
        <v>89504307.477418318</v>
      </c>
      <c r="AJ308" s="81">
        <v>92235014.125065073</v>
      </c>
      <c r="AK308" s="81">
        <v>0</v>
      </c>
      <c r="AL308" s="81">
        <v>0</v>
      </c>
      <c r="AM308" s="81">
        <v>5995807.0803780006</v>
      </c>
      <c r="AN308" s="81">
        <v>0</v>
      </c>
      <c r="AO308" s="81">
        <v>0</v>
      </c>
      <c r="AP308" s="82"/>
      <c r="AQ308" s="81">
        <v>747</v>
      </c>
      <c r="AR308" s="81">
        <v>171</v>
      </c>
      <c r="AS308" s="81">
        <v>0</v>
      </c>
      <c r="AT308" s="81">
        <v>3</v>
      </c>
      <c r="AU308" s="81">
        <v>0</v>
      </c>
      <c r="AV308" s="81">
        <v>0</v>
      </c>
      <c r="AW308" s="81" t="s">
        <v>564</v>
      </c>
      <c r="AX308" s="82"/>
      <c r="AY308" s="81">
        <v>3424</v>
      </c>
      <c r="AZ308" s="81">
        <v>7817</v>
      </c>
      <c r="BA308" s="81">
        <v>0</v>
      </c>
      <c r="BB308" s="81">
        <v>27</v>
      </c>
      <c r="BC308" s="81">
        <v>0</v>
      </c>
      <c r="BD308" s="81">
        <v>0</v>
      </c>
      <c r="BE308" s="81" t="s">
        <v>564</v>
      </c>
      <c r="BF308" s="82"/>
      <c r="BG308" s="81">
        <v>0</v>
      </c>
      <c r="BH308" s="81">
        <v>0</v>
      </c>
      <c r="BI308" s="81">
        <v>248.018</v>
      </c>
      <c r="BJ308" s="81">
        <v>0</v>
      </c>
      <c r="BK308" s="81">
        <v>20.945</v>
      </c>
      <c r="BL308" s="81">
        <v>0</v>
      </c>
      <c r="BM308" s="82"/>
      <c r="BN308" s="81">
        <v>0</v>
      </c>
      <c r="BO308" s="81">
        <v>0</v>
      </c>
      <c r="BP308" s="81">
        <v>9</v>
      </c>
      <c r="BQ308" s="81">
        <v>0</v>
      </c>
      <c r="BR308" s="81">
        <v>2</v>
      </c>
      <c r="BS308" s="81">
        <v>0</v>
      </c>
      <c r="BT308"/>
      <c r="BU308" s="80">
        <v>237.57300000000001</v>
      </c>
      <c r="BV308" s="80">
        <v>0</v>
      </c>
      <c r="BW308" s="80">
        <v>31.39</v>
      </c>
      <c r="BX308" s="80">
        <v>0</v>
      </c>
      <c r="BY308" s="80">
        <v>0</v>
      </c>
      <c r="BZ308" s="80">
        <v>0</v>
      </c>
      <c r="CA308" s="80">
        <v>0</v>
      </c>
      <c r="CB308" s="80">
        <v>0</v>
      </c>
      <c r="CC308" s="80">
        <v>0</v>
      </c>
    </row>
    <row r="309" spans="1:81">
      <c r="A309" s="80" t="s">
        <v>2059</v>
      </c>
      <c r="B309" s="80">
        <v>50</v>
      </c>
      <c r="C309" s="80">
        <v>16</v>
      </c>
      <c r="D309" s="80">
        <v>3</v>
      </c>
      <c r="E309" s="80">
        <v>2019</v>
      </c>
      <c r="F309" s="80" t="s">
        <v>73</v>
      </c>
      <c r="G309" s="80" t="s">
        <v>2043</v>
      </c>
      <c r="H309" s="80" t="s">
        <v>2044</v>
      </c>
      <c r="I309" s="177"/>
      <c r="J309" s="81">
        <v>229.30057193874913</v>
      </c>
      <c r="K309" s="81">
        <v>2.1517567723559177</v>
      </c>
      <c r="L309" s="81">
        <v>2.2439965047681825</v>
      </c>
      <c r="M309" s="81">
        <v>51.927671046248726</v>
      </c>
      <c r="N309" s="81">
        <v>48.313226177640374</v>
      </c>
      <c r="O309" s="81">
        <v>39.022885091165755</v>
      </c>
      <c r="P309" s="81">
        <v>20.559204085860813</v>
      </c>
      <c r="Q309" s="81">
        <v>2.6905649493364368</v>
      </c>
      <c r="R309" s="81">
        <v>0</v>
      </c>
      <c r="S309" s="81">
        <v>1.3299935039999999</v>
      </c>
      <c r="T309" s="82"/>
      <c r="U309" s="81">
        <v>45040334</v>
      </c>
      <c r="V309" s="81">
        <v>1200</v>
      </c>
      <c r="W309" s="81">
        <v>47</v>
      </c>
      <c r="X309" s="81">
        <v>14474</v>
      </c>
      <c r="Y309" s="81">
        <v>18308</v>
      </c>
      <c r="Z309" s="81">
        <v>24431</v>
      </c>
      <c r="AA309" s="81">
        <v>4269</v>
      </c>
      <c r="AB309" s="81">
        <v>43601</v>
      </c>
      <c r="AC309" s="81">
        <v>0</v>
      </c>
      <c r="AD309" s="81">
        <v>1.3299935039999999</v>
      </c>
      <c r="AE309" s="82"/>
      <c r="AF309" s="81">
        <v>285667748.10109341</v>
      </c>
      <c r="AG309" s="81">
        <v>1655959.8450591969</v>
      </c>
      <c r="AH309" s="81">
        <v>337512.34186023881</v>
      </c>
      <c r="AI309" s="81">
        <v>87350925.661045641</v>
      </c>
      <c r="AJ309" s="81">
        <v>82927180.482974038</v>
      </c>
      <c r="AK309" s="81">
        <v>0</v>
      </c>
      <c r="AL309" s="81">
        <v>0</v>
      </c>
      <c r="AM309" s="81">
        <v>5938127.9718477326</v>
      </c>
      <c r="AN309" s="81">
        <v>0</v>
      </c>
      <c r="AO309" s="81">
        <v>0</v>
      </c>
      <c r="AP309" s="82"/>
      <c r="AQ309" s="81">
        <v>855</v>
      </c>
      <c r="AR309" s="81">
        <v>179</v>
      </c>
      <c r="AS309" s="81">
        <v>0</v>
      </c>
      <c r="AT309" s="81">
        <v>3</v>
      </c>
      <c r="AU309" s="81">
        <v>0</v>
      </c>
      <c r="AV309" s="81">
        <v>0</v>
      </c>
      <c r="AW309" s="81" t="s">
        <v>564</v>
      </c>
      <c r="AX309" s="82"/>
      <c r="AY309" s="81">
        <v>3933</v>
      </c>
      <c r="AZ309" s="81">
        <v>8022.2999999999993</v>
      </c>
      <c r="BA309" s="81">
        <v>0</v>
      </c>
      <c r="BB309" s="81">
        <v>27</v>
      </c>
      <c r="BC309" s="81">
        <v>0</v>
      </c>
      <c r="BD309" s="81">
        <v>0</v>
      </c>
      <c r="BE309" s="81" t="s">
        <v>564</v>
      </c>
      <c r="BF309" s="82"/>
      <c r="BG309" s="81">
        <v>0</v>
      </c>
      <c r="BH309" s="81">
        <v>0</v>
      </c>
      <c r="BI309" s="81">
        <v>244.608</v>
      </c>
      <c r="BJ309" s="81">
        <v>0</v>
      </c>
      <c r="BK309" s="81">
        <v>17.443000000000001</v>
      </c>
      <c r="BL309" s="81">
        <v>0</v>
      </c>
      <c r="BM309" s="82"/>
      <c r="BN309" s="81">
        <v>0</v>
      </c>
      <c r="BO309" s="81">
        <v>0</v>
      </c>
      <c r="BP309" s="81">
        <v>9</v>
      </c>
      <c r="BQ309" s="81">
        <v>0</v>
      </c>
      <c r="BR309" s="81">
        <v>1</v>
      </c>
      <c r="BS309" s="81">
        <v>0</v>
      </c>
      <c r="BT309"/>
      <c r="BU309" s="80">
        <v>230.69</v>
      </c>
      <c r="BV309" s="80">
        <v>0</v>
      </c>
      <c r="BW309" s="80">
        <v>31.361000000000001</v>
      </c>
      <c r="BX309" s="80">
        <v>0</v>
      </c>
      <c r="BY309" s="80">
        <v>0</v>
      </c>
      <c r="BZ309" s="80">
        <v>0</v>
      </c>
      <c r="CA309" s="80">
        <v>0</v>
      </c>
      <c r="CB309" s="80">
        <v>0</v>
      </c>
      <c r="CC309" s="80">
        <v>0</v>
      </c>
    </row>
    <row r="310" spans="1:81">
      <c r="A310" s="80" t="s">
        <v>2060</v>
      </c>
      <c r="B310" s="80">
        <v>51</v>
      </c>
      <c r="C310" s="80">
        <v>17</v>
      </c>
      <c r="D310" s="80">
        <v>3</v>
      </c>
      <c r="E310" s="80">
        <v>2020</v>
      </c>
      <c r="F310" s="80" t="s">
        <v>218</v>
      </c>
      <c r="G310" s="80" t="s">
        <v>2043</v>
      </c>
      <c r="H310" s="80" t="s">
        <v>2044</v>
      </c>
      <c r="I310" s="177"/>
      <c r="J310" s="81">
        <v>229.59099476198659</v>
      </c>
      <c r="K310" s="81">
        <v>2.0433810671618335</v>
      </c>
      <c r="L310" s="81">
        <v>3.3548079631710377</v>
      </c>
      <c r="M310" s="81">
        <v>50.887227412376525</v>
      </c>
      <c r="N310" s="81">
        <v>49.885168475651298</v>
      </c>
      <c r="O310" s="81">
        <v>34.679370995443897</v>
      </c>
      <c r="P310" s="81">
        <v>19.17979973994348</v>
      </c>
      <c r="Q310" s="81">
        <v>2.5708532210468871</v>
      </c>
      <c r="R310" s="81">
        <v>0</v>
      </c>
      <c r="S310" s="81">
        <v>1.72311600715</v>
      </c>
      <c r="T310" s="82"/>
      <c r="U310" s="81">
        <v>48701704</v>
      </c>
      <c r="V310" s="81">
        <v>1002</v>
      </c>
      <c r="W310" s="81">
        <v>68</v>
      </c>
      <c r="X310" s="81">
        <v>15388</v>
      </c>
      <c r="Y310" s="81">
        <v>18466</v>
      </c>
      <c r="Z310" s="81">
        <v>24781</v>
      </c>
      <c r="AA310" s="81">
        <v>4327</v>
      </c>
      <c r="AB310" s="81">
        <v>43601</v>
      </c>
      <c r="AC310" s="81">
        <v>0</v>
      </c>
      <c r="AD310" s="81">
        <v>1.72311600715</v>
      </c>
      <c r="AE310" s="82"/>
      <c r="AF310" s="81">
        <v>301654616.81639081</v>
      </c>
      <c r="AG310" s="81">
        <v>1491986.4093739172</v>
      </c>
      <c r="AH310" s="81">
        <v>496916.64001891081</v>
      </c>
      <c r="AI310" s="81">
        <v>87713800.607450768</v>
      </c>
      <c r="AJ310" s="81">
        <v>88472201.65273641</v>
      </c>
      <c r="AK310" s="81"/>
      <c r="AL310" s="81"/>
      <c r="AM310" s="81">
        <v>5690414.9172135117</v>
      </c>
      <c r="AN310" s="81"/>
      <c r="AO310" s="81"/>
      <c r="AP310" s="82"/>
      <c r="AQ310" s="81">
        <v>937</v>
      </c>
      <c r="AR310" s="81">
        <v>183</v>
      </c>
      <c r="AS310" s="81">
        <v>0</v>
      </c>
      <c r="AT310" s="81">
        <v>3</v>
      </c>
      <c r="AU310" s="81">
        <v>0</v>
      </c>
      <c r="AV310" s="81">
        <v>0</v>
      </c>
      <c r="AW310" s="81">
        <v>0</v>
      </c>
      <c r="AX310" s="82"/>
      <c r="AY310" s="81">
        <v>4349.0000000000009</v>
      </c>
      <c r="AZ310" s="81">
        <v>8099.3</v>
      </c>
      <c r="BA310" s="81">
        <v>0</v>
      </c>
      <c r="BB310" s="81">
        <v>27</v>
      </c>
      <c r="BC310" s="81">
        <v>0</v>
      </c>
      <c r="BD310" s="81">
        <v>0</v>
      </c>
      <c r="BE310" s="81">
        <v>0</v>
      </c>
      <c r="BF310" s="82"/>
      <c r="BG310" s="81">
        <v>0</v>
      </c>
      <c r="BH310" s="81">
        <v>0</v>
      </c>
      <c r="BI310" s="81">
        <v>220.67699999999999</v>
      </c>
      <c r="BJ310" s="81">
        <v>0</v>
      </c>
      <c r="BK310" s="81">
        <v>17.308</v>
      </c>
      <c r="BL310" s="81">
        <v>0</v>
      </c>
      <c r="BM310" s="82"/>
      <c r="BN310" s="81">
        <v>0</v>
      </c>
      <c r="BO310" s="81">
        <v>0</v>
      </c>
      <c r="BP310" s="81">
        <v>9</v>
      </c>
      <c r="BQ310" s="81">
        <v>0</v>
      </c>
      <c r="BR310" s="81">
        <v>1</v>
      </c>
      <c r="BS310" s="81">
        <v>0</v>
      </c>
      <c r="BT310"/>
      <c r="BU310" s="80">
        <v>207.56100000000001</v>
      </c>
      <c r="BV310" s="80">
        <v>0</v>
      </c>
      <c r="BW310" s="80">
        <v>30.423999999999999</v>
      </c>
      <c r="BX310" s="80">
        <v>0</v>
      </c>
      <c r="BY310" s="80">
        <v>0</v>
      </c>
      <c r="BZ310" s="80">
        <v>0</v>
      </c>
      <c r="CA310" s="80">
        <v>0</v>
      </c>
      <c r="CB310" s="80">
        <v>0</v>
      </c>
      <c r="CC310" s="80">
        <v>0</v>
      </c>
    </row>
    <row r="311" spans="1:81">
      <c r="A311" s="80" t="s">
        <v>2061</v>
      </c>
      <c r="B311" s="80">
        <v>51</v>
      </c>
      <c r="C311" s="80">
        <v>18</v>
      </c>
      <c r="D311" s="80">
        <v>3</v>
      </c>
      <c r="E311" s="80">
        <v>2021</v>
      </c>
      <c r="F311" s="80" t="s">
        <v>75</v>
      </c>
      <c r="G311" s="174" t="s">
        <v>2043</v>
      </c>
      <c r="H311" s="80" t="s">
        <v>2044</v>
      </c>
      <c r="I311" s="177"/>
      <c r="J311" s="81">
        <v>228.88731666159637</v>
      </c>
      <c r="K311" s="81">
        <v>2.2178784478917724</v>
      </c>
      <c r="L311" s="81">
        <v>3.0242638081574826</v>
      </c>
      <c r="M311" s="81">
        <v>57.955217477958463</v>
      </c>
      <c r="N311" s="81">
        <v>47.197183182980382</v>
      </c>
      <c r="O311" s="81">
        <v>33.74753702930537</v>
      </c>
      <c r="P311" s="81">
        <v>20.022010871393611</v>
      </c>
      <c r="Q311" s="81">
        <v>2.5934709771837903</v>
      </c>
      <c r="R311" s="81">
        <v>0</v>
      </c>
      <c r="S311" s="81">
        <v>1.2854405071999999</v>
      </c>
      <c r="T311" s="82"/>
      <c r="U311" s="81">
        <v>48238478</v>
      </c>
      <c r="V311" s="81">
        <v>1002</v>
      </c>
      <c r="W311" s="81">
        <v>68</v>
      </c>
      <c r="X311" s="81">
        <v>15388</v>
      </c>
      <c r="Y311" s="81">
        <v>18515</v>
      </c>
      <c r="Z311" s="81">
        <v>24831</v>
      </c>
      <c r="AA311" s="81">
        <v>4405</v>
      </c>
      <c r="AB311" s="81">
        <v>43463</v>
      </c>
      <c r="AC311" s="81">
        <v>0</v>
      </c>
      <c r="AD311" s="81">
        <v>1.2854405071999999</v>
      </c>
      <c r="AE311" s="82"/>
      <c r="AF311" s="81">
        <v>293649522.18644994</v>
      </c>
      <c r="AG311" s="81">
        <v>1584183.5130997398</v>
      </c>
      <c r="AH311" s="81">
        <v>466957.52786045813</v>
      </c>
      <c r="AI311" s="81">
        <v>95663977.181869283</v>
      </c>
      <c r="AJ311" s="81">
        <v>82106412.787310511</v>
      </c>
      <c r="AK311" s="81">
        <v>0</v>
      </c>
      <c r="AL311" s="81">
        <v>0</v>
      </c>
      <c r="AM311" s="81">
        <v>5705122.3557905387</v>
      </c>
      <c r="AN311" s="81">
        <v>0</v>
      </c>
      <c r="AO311" s="81">
        <v>0</v>
      </c>
      <c r="AP311" s="82"/>
      <c r="AQ311" s="81">
        <v>1007</v>
      </c>
      <c r="AR311" s="81">
        <v>184</v>
      </c>
      <c r="AS311" s="81">
        <v>0</v>
      </c>
      <c r="AT311" s="81">
        <v>3</v>
      </c>
      <c r="AU311" s="81">
        <v>0</v>
      </c>
      <c r="AV311" s="81">
        <v>0</v>
      </c>
      <c r="AW311" s="81"/>
      <c r="AX311" s="82"/>
      <c r="AY311" s="81">
        <v>4740.1000000000058</v>
      </c>
      <c r="AZ311" s="81">
        <v>8119.1</v>
      </c>
      <c r="BA311" s="81">
        <v>0</v>
      </c>
      <c r="BB311" s="81">
        <v>27</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2062</v>
      </c>
      <c r="B312" s="80">
        <v>51</v>
      </c>
      <c r="C312" s="80">
        <v>19</v>
      </c>
      <c r="D312" s="80">
        <v>3</v>
      </c>
      <c r="E312" s="80">
        <v>2022</v>
      </c>
      <c r="F312" s="80" t="s">
        <v>568</v>
      </c>
      <c r="G312" s="174" t="s">
        <v>2043</v>
      </c>
      <c r="H312" s="80" t="s">
        <v>2044</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1118</v>
      </c>
      <c r="AR312" s="81">
        <v>187</v>
      </c>
      <c r="AS312" s="81">
        <v>0</v>
      </c>
      <c r="AT312" s="81">
        <v>3</v>
      </c>
      <c r="AU312" s="81">
        <v>0</v>
      </c>
      <c r="AV312" s="81">
        <v>0</v>
      </c>
      <c r="AW312" s="81"/>
      <c r="AX312" s="82"/>
      <c r="AY312" s="81">
        <v>5294.4999999999945</v>
      </c>
      <c r="AZ312" s="81">
        <v>8160.8</v>
      </c>
      <c r="BA312" s="81">
        <v>0</v>
      </c>
      <c r="BB312" s="81">
        <v>27</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2063</v>
      </c>
      <c r="B313" s="80">
        <v>86</v>
      </c>
      <c r="C313" s="80">
        <v>1</v>
      </c>
      <c r="D313" s="80">
        <v>6</v>
      </c>
      <c r="E313" s="80">
        <v>1990</v>
      </c>
      <c r="F313" s="80" t="s">
        <v>562</v>
      </c>
      <c r="G313" s="80" t="s">
        <v>2064</v>
      </c>
      <c r="H313" s="80" t="s">
        <v>2065</v>
      </c>
      <c r="I313" s="177"/>
      <c r="J313" s="81">
        <v>175.5419422878779</v>
      </c>
      <c r="K313" s="81">
        <v>5.9973180891677806</v>
      </c>
      <c r="L313" s="81">
        <v>6.0857714658470741</v>
      </c>
      <c r="M313" s="81">
        <v>31.67355410764927</v>
      </c>
      <c r="N313" s="81">
        <v>40.472332004876094</v>
      </c>
      <c r="O313" s="81">
        <v>40.604243093751847</v>
      </c>
      <c r="P313" s="81">
        <v>72.595529932391287</v>
      </c>
      <c r="Q313" s="81">
        <v>3.1600205640393715</v>
      </c>
      <c r="R313" s="81">
        <v>1.4920399219502822</v>
      </c>
      <c r="S313" s="81">
        <v>3.6017155411404476</v>
      </c>
      <c r="T313" s="82"/>
      <c r="U313" s="81">
        <v>20896882</v>
      </c>
      <c r="V313" s="81">
        <v>2140</v>
      </c>
      <c r="W313" s="81">
        <v>60</v>
      </c>
      <c r="X313" s="81">
        <v>11038</v>
      </c>
      <c r="Y313" s="81">
        <v>12880</v>
      </c>
      <c r="Z313" s="81">
        <v>16701</v>
      </c>
      <c r="AA313" s="81">
        <v>17627</v>
      </c>
      <c r="AB313" s="81">
        <v>51308</v>
      </c>
      <c r="AC313" s="81">
        <v>258424</v>
      </c>
      <c r="AD313" s="81">
        <v>3.6017155411404476</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2066</v>
      </c>
      <c r="B314" s="80">
        <v>87</v>
      </c>
      <c r="C314" s="80">
        <v>2</v>
      </c>
      <c r="D314" s="80">
        <v>6</v>
      </c>
      <c r="E314" s="80">
        <v>2005</v>
      </c>
      <c r="F314" s="80" t="s">
        <v>565</v>
      </c>
      <c r="G314" s="80" t="s">
        <v>2064</v>
      </c>
      <c r="H314" s="80" t="s">
        <v>2065</v>
      </c>
      <c r="I314" s="177"/>
      <c r="J314" s="81">
        <v>431.37646718087944</v>
      </c>
      <c r="K314" s="81">
        <v>4.3054738272379813</v>
      </c>
      <c r="L314" s="81">
        <v>5.1555254758119338</v>
      </c>
      <c r="M314" s="81">
        <v>55.063404031737164</v>
      </c>
      <c r="N314" s="81">
        <v>52.972168080486377</v>
      </c>
      <c r="O314" s="81">
        <v>61.92038217573986</v>
      </c>
      <c r="P314" s="81">
        <v>76.641860525949568</v>
      </c>
      <c r="Q314" s="81">
        <v>2.9974084268159311</v>
      </c>
      <c r="R314" s="81">
        <v>7.771667623748737</v>
      </c>
      <c r="S314" s="81">
        <v>2.8257955801398711</v>
      </c>
      <c r="T314" s="82"/>
      <c r="U314" s="81">
        <v>57745336</v>
      </c>
      <c r="V314" s="81">
        <v>1843</v>
      </c>
      <c r="W314" s="81">
        <v>45</v>
      </c>
      <c r="X314" s="81">
        <v>10284</v>
      </c>
      <c r="Y314" s="81">
        <v>15110</v>
      </c>
      <c r="Z314" s="81">
        <v>29472</v>
      </c>
      <c r="AA314" s="81">
        <v>15241</v>
      </c>
      <c r="AB314" s="81">
        <v>50877</v>
      </c>
      <c r="AC314" s="81">
        <v>1374258.5</v>
      </c>
      <c r="AD314" s="81">
        <v>2.8257955801398711</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2067</v>
      </c>
      <c r="B315" s="80">
        <v>88</v>
      </c>
      <c r="C315" s="80">
        <v>3</v>
      </c>
      <c r="D315" s="80">
        <v>6</v>
      </c>
      <c r="E315" s="80">
        <v>2006</v>
      </c>
      <c r="F315" s="80" t="s">
        <v>566</v>
      </c>
      <c r="G315" s="80" t="s">
        <v>2064</v>
      </c>
      <c r="H315" s="80" t="s">
        <v>2065</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2068</v>
      </c>
      <c r="B316" s="80">
        <v>89</v>
      </c>
      <c r="C316" s="80">
        <v>4</v>
      </c>
      <c r="D316" s="80">
        <v>6</v>
      </c>
      <c r="E316" s="80">
        <v>2007</v>
      </c>
      <c r="F316" s="80" t="s">
        <v>567</v>
      </c>
      <c r="G316" s="80" t="s">
        <v>2064</v>
      </c>
      <c r="H316" s="80" t="s">
        <v>2065</v>
      </c>
      <c r="I316" s="177"/>
      <c r="J316" s="81">
        <v>428.7385703720193</v>
      </c>
      <c r="K316" s="81">
        <v>3.9888939056714823</v>
      </c>
      <c r="L316" s="81">
        <v>5.7334035299731205</v>
      </c>
      <c r="M316" s="81">
        <v>55.224465625747037</v>
      </c>
      <c r="N316" s="81">
        <v>54.919596068854318</v>
      </c>
      <c r="O316" s="81">
        <v>61.52089019164297</v>
      </c>
      <c r="P316" s="81">
        <v>76.342196085297374</v>
      </c>
      <c r="Q316" s="81">
        <v>3.1173788506754843</v>
      </c>
      <c r="R316" s="81">
        <v>7.7424816725483385</v>
      </c>
      <c r="S316" s="81">
        <v>3.628226678983633</v>
      </c>
      <c r="T316" s="82"/>
      <c r="U316" s="81">
        <v>67597939</v>
      </c>
      <c r="V316" s="81">
        <v>1684</v>
      </c>
      <c r="W316" s="81">
        <v>56</v>
      </c>
      <c r="X316" s="81">
        <v>12394</v>
      </c>
      <c r="Y316" s="81">
        <v>15253</v>
      </c>
      <c r="Z316" s="81">
        <v>30440</v>
      </c>
      <c r="AA316" s="81">
        <v>14950</v>
      </c>
      <c r="AB316" s="81">
        <v>50115</v>
      </c>
      <c r="AC316" s="81">
        <v>1408380.5</v>
      </c>
      <c r="AD316" s="81">
        <v>3.628226678983633</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2069</v>
      </c>
      <c r="B317" s="80">
        <v>90</v>
      </c>
      <c r="C317" s="80">
        <v>5</v>
      </c>
      <c r="D317" s="80">
        <v>6</v>
      </c>
      <c r="E317" s="80">
        <v>2008</v>
      </c>
      <c r="F317" s="80" t="s">
        <v>84</v>
      </c>
      <c r="G317" s="80" t="s">
        <v>2064</v>
      </c>
      <c r="H317" s="80" t="s">
        <v>2065</v>
      </c>
      <c r="I317" s="177"/>
      <c r="J317" s="81">
        <v>442.91113823842267</v>
      </c>
      <c r="K317" s="81">
        <v>2.9686037458981196</v>
      </c>
      <c r="L317" s="81">
        <v>4.6768576888526825</v>
      </c>
      <c r="M317" s="81">
        <v>60.558593329037343</v>
      </c>
      <c r="N317" s="81">
        <v>57.212766700901781</v>
      </c>
      <c r="O317" s="81">
        <v>59.753093173928697</v>
      </c>
      <c r="P317" s="81">
        <v>73.827268317642918</v>
      </c>
      <c r="Q317" s="81">
        <v>3.0538239434064005</v>
      </c>
      <c r="R317" s="81">
        <v>7.1087311245582701</v>
      </c>
      <c r="S317" s="81">
        <v>3.1381622954536175</v>
      </c>
      <c r="T317" s="82"/>
      <c r="U317" s="81">
        <v>72373542</v>
      </c>
      <c r="V317" s="81">
        <v>1684</v>
      </c>
      <c r="W317" s="81">
        <v>56</v>
      </c>
      <c r="X317" s="81">
        <v>12394</v>
      </c>
      <c r="Y317" s="81">
        <v>15391</v>
      </c>
      <c r="Z317" s="81">
        <v>30603</v>
      </c>
      <c r="AA317" s="81">
        <v>14474</v>
      </c>
      <c r="AB317" s="81">
        <v>49900</v>
      </c>
      <c r="AC317" s="81">
        <v>1342741.5</v>
      </c>
      <c r="AD317" s="81">
        <v>3.1381622954536175</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2070</v>
      </c>
      <c r="B318" s="80">
        <v>91</v>
      </c>
      <c r="C318" s="80">
        <v>6</v>
      </c>
      <c r="D318" s="80">
        <v>6</v>
      </c>
      <c r="E318" s="80">
        <v>2009</v>
      </c>
      <c r="F318" s="80" t="s">
        <v>85</v>
      </c>
      <c r="G318" s="80" t="s">
        <v>2064</v>
      </c>
      <c r="H318" s="80" t="s">
        <v>2065</v>
      </c>
      <c r="I318" s="177"/>
      <c r="J318" s="81">
        <v>443.93525648935304</v>
      </c>
      <c r="K318" s="81">
        <v>2.7942414772881756</v>
      </c>
      <c r="L318" s="81">
        <v>5.8947657080155338</v>
      </c>
      <c r="M318" s="81">
        <v>64.718638044322446</v>
      </c>
      <c r="N318" s="81">
        <v>51.255447505446817</v>
      </c>
      <c r="O318" s="81">
        <v>60.643954157728892</v>
      </c>
      <c r="P318" s="81">
        <v>69.543490926670472</v>
      </c>
      <c r="Q318" s="81">
        <v>2.8849455990111355</v>
      </c>
      <c r="R318" s="81">
        <v>7.3531585559393911</v>
      </c>
      <c r="S318" s="81">
        <v>2.534129959681263</v>
      </c>
      <c r="T318" s="82"/>
      <c r="U318" s="81">
        <v>62336386</v>
      </c>
      <c r="V318" s="81">
        <v>1684</v>
      </c>
      <c r="W318" s="81">
        <v>95</v>
      </c>
      <c r="X318" s="81">
        <v>14204</v>
      </c>
      <c r="Y318" s="81">
        <v>15458</v>
      </c>
      <c r="Z318" s="81">
        <v>30657</v>
      </c>
      <c r="AA318" s="81">
        <v>13997</v>
      </c>
      <c r="AB318" s="81">
        <v>49486</v>
      </c>
      <c r="AC318" s="81">
        <v>1354993.5</v>
      </c>
      <c r="AD318" s="81">
        <v>2.534129959681263</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198.75299999999999</v>
      </c>
      <c r="BJ318" s="81">
        <v>0</v>
      </c>
      <c r="BK318" s="81">
        <v>13.25</v>
      </c>
      <c r="BL318" s="81">
        <v>0</v>
      </c>
      <c r="BM318" s="82"/>
      <c r="BN318" s="81">
        <v>0</v>
      </c>
      <c r="BO318" s="81">
        <v>0</v>
      </c>
      <c r="BP318" s="81">
        <v>12</v>
      </c>
      <c r="BQ318" s="81">
        <v>0</v>
      </c>
      <c r="BR318" s="81">
        <v>3</v>
      </c>
      <c r="BS318" s="81">
        <v>0</v>
      </c>
      <c r="BT318"/>
      <c r="BU318" s="80"/>
      <c r="BV318" s="80"/>
      <c r="BW318" s="80"/>
      <c r="BX318" s="80"/>
      <c r="BY318" s="80"/>
      <c r="BZ318" s="80"/>
      <c r="CA318" s="80"/>
      <c r="CB318" s="80"/>
      <c r="CC318" s="80"/>
    </row>
    <row r="319" spans="1:81">
      <c r="A319" s="80" t="s">
        <v>2071</v>
      </c>
      <c r="B319" s="80">
        <v>92</v>
      </c>
      <c r="C319" s="80">
        <v>7</v>
      </c>
      <c r="D319" s="80">
        <v>6</v>
      </c>
      <c r="E319" s="80">
        <v>2010</v>
      </c>
      <c r="F319" s="80" t="s">
        <v>86</v>
      </c>
      <c r="G319" s="80" t="s">
        <v>2064</v>
      </c>
      <c r="H319" s="80" t="s">
        <v>2065</v>
      </c>
      <c r="I319" s="177"/>
      <c r="J319" s="81">
        <v>486.47579558597323</v>
      </c>
      <c r="K319" s="81">
        <v>2.9954430398058851</v>
      </c>
      <c r="L319" s="81">
        <v>5.5109501452578655</v>
      </c>
      <c r="M319" s="81">
        <v>64.995650652962098</v>
      </c>
      <c r="N319" s="81">
        <v>56.395993996373271</v>
      </c>
      <c r="O319" s="81">
        <v>60.544604745318537</v>
      </c>
      <c r="P319" s="81">
        <v>70.004942287735588</v>
      </c>
      <c r="Q319" s="81">
        <v>2.9855421358688616</v>
      </c>
      <c r="R319" s="81">
        <v>7.6804358619487116</v>
      </c>
      <c r="S319" s="81">
        <v>3.7437284572571552</v>
      </c>
      <c r="T319" s="82"/>
      <c r="U319" s="81">
        <v>74252228</v>
      </c>
      <c r="V319" s="81">
        <v>1684</v>
      </c>
      <c r="W319" s="81">
        <v>95</v>
      </c>
      <c r="X319" s="81">
        <v>14204</v>
      </c>
      <c r="Y319" s="81">
        <v>15560</v>
      </c>
      <c r="Z319" s="81">
        <v>30749</v>
      </c>
      <c r="AA319" s="81">
        <v>13738</v>
      </c>
      <c r="AB319" s="81">
        <v>49071</v>
      </c>
      <c r="AC319" s="81">
        <v>1341223.5</v>
      </c>
      <c r="AD319" s="81">
        <v>3.7437284572571552</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215.21700000000001</v>
      </c>
      <c r="BJ319" s="81">
        <v>0</v>
      </c>
      <c r="BK319" s="81">
        <v>15.608000000000001</v>
      </c>
      <c r="BL319" s="81">
        <v>0</v>
      </c>
      <c r="BM319" s="82"/>
      <c r="BN319" s="81">
        <v>0</v>
      </c>
      <c r="BO319" s="81">
        <v>0</v>
      </c>
      <c r="BP319" s="81">
        <v>12</v>
      </c>
      <c r="BQ319" s="81">
        <v>0</v>
      </c>
      <c r="BR319" s="81">
        <v>3</v>
      </c>
      <c r="BS319" s="81">
        <v>0</v>
      </c>
      <c r="BT319"/>
      <c r="BU319" s="80">
        <v>230.82499999999999</v>
      </c>
      <c r="BV319" s="80">
        <v>0</v>
      </c>
      <c r="BW319" s="80">
        <v>0</v>
      </c>
      <c r="BX319" s="80">
        <v>0</v>
      </c>
      <c r="BY319" s="80">
        <v>0</v>
      </c>
      <c r="BZ319" s="80">
        <v>0</v>
      </c>
      <c r="CA319" s="80">
        <v>0</v>
      </c>
      <c r="CB319" s="80">
        <v>0</v>
      </c>
      <c r="CC319" s="80">
        <v>0</v>
      </c>
    </row>
    <row r="320" spans="1:81">
      <c r="A320" s="80" t="s">
        <v>2072</v>
      </c>
      <c r="B320" s="80">
        <v>93</v>
      </c>
      <c r="C320" s="80">
        <v>8</v>
      </c>
      <c r="D320" s="80">
        <v>6</v>
      </c>
      <c r="E320" s="80">
        <v>2011</v>
      </c>
      <c r="F320" s="80" t="s">
        <v>87</v>
      </c>
      <c r="G320" s="80" t="s">
        <v>2064</v>
      </c>
      <c r="H320" s="80" t="s">
        <v>2065</v>
      </c>
      <c r="I320" s="177"/>
      <c r="J320" s="81">
        <v>322.08028791496849</v>
      </c>
      <c r="K320" s="81">
        <v>4.2149623467630084</v>
      </c>
      <c r="L320" s="81">
        <v>5.5267388680559328</v>
      </c>
      <c r="M320" s="81">
        <v>73.796801769425358</v>
      </c>
      <c r="N320" s="81">
        <v>62.896446346391855</v>
      </c>
      <c r="O320" s="81">
        <v>59.843087692490585</v>
      </c>
      <c r="P320" s="81">
        <v>66.932835921509522</v>
      </c>
      <c r="Q320" s="81">
        <v>3.3993674376359744</v>
      </c>
      <c r="R320" s="81">
        <v>7.2853034716034362</v>
      </c>
      <c r="S320" s="81">
        <v>3.2026984937167917</v>
      </c>
      <c r="T320" s="82"/>
      <c r="U320" s="81">
        <v>45364900</v>
      </c>
      <c r="V320" s="81">
        <v>1684</v>
      </c>
      <c r="W320" s="81">
        <v>95</v>
      </c>
      <c r="X320" s="81">
        <v>14204</v>
      </c>
      <c r="Y320" s="81">
        <v>15569</v>
      </c>
      <c r="Z320" s="81">
        <v>31053</v>
      </c>
      <c r="AA320" s="81">
        <v>13526</v>
      </c>
      <c r="AB320" s="81">
        <v>48439</v>
      </c>
      <c r="AC320" s="81">
        <v>1270118</v>
      </c>
      <c r="AD320" s="81">
        <v>3.2026984937167917</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201.79300000000001</v>
      </c>
      <c r="BJ320" s="81">
        <v>0</v>
      </c>
      <c r="BK320" s="81">
        <v>13.986000000000001</v>
      </c>
      <c r="BL320" s="81">
        <v>0</v>
      </c>
      <c r="BM320" s="82"/>
      <c r="BN320" s="81">
        <v>0</v>
      </c>
      <c r="BO320" s="81">
        <v>0</v>
      </c>
      <c r="BP320" s="81">
        <v>11</v>
      </c>
      <c r="BQ320" s="81">
        <v>0</v>
      </c>
      <c r="BR320" s="81">
        <v>3</v>
      </c>
      <c r="BS320" s="81">
        <v>0</v>
      </c>
      <c r="BT320"/>
      <c r="BU320" s="80">
        <v>215.779</v>
      </c>
      <c r="BV320" s="80">
        <v>0</v>
      </c>
      <c r="BW320" s="80">
        <v>0</v>
      </c>
      <c r="BX320" s="80">
        <v>0</v>
      </c>
      <c r="BY320" s="80">
        <v>0</v>
      </c>
      <c r="BZ320" s="80">
        <v>0</v>
      </c>
      <c r="CA320" s="80">
        <v>0</v>
      </c>
      <c r="CB320" s="80">
        <v>0</v>
      </c>
      <c r="CC320" s="80">
        <v>0</v>
      </c>
    </row>
    <row r="321" spans="1:81">
      <c r="A321" s="80" t="s">
        <v>2073</v>
      </c>
      <c r="B321" s="80">
        <v>94</v>
      </c>
      <c r="C321" s="80">
        <v>9</v>
      </c>
      <c r="D321" s="80">
        <v>6</v>
      </c>
      <c r="E321" s="80">
        <v>2012</v>
      </c>
      <c r="F321" s="80" t="s">
        <v>88</v>
      </c>
      <c r="G321" s="80" t="s">
        <v>2064</v>
      </c>
      <c r="H321" s="80" t="s">
        <v>2065</v>
      </c>
      <c r="I321" s="177"/>
      <c r="J321" s="81">
        <v>491.88325221039776</v>
      </c>
      <c r="K321" s="81">
        <v>3.8860800792459362</v>
      </c>
      <c r="L321" s="81">
        <v>5.5136534198743439</v>
      </c>
      <c r="M321" s="81">
        <v>75.863747370709788</v>
      </c>
      <c r="N321" s="81">
        <v>65.45604155318469</v>
      </c>
      <c r="O321" s="81">
        <v>59.395114488166271</v>
      </c>
      <c r="P321" s="81">
        <v>66.457681323088124</v>
      </c>
      <c r="Q321" s="81">
        <v>3.7402996602588026</v>
      </c>
      <c r="R321" s="81">
        <v>7.3577641858597529</v>
      </c>
      <c r="S321" s="81">
        <v>3.6956217918429486</v>
      </c>
      <c r="T321" s="82"/>
      <c r="U321" s="81">
        <v>70906414</v>
      </c>
      <c r="V321" s="81">
        <v>1684</v>
      </c>
      <c r="W321" s="81">
        <v>95</v>
      </c>
      <c r="X321" s="81">
        <v>14204</v>
      </c>
      <c r="Y321" s="81">
        <v>16269</v>
      </c>
      <c r="Z321" s="81">
        <v>31065</v>
      </c>
      <c r="AA321" s="81">
        <v>13354</v>
      </c>
      <c r="AB321" s="81">
        <v>49055</v>
      </c>
      <c r="AC321" s="81">
        <v>1249526.5</v>
      </c>
      <c r="AD321" s="81">
        <v>3.6956217918429486</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227.02099999999999</v>
      </c>
      <c r="BJ321" s="81">
        <v>0</v>
      </c>
      <c r="BK321" s="81">
        <v>10.536000000000001</v>
      </c>
      <c r="BL321" s="81">
        <v>0</v>
      </c>
      <c r="BM321" s="82"/>
      <c r="BN321" s="81">
        <v>0</v>
      </c>
      <c r="BO321" s="81">
        <v>0</v>
      </c>
      <c r="BP321" s="81">
        <v>12</v>
      </c>
      <c r="BQ321" s="81">
        <v>0</v>
      </c>
      <c r="BR321" s="81">
        <v>2</v>
      </c>
      <c r="BS321" s="81">
        <v>0</v>
      </c>
      <c r="BT321"/>
      <c r="BU321" s="80">
        <v>237.55699999999999</v>
      </c>
      <c r="BV321" s="80">
        <v>0</v>
      </c>
      <c r="BW321" s="80">
        <v>0</v>
      </c>
      <c r="BX321" s="80">
        <v>0</v>
      </c>
      <c r="BY321" s="80">
        <v>0</v>
      </c>
      <c r="BZ321" s="80">
        <v>0</v>
      </c>
      <c r="CA321" s="80">
        <v>0</v>
      </c>
      <c r="CB321" s="80">
        <v>0</v>
      </c>
      <c r="CC321" s="80">
        <v>0</v>
      </c>
    </row>
    <row r="322" spans="1:81">
      <c r="A322" s="80" t="s">
        <v>2074</v>
      </c>
      <c r="B322" s="80">
        <v>95</v>
      </c>
      <c r="C322" s="80">
        <v>10</v>
      </c>
      <c r="D322" s="80">
        <v>6</v>
      </c>
      <c r="E322" s="80">
        <v>2013</v>
      </c>
      <c r="F322" s="80" t="s">
        <v>89</v>
      </c>
      <c r="G322" s="80" t="s">
        <v>2064</v>
      </c>
      <c r="H322" s="80" t="s">
        <v>2065</v>
      </c>
      <c r="I322" s="177"/>
      <c r="J322" s="81">
        <v>414.47275497352609</v>
      </c>
      <c r="K322" s="81">
        <v>3.3580826696464929</v>
      </c>
      <c r="L322" s="81">
        <v>5.4319849479552591</v>
      </c>
      <c r="M322" s="81">
        <v>72.897553530106322</v>
      </c>
      <c r="N322" s="81">
        <v>62.38566592157548</v>
      </c>
      <c r="O322" s="81">
        <v>57.777186495874474</v>
      </c>
      <c r="P322" s="81">
        <v>65.803925890380128</v>
      </c>
      <c r="Q322" s="81">
        <v>3.7400956695351035</v>
      </c>
      <c r="R322" s="81">
        <v>7.3361176547368512</v>
      </c>
      <c r="S322" s="81">
        <v>3.4539884485491776</v>
      </c>
      <c r="T322" s="82"/>
      <c r="U322" s="81">
        <v>61197192</v>
      </c>
      <c r="V322" s="81">
        <v>1684</v>
      </c>
      <c r="W322" s="81">
        <v>95</v>
      </c>
      <c r="X322" s="81">
        <v>14204</v>
      </c>
      <c r="Y322" s="81">
        <v>16113</v>
      </c>
      <c r="Z322" s="81">
        <v>31568</v>
      </c>
      <c r="AA322" s="81">
        <v>13173</v>
      </c>
      <c r="AB322" s="81">
        <v>48349</v>
      </c>
      <c r="AC322" s="81">
        <v>1216121.5</v>
      </c>
      <c r="AD322" s="81">
        <v>3.4539884485491776</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227.24700000000001</v>
      </c>
      <c r="BJ322" s="81">
        <v>0</v>
      </c>
      <c r="BK322" s="81">
        <v>10.6</v>
      </c>
      <c r="BL322" s="81">
        <v>0</v>
      </c>
      <c r="BM322" s="82"/>
      <c r="BN322" s="81">
        <v>0</v>
      </c>
      <c r="BO322" s="81">
        <v>0</v>
      </c>
      <c r="BP322" s="81">
        <v>13</v>
      </c>
      <c r="BQ322" s="81">
        <v>0</v>
      </c>
      <c r="BR322" s="81">
        <v>2</v>
      </c>
      <c r="BS322" s="81">
        <v>0</v>
      </c>
      <c r="BT322"/>
      <c r="BU322" s="80">
        <v>237.84700000000001</v>
      </c>
      <c r="BV322" s="80">
        <v>0</v>
      </c>
      <c r="BW322" s="80">
        <v>0</v>
      </c>
      <c r="BX322" s="80">
        <v>0</v>
      </c>
      <c r="BY322" s="80">
        <v>0</v>
      </c>
      <c r="BZ322" s="80">
        <v>0</v>
      </c>
      <c r="CA322" s="80">
        <v>0</v>
      </c>
      <c r="CB322" s="80">
        <v>0</v>
      </c>
      <c r="CC322" s="80">
        <v>0</v>
      </c>
    </row>
    <row r="323" spans="1:81">
      <c r="A323" s="80" t="s">
        <v>2075</v>
      </c>
      <c r="B323" s="80">
        <v>96</v>
      </c>
      <c r="C323" s="80">
        <v>11</v>
      </c>
      <c r="D323" s="80">
        <v>6</v>
      </c>
      <c r="E323" s="80">
        <v>2014</v>
      </c>
      <c r="F323" s="80" t="s">
        <v>90</v>
      </c>
      <c r="G323" s="80" t="s">
        <v>2064</v>
      </c>
      <c r="H323" s="80" t="s">
        <v>2065</v>
      </c>
      <c r="I323" s="177"/>
      <c r="J323" s="81">
        <v>452.41275929533077</v>
      </c>
      <c r="K323" s="81">
        <v>3.1102440891461196</v>
      </c>
      <c r="L323" s="81">
        <v>4.6313518872252102</v>
      </c>
      <c r="M323" s="81">
        <v>67.304713594670929</v>
      </c>
      <c r="N323" s="81">
        <v>57.739987256779074</v>
      </c>
      <c r="O323" s="81">
        <v>54.79382128624821</v>
      </c>
      <c r="P323" s="81">
        <v>64.674923608449632</v>
      </c>
      <c r="Q323" s="81">
        <v>3.5442921295173848</v>
      </c>
      <c r="R323" s="81">
        <v>7.4826785415426347</v>
      </c>
      <c r="S323" s="81">
        <v>4.6852240493167319</v>
      </c>
      <c r="T323" s="82"/>
      <c r="U323" s="81">
        <v>70453726</v>
      </c>
      <c r="V323" s="81">
        <v>1345</v>
      </c>
      <c r="W323" s="81">
        <v>89</v>
      </c>
      <c r="X323" s="81">
        <v>13966</v>
      </c>
      <c r="Y323" s="81">
        <v>16183</v>
      </c>
      <c r="Z323" s="81">
        <v>31531</v>
      </c>
      <c r="AA323" s="81">
        <v>12880</v>
      </c>
      <c r="AB323" s="81">
        <v>47754</v>
      </c>
      <c r="AC323" s="81">
        <v>1244317.5</v>
      </c>
      <c r="AD323" s="81">
        <v>4.6852240493167319</v>
      </c>
      <c r="AE323" s="82"/>
      <c r="AF323" s="81">
        <v>515237493.04741436</v>
      </c>
      <c r="AG323" s="81">
        <v>2656644.678262189</v>
      </c>
      <c r="AH323" s="81">
        <v>562258.75227911165</v>
      </c>
      <c r="AI323" s="81">
        <v>87724836.576770082</v>
      </c>
      <c r="AJ323" s="81">
        <v>88063315.629248351</v>
      </c>
      <c r="AK323" s="81">
        <v>0</v>
      </c>
      <c r="AL323" s="81">
        <v>0</v>
      </c>
      <c r="AM323" s="81">
        <v>6555910.6017124411</v>
      </c>
      <c r="AN323" s="81">
        <v>0</v>
      </c>
      <c r="AO323" s="81">
        <v>0</v>
      </c>
      <c r="AP323" s="82"/>
      <c r="AQ323" s="81">
        <v>1216</v>
      </c>
      <c r="AR323" s="81">
        <v>420</v>
      </c>
      <c r="AS323" s="81">
        <v>2</v>
      </c>
      <c r="AT323" s="81">
        <v>0</v>
      </c>
      <c r="AU323" s="81">
        <v>0</v>
      </c>
      <c r="AV323" s="81">
        <v>0</v>
      </c>
      <c r="AW323" s="81" t="s">
        <v>564</v>
      </c>
      <c r="AX323" s="82"/>
      <c r="AY323" s="81">
        <v>5242.7</v>
      </c>
      <c r="AZ323" s="81">
        <v>28360.3</v>
      </c>
      <c r="BA323" s="81">
        <v>9500</v>
      </c>
      <c r="BB323" s="81">
        <v>0</v>
      </c>
      <c r="BC323" s="81">
        <v>0</v>
      </c>
      <c r="BD323" s="81">
        <v>0</v>
      </c>
      <c r="BE323" s="81" t="s">
        <v>564</v>
      </c>
      <c r="BF323" s="82"/>
      <c r="BG323" s="81">
        <v>0</v>
      </c>
      <c r="BH323" s="81">
        <v>0</v>
      </c>
      <c r="BI323" s="81">
        <v>213.40199999999999</v>
      </c>
      <c r="BJ323" s="81">
        <v>0</v>
      </c>
      <c r="BK323" s="81">
        <v>13.927</v>
      </c>
      <c r="BL323" s="81">
        <v>0</v>
      </c>
      <c r="BM323" s="82"/>
      <c r="BN323" s="81">
        <v>0</v>
      </c>
      <c r="BO323" s="81">
        <v>0</v>
      </c>
      <c r="BP323" s="81">
        <v>13</v>
      </c>
      <c r="BQ323" s="81">
        <v>0</v>
      </c>
      <c r="BR323" s="81">
        <v>3</v>
      </c>
      <c r="BS323" s="81">
        <v>0</v>
      </c>
      <c r="BT323"/>
      <c r="BU323" s="80">
        <v>227.32900000000001</v>
      </c>
      <c r="BV323" s="80">
        <v>0</v>
      </c>
      <c r="BW323" s="80">
        <v>0</v>
      </c>
      <c r="BX323" s="80">
        <v>0</v>
      </c>
      <c r="BY323" s="80">
        <v>0</v>
      </c>
      <c r="BZ323" s="80">
        <v>0</v>
      </c>
      <c r="CA323" s="80">
        <v>0</v>
      </c>
      <c r="CB323" s="80">
        <v>0</v>
      </c>
      <c r="CC323" s="80">
        <v>0</v>
      </c>
    </row>
    <row r="324" spans="1:81">
      <c r="A324" s="80" t="s">
        <v>2076</v>
      </c>
      <c r="B324" s="80">
        <v>97</v>
      </c>
      <c r="C324" s="80">
        <v>12</v>
      </c>
      <c r="D324" s="80">
        <v>6</v>
      </c>
      <c r="E324" s="80">
        <v>2015</v>
      </c>
      <c r="F324" s="80" t="s">
        <v>91</v>
      </c>
      <c r="G324" s="80" t="s">
        <v>2064</v>
      </c>
      <c r="H324" s="80" t="s">
        <v>2065</v>
      </c>
      <c r="I324" s="177"/>
      <c r="J324" s="81">
        <v>499.23890303024655</v>
      </c>
      <c r="K324" s="81">
        <v>2.8796024071261259</v>
      </c>
      <c r="L324" s="81">
        <v>4.9758963891418615</v>
      </c>
      <c r="M324" s="81">
        <v>60.7708725853104</v>
      </c>
      <c r="N324" s="81">
        <v>54.95760642292246</v>
      </c>
      <c r="O324" s="81">
        <v>54.62377837239427</v>
      </c>
      <c r="P324" s="81">
        <v>63.740852931396901</v>
      </c>
      <c r="Q324" s="81">
        <v>3.4183171945148612</v>
      </c>
      <c r="R324" s="81">
        <v>7.1929970673618406</v>
      </c>
      <c r="S324" s="81">
        <v>4.3172418877735934</v>
      </c>
      <c r="T324" s="82"/>
      <c r="U324" s="81">
        <v>87302699</v>
      </c>
      <c r="V324" s="81">
        <v>1345</v>
      </c>
      <c r="W324" s="81">
        <v>89</v>
      </c>
      <c r="X324" s="81">
        <v>13966</v>
      </c>
      <c r="Y324" s="81">
        <v>16243</v>
      </c>
      <c r="Z324" s="81">
        <v>31736</v>
      </c>
      <c r="AA324" s="81">
        <v>12684</v>
      </c>
      <c r="AB324" s="81">
        <v>47047</v>
      </c>
      <c r="AC324" s="81">
        <v>1232180.5</v>
      </c>
      <c r="AD324" s="81">
        <v>4.3172418877735934</v>
      </c>
      <c r="AE324" s="82"/>
      <c r="AF324" s="81">
        <v>579698034.00147486</v>
      </c>
      <c r="AG324" s="81">
        <v>2282883.7379776295</v>
      </c>
      <c r="AH324" s="81">
        <v>684278.4580151384</v>
      </c>
      <c r="AI324" s="81">
        <v>87273888.632838726</v>
      </c>
      <c r="AJ324" s="81">
        <v>85530056.534777284</v>
      </c>
      <c r="AK324" s="81">
        <v>0</v>
      </c>
      <c r="AL324" s="81">
        <v>0</v>
      </c>
      <c r="AM324" s="81">
        <v>6447593.9952576533</v>
      </c>
      <c r="AN324" s="81">
        <v>0</v>
      </c>
      <c r="AO324" s="81">
        <v>0</v>
      </c>
      <c r="AP324" s="82"/>
      <c r="AQ324" s="81">
        <v>1321</v>
      </c>
      <c r="AR324" s="81">
        <v>588</v>
      </c>
      <c r="AS324" s="81">
        <v>2</v>
      </c>
      <c r="AT324" s="81">
        <v>0</v>
      </c>
      <c r="AU324" s="81">
        <v>0</v>
      </c>
      <c r="AV324" s="81">
        <v>0</v>
      </c>
      <c r="AW324" s="81" t="s">
        <v>564</v>
      </c>
      <c r="AX324" s="82"/>
      <c r="AY324" s="81">
        <v>5803.5</v>
      </c>
      <c r="AZ324" s="81">
        <v>59792.5</v>
      </c>
      <c r="BA324" s="81">
        <v>9500</v>
      </c>
      <c r="BB324" s="81">
        <v>0</v>
      </c>
      <c r="BC324" s="81">
        <v>0</v>
      </c>
      <c r="BD324" s="81">
        <v>0</v>
      </c>
      <c r="BE324" s="81" t="s">
        <v>564</v>
      </c>
      <c r="BF324" s="82"/>
      <c r="BG324" s="81">
        <v>0</v>
      </c>
      <c r="BH324" s="81">
        <v>0</v>
      </c>
      <c r="BI324" s="81">
        <v>219.08600000000001</v>
      </c>
      <c r="BJ324" s="81">
        <v>0</v>
      </c>
      <c r="BK324" s="81">
        <v>13.286</v>
      </c>
      <c r="BL324" s="81">
        <v>0</v>
      </c>
      <c r="BM324" s="82"/>
      <c r="BN324" s="81">
        <v>0</v>
      </c>
      <c r="BO324" s="81">
        <v>0</v>
      </c>
      <c r="BP324" s="81">
        <v>13</v>
      </c>
      <c r="BQ324" s="81">
        <v>0</v>
      </c>
      <c r="BR324" s="81">
        <v>3</v>
      </c>
      <c r="BS324" s="81">
        <v>0</v>
      </c>
      <c r="BT324"/>
      <c r="BU324" s="80">
        <v>232.37200000000001</v>
      </c>
      <c r="BV324" s="80">
        <v>0</v>
      </c>
      <c r="BW324" s="80">
        <v>0</v>
      </c>
      <c r="BX324" s="80">
        <v>0</v>
      </c>
      <c r="BY324" s="80">
        <v>0</v>
      </c>
      <c r="BZ324" s="80">
        <v>0</v>
      </c>
      <c r="CA324" s="80">
        <v>0</v>
      </c>
      <c r="CB324" s="80">
        <v>0</v>
      </c>
      <c r="CC324" s="80">
        <v>0</v>
      </c>
    </row>
    <row r="325" spans="1:81">
      <c r="A325" s="80" t="s">
        <v>2077</v>
      </c>
      <c r="B325" s="80">
        <v>98</v>
      </c>
      <c r="C325" s="80">
        <v>13</v>
      </c>
      <c r="D325" s="80">
        <v>6</v>
      </c>
      <c r="E325" s="80">
        <v>2016</v>
      </c>
      <c r="F325" s="80" t="s">
        <v>92</v>
      </c>
      <c r="G325" s="80" t="s">
        <v>2064</v>
      </c>
      <c r="H325" s="80" t="s">
        <v>2065</v>
      </c>
      <c r="I325" s="177"/>
      <c r="J325" s="81">
        <v>531.03788130471685</v>
      </c>
      <c r="K325" s="81">
        <v>2.8281127203007217</v>
      </c>
      <c r="L325" s="81">
        <v>5.2204649550982527</v>
      </c>
      <c r="M325" s="81">
        <v>58.090870194917919</v>
      </c>
      <c r="N325" s="81">
        <v>55.17443499333428</v>
      </c>
      <c r="O325" s="81">
        <v>54.154290680611069</v>
      </c>
      <c r="P325" s="81">
        <v>60.714589288022736</v>
      </c>
      <c r="Q325" s="81">
        <v>3.2859431996984614</v>
      </c>
      <c r="R325" s="81">
        <v>7.3670522825557638</v>
      </c>
      <c r="S325" s="81">
        <v>5.9752586508946015</v>
      </c>
      <c r="T325" s="82"/>
      <c r="U325" s="81">
        <v>94486005</v>
      </c>
      <c r="V325" s="81">
        <v>1345</v>
      </c>
      <c r="W325" s="81">
        <v>89</v>
      </c>
      <c r="X325" s="81">
        <v>13966</v>
      </c>
      <c r="Y325" s="81">
        <v>16401</v>
      </c>
      <c r="Z325" s="81">
        <v>31850</v>
      </c>
      <c r="AA325" s="81">
        <v>12496</v>
      </c>
      <c r="AB325" s="81">
        <v>46522</v>
      </c>
      <c r="AC325" s="81">
        <v>1258220.0124283731</v>
      </c>
      <c r="AD325" s="81">
        <v>5.9752586508946024</v>
      </c>
      <c r="AE325" s="82"/>
      <c r="AF325" s="81">
        <v>622471345.87635374</v>
      </c>
      <c r="AG325" s="81">
        <v>2141901.2457468882</v>
      </c>
      <c r="AH325" s="81">
        <v>522163.68167924043</v>
      </c>
      <c r="AI325" s="81">
        <v>89999711.430693388</v>
      </c>
      <c r="AJ325" s="81">
        <v>86445774.442931458</v>
      </c>
      <c r="AK325" s="81">
        <v>0</v>
      </c>
      <c r="AL325" s="81">
        <v>0</v>
      </c>
      <c r="AM325" s="81">
        <v>6380598.1981013957</v>
      </c>
      <c r="AN325" s="81">
        <v>0</v>
      </c>
      <c r="AO325" s="81">
        <v>0</v>
      </c>
      <c r="AP325" s="82"/>
      <c r="AQ325" s="81">
        <v>1406</v>
      </c>
      <c r="AR325" s="81">
        <v>662</v>
      </c>
      <c r="AS325" s="81">
        <v>2</v>
      </c>
      <c r="AT325" s="81">
        <v>0</v>
      </c>
      <c r="AU325" s="81">
        <v>0</v>
      </c>
      <c r="AV325" s="81">
        <v>0</v>
      </c>
      <c r="AW325" s="81" t="s">
        <v>564</v>
      </c>
      <c r="AX325" s="82"/>
      <c r="AY325" s="81">
        <v>6242.1</v>
      </c>
      <c r="AZ325" s="81">
        <v>73937.100000000006</v>
      </c>
      <c r="BA325" s="81">
        <v>9500</v>
      </c>
      <c r="BB325" s="81">
        <v>0</v>
      </c>
      <c r="BC325" s="81">
        <v>0</v>
      </c>
      <c r="BD325" s="81">
        <v>0</v>
      </c>
      <c r="BE325" s="81" t="s">
        <v>564</v>
      </c>
      <c r="BF325" s="82"/>
      <c r="BG325" s="81">
        <v>0</v>
      </c>
      <c r="BH325" s="81">
        <v>0</v>
      </c>
      <c r="BI325" s="81">
        <v>241.60400000000001</v>
      </c>
      <c r="BJ325" s="81">
        <v>0</v>
      </c>
      <c r="BK325" s="81">
        <v>13.613</v>
      </c>
      <c r="BL325" s="81">
        <v>0</v>
      </c>
      <c r="BM325" s="82"/>
      <c r="BN325" s="81">
        <v>0</v>
      </c>
      <c r="BO325" s="81">
        <v>0</v>
      </c>
      <c r="BP325" s="81">
        <v>14</v>
      </c>
      <c r="BQ325" s="81">
        <v>0</v>
      </c>
      <c r="BR325" s="81">
        <v>3</v>
      </c>
      <c r="BS325" s="81">
        <v>0</v>
      </c>
      <c r="BT325"/>
      <c r="BU325" s="80">
        <v>255.21700000000001</v>
      </c>
      <c r="BV325" s="80">
        <v>0</v>
      </c>
      <c r="BW325" s="80">
        <v>0</v>
      </c>
      <c r="BX325" s="80">
        <v>0</v>
      </c>
      <c r="BY325" s="80">
        <v>0</v>
      </c>
      <c r="BZ325" s="80">
        <v>0</v>
      </c>
      <c r="CA325" s="80">
        <v>0</v>
      </c>
      <c r="CB325" s="80">
        <v>0</v>
      </c>
      <c r="CC325" s="80">
        <v>0</v>
      </c>
    </row>
    <row r="326" spans="1:81">
      <c r="A326" s="80" t="s">
        <v>2078</v>
      </c>
      <c r="B326" s="80">
        <v>99</v>
      </c>
      <c r="C326" s="80">
        <v>14</v>
      </c>
      <c r="D326" s="80">
        <v>6</v>
      </c>
      <c r="E326" s="80">
        <v>2017</v>
      </c>
      <c r="F326" s="80" t="s">
        <v>71</v>
      </c>
      <c r="G326" s="80" t="s">
        <v>2064</v>
      </c>
      <c r="H326" s="80" t="s">
        <v>2065</v>
      </c>
      <c r="I326" s="177"/>
      <c r="J326" s="81">
        <v>592.10606268949402</v>
      </c>
      <c r="K326" s="81">
        <v>2.8307562182116328</v>
      </c>
      <c r="L326" s="81">
        <v>4.723839292505887</v>
      </c>
      <c r="M326" s="81">
        <v>55.75605705423488</v>
      </c>
      <c r="N326" s="81">
        <v>53.828929315808004</v>
      </c>
      <c r="O326" s="81">
        <v>53.419478374785562</v>
      </c>
      <c r="P326" s="81">
        <v>59.726491087080021</v>
      </c>
      <c r="Q326" s="81">
        <v>3.1632084140355721</v>
      </c>
      <c r="R326" s="81">
        <v>7.2140331528331929</v>
      </c>
      <c r="S326" s="81">
        <v>5.0223137365996067</v>
      </c>
      <c r="T326" s="82"/>
      <c r="U326" s="81">
        <v>107638847</v>
      </c>
      <c r="V326" s="81">
        <v>1345</v>
      </c>
      <c r="W326" s="81">
        <v>89</v>
      </c>
      <c r="X326" s="81">
        <v>13966</v>
      </c>
      <c r="Y326" s="81">
        <v>16701</v>
      </c>
      <c r="Z326" s="81">
        <v>31939</v>
      </c>
      <c r="AA326" s="81">
        <v>12371</v>
      </c>
      <c r="AB326" s="81">
        <v>46313</v>
      </c>
      <c r="AC326" s="81">
        <v>1256533</v>
      </c>
      <c r="AD326" s="81">
        <v>5.0223137365996067</v>
      </c>
      <c r="AE326" s="82"/>
      <c r="AF326" s="81">
        <v>726896585.40376282</v>
      </c>
      <c r="AG326" s="81">
        <v>2165281.2061104281</v>
      </c>
      <c r="AH326" s="81">
        <v>649781.42452099663</v>
      </c>
      <c r="AI326" s="81">
        <v>89785399.091241241</v>
      </c>
      <c r="AJ326" s="81">
        <v>84177703.661335096</v>
      </c>
      <c r="AK326" s="81">
        <v>0</v>
      </c>
      <c r="AL326" s="81">
        <v>0</v>
      </c>
      <c r="AM326" s="81">
        <v>6361872.4141906472</v>
      </c>
      <c r="AN326" s="81">
        <v>0</v>
      </c>
      <c r="AO326" s="81">
        <v>0</v>
      </c>
      <c r="AP326" s="82"/>
      <c r="AQ326" s="81">
        <v>1483</v>
      </c>
      <c r="AR326" s="81">
        <v>748</v>
      </c>
      <c r="AS326" s="81">
        <v>2</v>
      </c>
      <c r="AT326" s="81">
        <v>0</v>
      </c>
      <c r="AU326" s="81">
        <v>0</v>
      </c>
      <c r="AV326" s="81">
        <v>1</v>
      </c>
      <c r="AW326" s="81" t="s">
        <v>564</v>
      </c>
      <c r="AX326" s="82"/>
      <c r="AY326" s="81">
        <v>6657.4</v>
      </c>
      <c r="AZ326" s="81">
        <v>79220.3</v>
      </c>
      <c r="BA326" s="81">
        <v>9500</v>
      </c>
      <c r="BB326" s="81">
        <v>0</v>
      </c>
      <c r="BC326" s="81">
        <v>0</v>
      </c>
      <c r="BD326" s="81">
        <v>650</v>
      </c>
      <c r="BE326" s="81" t="s">
        <v>564</v>
      </c>
      <c r="BF326" s="82"/>
      <c r="BG326" s="81">
        <v>0</v>
      </c>
      <c r="BH326" s="81">
        <v>0</v>
      </c>
      <c r="BI326" s="81">
        <v>223.845</v>
      </c>
      <c r="BJ326" s="81">
        <v>0</v>
      </c>
      <c r="BK326" s="81">
        <v>13.802999999999999</v>
      </c>
      <c r="BL326" s="81">
        <v>0</v>
      </c>
      <c r="BM326" s="82"/>
      <c r="BN326" s="81">
        <v>0</v>
      </c>
      <c r="BO326" s="81">
        <v>0</v>
      </c>
      <c r="BP326" s="81">
        <v>13</v>
      </c>
      <c r="BQ326" s="81">
        <v>0</v>
      </c>
      <c r="BR326" s="81">
        <v>3</v>
      </c>
      <c r="BS326" s="81">
        <v>0</v>
      </c>
      <c r="BT326"/>
      <c r="BU326" s="80">
        <v>237.648</v>
      </c>
      <c r="BV326" s="80">
        <v>0</v>
      </c>
      <c r="BW326" s="80">
        <v>0</v>
      </c>
      <c r="BX326" s="80">
        <v>0</v>
      </c>
      <c r="BY326" s="80">
        <v>0</v>
      </c>
      <c r="BZ326" s="80">
        <v>0</v>
      </c>
      <c r="CA326" s="80">
        <v>0</v>
      </c>
      <c r="CB326" s="80">
        <v>0</v>
      </c>
      <c r="CC326" s="80">
        <v>0</v>
      </c>
    </row>
    <row r="327" spans="1:81">
      <c r="A327" s="80" t="s">
        <v>2079</v>
      </c>
      <c r="B327" s="80">
        <v>100</v>
      </c>
      <c r="C327" s="80">
        <v>15</v>
      </c>
      <c r="D327" s="80">
        <v>6</v>
      </c>
      <c r="E327" s="80">
        <v>2018</v>
      </c>
      <c r="F327" s="80" t="s">
        <v>93</v>
      </c>
      <c r="G327" s="80" t="s">
        <v>2064</v>
      </c>
      <c r="H327" s="80" t="s">
        <v>2065</v>
      </c>
      <c r="I327" s="177"/>
      <c r="J327" s="81">
        <v>591.10227349224306</v>
      </c>
      <c r="K327" s="81">
        <v>2.6589360672753886</v>
      </c>
      <c r="L327" s="81">
        <v>4.212605974379839</v>
      </c>
      <c r="M327" s="81">
        <v>54.414785945613964</v>
      </c>
      <c r="N327" s="81">
        <v>50.737889008550965</v>
      </c>
      <c r="O327" s="81">
        <v>52.32886341645348</v>
      </c>
      <c r="P327" s="81">
        <v>58.701769753148412</v>
      </c>
      <c r="Q327" s="81">
        <v>2.9148261747692041</v>
      </c>
      <c r="R327" s="81">
        <v>7.2566393911845903</v>
      </c>
      <c r="S327" s="81">
        <v>5.5880019170028365</v>
      </c>
      <c r="T327" s="82"/>
      <c r="U327" s="81">
        <v>112012297</v>
      </c>
      <c r="V327" s="81">
        <v>1345</v>
      </c>
      <c r="W327" s="81">
        <v>89</v>
      </c>
      <c r="X327" s="81">
        <v>13966</v>
      </c>
      <c r="Y327" s="81">
        <v>16830</v>
      </c>
      <c r="Z327" s="81">
        <v>31886</v>
      </c>
      <c r="AA327" s="81">
        <v>12281</v>
      </c>
      <c r="AB327" s="81">
        <v>45990</v>
      </c>
      <c r="AC327" s="81">
        <v>1259000.5</v>
      </c>
      <c r="AD327" s="81">
        <v>5.5880019170028374</v>
      </c>
      <c r="AE327" s="82"/>
      <c r="AF327" s="81">
        <v>735329287.33987939</v>
      </c>
      <c r="AG327" s="81">
        <v>1922773.381944824</v>
      </c>
      <c r="AH327" s="81">
        <v>587662.2879574293</v>
      </c>
      <c r="AI327" s="81">
        <v>86362937.559045479</v>
      </c>
      <c r="AJ327" s="81">
        <v>85151688.849415511</v>
      </c>
      <c r="AK327" s="81">
        <v>0</v>
      </c>
      <c r="AL327" s="81">
        <v>0</v>
      </c>
      <c r="AM327" s="81">
        <v>6330574.5816287315</v>
      </c>
      <c r="AN327" s="81">
        <v>0</v>
      </c>
      <c r="AO327" s="81">
        <v>0</v>
      </c>
      <c r="AP327" s="82"/>
      <c r="AQ327" s="81">
        <v>1575</v>
      </c>
      <c r="AR327" s="81">
        <v>846</v>
      </c>
      <c r="AS327" s="81">
        <v>2</v>
      </c>
      <c r="AT327" s="81">
        <v>0</v>
      </c>
      <c r="AU327" s="81">
        <v>0</v>
      </c>
      <c r="AV327" s="81">
        <v>1</v>
      </c>
      <c r="AW327" s="81" t="s">
        <v>564</v>
      </c>
      <c r="AX327" s="82"/>
      <c r="AY327" s="81">
        <v>7120.1999999999989</v>
      </c>
      <c r="AZ327" s="81">
        <v>85010</v>
      </c>
      <c r="BA327" s="81">
        <v>9500</v>
      </c>
      <c r="BB327" s="81">
        <v>0</v>
      </c>
      <c r="BC327" s="81">
        <v>0</v>
      </c>
      <c r="BD327" s="81">
        <v>650</v>
      </c>
      <c r="BE327" s="81" t="s">
        <v>564</v>
      </c>
      <c r="BF327" s="82"/>
      <c r="BG327" s="81">
        <v>0</v>
      </c>
      <c r="BH327" s="81">
        <v>0</v>
      </c>
      <c r="BI327" s="81">
        <v>247.64599999999999</v>
      </c>
      <c r="BJ327" s="81">
        <v>0</v>
      </c>
      <c r="BK327" s="81">
        <v>13.581999999999999</v>
      </c>
      <c r="BL327" s="81">
        <v>0</v>
      </c>
      <c r="BM327" s="82"/>
      <c r="BN327" s="81">
        <v>0</v>
      </c>
      <c r="BO327" s="81">
        <v>0</v>
      </c>
      <c r="BP327" s="81">
        <v>14</v>
      </c>
      <c r="BQ327" s="81">
        <v>0</v>
      </c>
      <c r="BR327" s="81">
        <v>3</v>
      </c>
      <c r="BS327" s="81">
        <v>0</v>
      </c>
      <c r="BT327"/>
      <c r="BU327" s="80">
        <v>261.22800000000001</v>
      </c>
      <c r="BV327" s="80">
        <v>0</v>
      </c>
      <c r="BW327" s="80">
        <v>0</v>
      </c>
      <c r="BX327" s="80">
        <v>0</v>
      </c>
      <c r="BY327" s="80">
        <v>0</v>
      </c>
      <c r="BZ327" s="80">
        <v>0</v>
      </c>
      <c r="CA327" s="80">
        <v>0</v>
      </c>
      <c r="CB327" s="80">
        <v>0</v>
      </c>
      <c r="CC327" s="80">
        <v>0</v>
      </c>
    </row>
    <row r="328" spans="1:81">
      <c r="A328" s="80" t="s">
        <v>2080</v>
      </c>
      <c r="B328" s="80">
        <v>101</v>
      </c>
      <c r="C328" s="80">
        <v>16</v>
      </c>
      <c r="D328" s="80">
        <v>6</v>
      </c>
      <c r="E328" s="80">
        <v>2019</v>
      </c>
      <c r="F328" s="80" t="s">
        <v>73</v>
      </c>
      <c r="G328" s="80" t="s">
        <v>2064</v>
      </c>
      <c r="H328" s="80" t="s">
        <v>2065</v>
      </c>
      <c r="I328" s="177"/>
      <c r="J328" s="81">
        <v>533.36988541800554</v>
      </c>
      <c r="K328" s="81">
        <v>2.4117607156822576</v>
      </c>
      <c r="L328" s="81">
        <v>4.2492699771142171</v>
      </c>
      <c r="M328" s="81">
        <v>50.105143970699849</v>
      </c>
      <c r="N328" s="81">
        <v>44.993473144459706</v>
      </c>
      <c r="O328" s="81">
        <v>50.837885746863556</v>
      </c>
      <c r="P328" s="81">
        <v>57.752629514556759</v>
      </c>
      <c r="Q328" s="81">
        <v>2.8153401225562771</v>
      </c>
      <c r="R328" s="81">
        <v>5.9216923097176242</v>
      </c>
      <c r="S328" s="81">
        <v>5.5680682913978998</v>
      </c>
      <c r="T328" s="82"/>
      <c r="U328" s="81">
        <v>104767108</v>
      </c>
      <c r="V328" s="81">
        <v>1345</v>
      </c>
      <c r="W328" s="81">
        <v>89</v>
      </c>
      <c r="X328" s="81">
        <v>13966</v>
      </c>
      <c r="Y328" s="81">
        <v>17050</v>
      </c>
      <c r="Z328" s="81">
        <v>31828</v>
      </c>
      <c r="AA328" s="81">
        <v>11992</v>
      </c>
      <c r="AB328" s="81">
        <v>45623</v>
      </c>
      <c r="AC328" s="81">
        <v>1044219.5</v>
      </c>
      <c r="AD328" s="81">
        <v>5.5680682913978998</v>
      </c>
      <c r="AE328" s="82"/>
      <c r="AF328" s="81">
        <v>664484055.94470143</v>
      </c>
      <c r="AG328" s="81">
        <v>1856054.993003851</v>
      </c>
      <c r="AH328" s="81">
        <v>639119.11543747352</v>
      </c>
      <c r="AI328" s="81">
        <v>84285133.880210266</v>
      </c>
      <c r="AJ328" s="81">
        <v>77228994.277622208</v>
      </c>
      <c r="AK328" s="81">
        <v>0</v>
      </c>
      <c r="AL328" s="81">
        <v>0</v>
      </c>
      <c r="AM328" s="81">
        <v>6213509.1502398821</v>
      </c>
      <c r="AN328" s="81">
        <v>0</v>
      </c>
      <c r="AO328" s="81">
        <v>0</v>
      </c>
      <c r="AP328" s="82"/>
      <c r="AQ328" s="81">
        <v>1644</v>
      </c>
      <c r="AR328" s="81">
        <v>915</v>
      </c>
      <c r="AS328" s="81">
        <v>2</v>
      </c>
      <c r="AT328" s="81">
        <v>0</v>
      </c>
      <c r="AU328" s="81">
        <v>0</v>
      </c>
      <c r="AV328" s="81">
        <v>1</v>
      </c>
      <c r="AW328" s="81" t="s">
        <v>564</v>
      </c>
      <c r="AX328" s="82"/>
      <c r="AY328" s="81">
        <v>7484.2000000000044</v>
      </c>
      <c r="AZ328" s="81">
        <v>88968.500000000015</v>
      </c>
      <c r="BA328" s="81">
        <v>9500</v>
      </c>
      <c r="BB328" s="81">
        <v>0</v>
      </c>
      <c r="BC328" s="81">
        <v>0</v>
      </c>
      <c r="BD328" s="81">
        <v>650</v>
      </c>
      <c r="BE328" s="81" t="s">
        <v>564</v>
      </c>
      <c r="BF328" s="82"/>
      <c r="BG328" s="81">
        <v>0</v>
      </c>
      <c r="BH328" s="81">
        <v>0</v>
      </c>
      <c r="BI328" s="81">
        <v>230.82300000000001</v>
      </c>
      <c r="BJ328" s="81">
        <v>0</v>
      </c>
      <c r="BK328" s="81">
        <v>17.973999999999997</v>
      </c>
      <c r="BL328" s="81">
        <v>0</v>
      </c>
      <c r="BM328" s="82"/>
      <c r="BN328" s="81">
        <v>0</v>
      </c>
      <c r="BO328" s="81">
        <v>0</v>
      </c>
      <c r="BP328" s="81">
        <v>12</v>
      </c>
      <c r="BQ328" s="81">
        <v>0</v>
      </c>
      <c r="BR328" s="81">
        <v>4</v>
      </c>
      <c r="BS328" s="81">
        <v>0</v>
      </c>
      <c r="BT328"/>
      <c r="BU328" s="80">
        <v>248.797</v>
      </c>
      <c r="BV328" s="80">
        <v>0</v>
      </c>
      <c r="BW328" s="80">
        <v>0</v>
      </c>
      <c r="BX328" s="80">
        <v>0</v>
      </c>
      <c r="BY328" s="80">
        <v>0</v>
      </c>
      <c r="BZ328" s="80">
        <v>0</v>
      </c>
      <c r="CA328" s="80">
        <v>0</v>
      </c>
      <c r="CB328" s="80">
        <v>0</v>
      </c>
      <c r="CC328" s="80">
        <v>0</v>
      </c>
    </row>
    <row r="329" spans="1:81">
      <c r="A329" s="80" t="s">
        <v>2081</v>
      </c>
      <c r="B329" s="80">
        <v>102</v>
      </c>
      <c r="C329" s="80">
        <v>17</v>
      </c>
      <c r="D329" s="80">
        <v>6</v>
      </c>
      <c r="E329" s="80">
        <v>2020</v>
      </c>
      <c r="F329" s="80" t="s">
        <v>218</v>
      </c>
      <c r="G329" s="174" t="s">
        <v>2064</v>
      </c>
      <c r="H329" s="80" t="s">
        <v>2065</v>
      </c>
      <c r="I329" s="177"/>
      <c r="J329" s="81">
        <v>457.01098798162911</v>
      </c>
      <c r="K329" s="81">
        <v>2.6143857565882942</v>
      </c>
      <c r="L329" s="81">
        <v>4.4895224213024187</v>
      </c>
      <c r="M329" s="81">
        <v>49.342885379521064</v>
      </c>
      <c r="N329" s="81">
        <v>46.054497572452256</v>
      </c>
      <c r="O329" s="81">
        <v>44.156337234947792</v>
      </c>
      <c r="P329" s="81">
        <v>53.3550380100993</v>
      </c>
      <c r="Q329" s="81">
        <v>2.6400759838621677</v>
      </c>
      <c r="R329" s="81">
        <v>5.2020173463189838</v>
      </c>
      <c r="S329" s="81">
        <v>5.1720876595725134</v>
      </c>
      <c r="T329" s="82"/>
      <c r="U329" s="81">
        <v>96942887</v>
      </c>
      <c r="V329" s="81">
        <v>1282</v>
      </c>
      <c r="W329" s="81">
        <v>91</v>
      </c>
      <c r="X329" s="81">
        <v>14921</v>
      </c>
      <c r="Y329" s="81">
        <v>17048</v>
      </c>
      <c r="Z329" s="81">
        <v>31553</v>
      </c>
      <c r="AA329" s="81">
        <v>12037</v>
      </c>
      <c r="AB329" s="81">
        <v>44775</v>
      </c>
      <c r="AC329" s="81">
        <v>922099</v>
      </c>
      <c r="AD329" s="81">
        <v>5.1720876595725134</v>
      </c>
      <c r="AE329" s="82"/>
      <c r="AF329" s="81">
        <v>600456801.90285909</v>
      </c>
      <c r="AG329" s="81">
        <v>1908908.7592987642</v>
      </c>
      <c r="AH329" s="81">
        <v>664991.38590766001</v>
      </c>
      <c r="AI329" s="81">
        <v>85051833.822704241</v>
      </c>
      <c r="AJ329" s="81">
        <v>81678441.122920528</v>
      </c>
      <c r="AK329" s="81"/>
      <c r="AL329" s="81"/>
      <c r="AM329" s="81">
        <v>5843634.9606255591</v>
      </c>
      <c r="AN329" s="81"/>
      <c r="AO329" s="81"/>
      <c r="AP329" s="82"/>
      <c r="AQ329" s="81">
        <v>1706</v>
      </c>
      <c r="AR329" s="81">
        <v>957</v>
      </c>
      <c r="AS329" s="81">
        <v>2</v>
      </c>
      <c r="AT329" s="81">
        <v>0</v>
      </c>
      <c r="AU329" s="81">
        <v>0</v>
      </c>
      <c r="AV329" s="81">
        <v>1</v>
      </c>
      <c r="AW329" s="81">
        <v>2</v>
      </c>
      <c r="AX329" s="82"/>
      <c r="AY329" s="81">
        <v>7859.1000000000022</v>
      </c>
      <c r="AZ329" s="81">
        <v>102028.7999999999</v>
      </c>
      <c r="BA329" s="81">
        <v>9500</v>
      </c>
      <c r="BB329" s="81">
        <v>0</v>
      </c>
      <c r="BC329" s="81">
        <v>0</v>
      </c>
      <c r="BD329" s="81">
        <v>650</v>
      </c>
      <c r="BE329" s="81">
        <v>9500</v>
      </c>
      <c r="BF329" s="82"/>
      <c r="BG329" s="81">
        <v>0</v>
      </c>
      <c r="BH329" s="81">
        <v>0</v>
      </c>
      <c r="BI329" s="81">
        <v>206.29900000000001</v>
      </c>
      <c r="BJ329" s="81">
        <v>0</v>
      </c>
      <c r="BK329" s="81">
        <v>13.02</v>
      </c>
      <c r="BL329" s="81">
        <v>0</v>
      </c>
      <c r="BM329" s="82"/>
      <c r="BN329" s="81">
        <v>0</v>
      </c>
      <c r="BO329" s="81">
        <v>0</v>
      </c>
      <c r="BP329" s="81">
        <v>12</v>
      </c>
      <c r="BQ329" s="81">
        <v>0</v>
      </c>
      <c r="BR329" s="81">
        <v>3</v>
      </c>
      <c r="BS329" s="81">
        <v>0</v>
      </c>
      <c r="BT329"/>
      <c r="BU329" s="80">
        <v>219.31899999999999</v>
      </c>
      <c r="BV329" s="80">
        <v>0</v>
      </c>
      <c r="BW329" s="80">
        <v>0</v>
      </c>
      <c r="BX329" s="80">
        <v>0</v>
      </c>
      <c r="BY329" s="80">
        <v>0</v>
      </c>
      <c r="BZ329" s="80">
        <v>0</v>
      </c>
      <c r="CA329" s="80">
        <v>0</v>
      </c>
      <c r="CB329" s="80">
        <v>0</v>
      </c>
      <c r="CC329" s="80">
        <v>0</v>
      </c>
    </row>
    <row r="330" spans="1:81">
      <c r="A330" s="80" t="s">
        <v>2082</v>
      </c>
      <c r="B330" s="80">
        <v>102</v>
      </c>
      <c r="C330" s="80">
        <v>18</v>
      </c>
      <c r="D330" s="80">
        <v>6</v>
      </c>
      <c r="E330" s="80">
        <v>2021</v>
      </c>
      <c r="F330" s="80" t="s">
        <v>75</v>
      </c>
      <c r="G330" s="174" t="s">
        <v>2064</v>
      </c>
      <c r="H330" s="80" t="s">
        <v>2065</v>
      </c>
      <c r="I330" s="177"/>
      <c r="J330" s="81">
        <v>430.89505515503771</v>
      </c>
      <c r="K330" s="81">
        <v>2.8376448804363799</v>
      </c>
      <c r="L330" s="81">
        <v>4.0471765667989841</v>
      </c>
      <c r="M330" s="81">
        <v>56.196373797024833</v>
      </c>
      <c r="N330" s="81">
        <v>43.299560007891145</v>
      </c>
      <c r="O330" s="81">
        <v>42.417165264573335</v>
      </c>
      <c r="P330" s="81">
        <v>54.761676953132856</v>
      </c>
      <c r="Q330" s="81">
        <v>2.6216952546659691</v>
      </c>
      <c r="R330" s="81">
        <v>5.1735022858856583</v>
      </c>
      <c r="S330" s="81">
        <v>5.392994560643392</v>
      </c>
      <c r="T330" s="82"/>
      <c r="U330" s="81">
        <v>90812029</v>
      </c>
      <c r="V330" s="81">
        <v>1282</v>
      </c>
      <c r="W330" s="81">
        <v>91</v>
      </c>
      <c r="X330" s="81">
        <v>14921</v>
      </c>
      <c r="Y330" s="81">
        <v>16986</v>
      </c>
      <c r="Z330" s="81">
        <v>31210</v>
      </c>
      <c r="AA330" s="81">
        <v>12048</v>
      </c>
      <c r="AB330" s="81">
        <v>43936</v>
      </c>
      <c r="AC330" s="81">
        <v>888857.99999999977</v>
      </c>
      <c r="AD330" s="81">
        <v>5.392994560643392</v>
      </c>
      <c r="AE330" s="82"/>
      <c r="AF330" s="81">
        <v>552814061.10350406</v>
      </c>
      <c r="AG330" s="81">
        <v>2026869.5247443777</v>
      </c>
      <c r="AH330" s="81">
        <v>624899.04463678959</v>
      </c>
      <c r="AI330" s="81">
        <v>92760735.86760278</v>
      </c>
      <c r="AJ330" s="81">
        <v>75325926.41670303</v>
      </c>
      <c r="AK330" s="81">
        <v>0</v>
      </c>
      <c r="AL330" s="81">
        <v>0</v>
      </c>
      <c r="AM330" s="81">
        <v>5767210.1747236289</v>
      </c>
      <c r="AN330" s="81">
        <v>0</v>
      </c>
      <c r="AO330" s="81">
        <v>0</v>
      </c>
      <c r="AP330" s="82"/>
      <c r="AQ330" s="81">
        <v>1775</v>
      </c>
      <c r="AR330" s="81">
        <v>989</v>
      </c>
      <c r="AS330" s="81">
        <v>2</v>
      </c>
      <c r="AT330" s="81">
        <v>0</v>
      </c>
      <c r="AU330" s="81">
        <v>0</v>
      </c>
      <c r="AV330" s="81">
        <v>1</v>
      </c>
      <c r="AW330" s="81"/>
      <c r="AX330" s="82"/>
      <c r="AY330" s="81">
        <v>8314.6999999999935</v>
      </c>
      <c r="AZ330" s="81">
        <v>105259.2999999999</v>
      </c>
      <c r="BA330" s="81">
        <v>9500</v>
      </c>
      <c r="BB330" s="81">
        <v>0</v>
      </c>
      <c r="BC330" s="81">
        <v>0</v>
      </c>
      <c r="BD330" s="81">
        <v>650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2083</v>
      </c>
      <c r="B331" s="80">
        <v>102</v>
      </c>
      <c r="C331" s="80">
        <v>19</v>
      </c>
      <c r="D331" s="80">
        <v>6</v>
      </c>
      <c r="E331" s="80">
        <v>2022</v>
      </c>
      <c r="F331" s="80" t="s">
        <v>568</v>
      </c>
      <c r="G331" s="80" t="s">
        <v>2064</v>
      </c>
      <c r="H331" s="80" t="s">
        <v>2065</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1848</v>
      </c>
      <c r="AR331" s="81">
        <v>1002</v>
      </c>
      <c r="AS331" s="81">
        <v>2</v>
      </c>
      <c r="AT331" s="81">
        <v>0</v>
      </c>
      <c r="AU331" s="81">
        <v>0</v>
      </c>
      <c r="AV331" s="81">
        <v>1</v>
      </c>
      <c r="AW331" s="81"/>
      <c r="AX331" s="82"/>
      <c r="AY331" s="81">
        <v>8770.4999999999873</v>
      </c>
      <c r="AZ331" s="81">
        <v>106879.09999999992</v>
      </c>
      <c r="BA331" s="81">
        <v>9500</v>
      </c>
      <c r="BB331" s="81">
        <v>0</v>
      </c>
      <c r="BC331" s="81">
        <v>0</v>
      </c>
      <c r="BD331" s="81">
        <v>650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2084</v>
      </c>
      <c r="B332" s="80">
        <v>341</v>
      </c>
      <c r="C332" s="80">
        <v>1</v>
      </c>
      <c r="D332" s="80">
        <v>21</v>
      </c>
      <c r="E332" s="80">
        <v>1990</v>
      </c>
      <c r="F332" s="80" t="s">
        <v>562</v>
      </c>
      <c r="G332" s="80" t="s">
        <v>2085</v>
      </c>
      <c r="H332" s="80" t="s">
        <v>2086</v>
      </c>
      <c r="I332" s="177"/>
      <c r="J332" s="81">
        <v>266.56684640914523</v>
      </c>
      <c r="K332" s="81">
        <v>5.8505974571440156</v>
      </c>
      <c r="L332" s="81">
        <v>11.031142123697878</v>
      </c>
      <c r="M332" s="81">
        <v>20.117891025981837</v>
      </c>
      <c r="N332" s="81">
        <v>42.631445363618035</v>
      </c>
      <c r="O332" s="81">
        <v>30.677464783962684</v>
      </c>
      <c r="P332" s="81">
        <v>41.427267010264032</v>
      </c>
      <c r="Q332" s="81">
        <v>2.5261441384314116</v>
      </c>
      <c r="R332" s="81">
        <v>0</v>
      </c>
      <c r="S332" s="81">
        <v>2.5197584660702632</v>
      </c>
      <c r="T332" s="82"/>
      <c r="U332" s="81">
        <v>4808082</v>
      </c>
      <c r="V332" s="81">
        <v>1305</v>
      </c>
      <c r="W332" s="81">
        <v>120</v>
      </c>
      <c r="X332" s="81">
        <v>6172</v>
      </c>
      <c r="Y332" s="81">
        <v>11450</v>
      </c>
      <c r="Z332" s="81">
        <v>12618</v>
      </c>
      <c r="AA332" s="81">
        <v>10059</v>
      </c>
      <c r="AB332" s="81">
        <v>41016</v>
      </c>
      <c r="AC332" s="81">
        <v>0</v>
      </c>
      <c r="AD332" s="81">
        <v>2.5197584660702632</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2087</v>
      </c>
      <c r="B333" s="80">
        <v>342</v>
      </c>
      <c r="C333" s="80">
        <v>2</v>
      </c>
      <c r="D333" s="80">
        <v>21</v>
      </c>
      <c r="E333" s="80">
        <v>2005</v>
      </c>
      <c r="F333" s="80" t="s">
        <v>565</v>
      </c>
      <c r="G333" s="80" t="s">
        <v>2085</v>
      </c>
      <c r="H333" s="80" t="s">
        <v>2086</v>
      </c>
      <c r="I333" s="177"/>
      <c r="J333" s="81">
        <v>297.5587021851025</v>
      </c>
      <c r="K333" s="81">
        <v>4.0328335271252422</v>
      </c>
      <c r="L333" s="81">
        <v>7.7340796225541428</v>
      </c>
      <c r="M333" s="81">
        <v>44.556870217244317</v>
      </c>
      <c r="N333" s="81">
        <v>86.128595376640376</v>
      </c>
      <c r="O333" s="81">
        <v>54.520694810683004</v>
      </c>
      <c r="P333" s="81">
        <v>44.865735818681323</v>
      </c>
      <c r="Q333" s="81">
        <v>2.6746142217620856</v>
      </c>
      <c r="R333" s="81">
        <v>0</v>
      </c>
      <c r="S333" s="81">
        <v>3.8619169260873321</v>
      </c>
      <c r="T333" s="82"/>
      <c r="U333" s="81">
        <v>6068698</v>
      </c>
      <c r="V333" s="81">
        <v>1128</v>
      </c>
      <c r="W333" s="81">
        <v>95</v>
      </c>
      <c r="X333" s="81">
        <v>6514</v>
      </c>
      <c r="Y333" s="81">
        <v>15917</v>
      </c>
      <c r="Z333" s="81">
        <v>25950</v>
      </c>
      <c r="AA333" s="81">
        <v>8922</v>
      </c>
      <c r="AB333" s="81">
        <v>45398</v>
      </c>
      <c r="AC333" s="81">
        <v>0</v>
      </c>
      <c r="AD333" s="81">
        <v>3.8619169260873321</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2088</v>
      </c>
      <c r="B334" s="80">
        <v>343</v>
      </c>
      <c r="C334" s="80">
        <v>3</v>
      </c>
      <c r="D334" s="80">
        <v>21</v>
      </c>
      <c r="E334" s="80">
        <v>2006</v>
      </c>
      <c r="F334" s="80" t="s">
        <v>566</v>
      </c>
      <c r="G334" s="80" t="s">
        <v>2085</v>
      </c>
      <c r="H334" s="80" t="s">
        <v>2086</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2089</v>
      </c>
      <c r="B335" s="80">
        <v>344</v>
      </c>
      <c r="C335" s="80">
        <v>4</v>
      </c>
      <c r="D335" s="80">
        <v>21</v>
      </c>
      <c r="E335" s="80">
        <v>2007</v>
      </c>
      <c r="F335" s="80" t="s">
        <v>567</v>
      </c>
      <c r="G335" s="80" t="s">
        <v>2085</v>
      </c>
      <c r="H335" s="80" t="s">
        <v>2086</v>
      </c>
      <c r="I335" s="177"/>
      <c r="J335" s="81">
        <v>358.49167148038617</v>
      </c>
      <c r="K335" s="81">
        <v>3.8955632941196541</v>
      </c>
      <c r="L335" s="81">
        <v>5.0141791303732282</v>
      </c>
      <c r="M335" s="81">
        <v>49.940035424155546</v>
      </c>
      <c r="N335" s="81">
        <v>79.035911233074856</v>
      </c>
      <c r="O335" s="81">
        <v>52.979915094734849</v>
      </c>
      <c r="P335" s="81">
        <v>43.915912129334949</v>
      </c>
      <c r="Q335" s="81">
        <v>2.808782293193671</v>
      </c>
      <c r="R335" s="81">
        <v>0</v>
      </c>
      <c r="S335" s="81">
        <v>3.5474569286518718</v>
      </c>
      <c r="T335" s="82"/>
      <c r="U335" s="81">
        <v>7937550</v>
      </c>
      <c r="V335" s="81">
        <v>1133</v>
      </c>
      <c r="W335" s="81">
        <v>97</v>
      </c>
      <c r="X335" s="81">
        <v>8166</v>
      </c>
      <c r="Y335" s="81">
        <v>16332</v>
      </c>
      <c r="Z335" s="81">
        <v>26214</v>
      </c>
      <c r="AA335" s="81">
        <v>8600</v>
      </c>
      <c r="AB335" s="81">
        <v>45154</v>
      </c>
      <c r="AC335" s="81">
        <v>0</v>
      </c>
      <c r="AD335" s="81">
        <v>3.5474569286518718</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2090</v>
      </c>
      <c r="B336" s="80">
        <v>345</v>
      </c>
      <c r="C336" s="80">
        <v>5</v>
      </c>
      <c r="D336" s="80">
        <v>21</v>
      </c>
      <c r="E336" s="80">
        <v>2008</v>
      </c>
      <c r="F336" s="80" t="s">
        <v>84</v>
      </c>
      <c r="G336" s="80" t="s">
        <v>2085</v>
      </c>
      <c r="H336" s="80" t="s">
        <v>2086</v>
      </c>
      <c r="I336" s="177"/>
      <c r="J336" s="81">
        <v>316.65968092621785</v>
      </c>
      <c r="K336" s="81">
        <v>2.9563657602309199</v>
      </c>
      <c r="L336" s="81">
        <v>4.5186841040840253</v>
      </c>
      <c r="M336" s="81">
        <v>50.89798128552129</v>
      </c>
      <c r="N336" s="81">
        <v>81.241337567362606</v>
      </c>
      <c r="O336" s="81">
        <v>51.415815526225025</v>
      </c>
      <c r="P336" s="81">
        <v>42.519283452803052</v>
      </c>
      <c r="Q336" s="81">
        <v>2.7522358794162849</v>
      </c>
      <c r="R336" s="81">
        <v>0</v>
      </c>
      <c r="S336" s="81">
        <v>3.5834450548455075</v>
      </c>
      <c r="T336" s="82"/>
      <c r="U336" s="81">
        <v>8046387</v>
      </c>
      <c r="V336" s="81">
        <v>1133</v>
      </c>
      <c r="W336" s="81">
        <v>97</v>
      </c>
      <c r="X336" s="81">
        <v>8166</v>
      </c>
      <c r="Y336" s="81">
        <v>16627</v>
      </c>
      <c r="Z336" s="81">
        <v>26333</v>
      </c>
      <c r="AA336" s="81">
        <v>8336</v>
      </c>
      <c r="AB336" s="81">
        <v>44972</v>
      </c>
      <c r="AC336" s="81">
        <v>0</v>
      </c>
      <c r="AD336" s="81">
        <v>3.5834450548455075</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2091</v>
      </c>
      <c r="B337" s="80">
        <v>346</v>
      </c>
      <c r="C337" s="80">
        <v>6</v>
      </c>
      <c r="D337" s="80">
        <v>21</v>
      </c>
      <c r="E337" s="80">
        <v>2009</v>
      </c>
      <c r="F337" s="80" t="s">
        <v>85</v>
      </c>
      <c r="G337" s="80" t="s">
        <v>2085</v>
      </c>
      <c r="H337" s="80" t="s">
        <v>2086</v>
      </c>
      <c r="I337" s="177"/>
      <c r="J337" s="81">
        <v>316.31316858930268</v>
      </c>
      <c r="K337" s="81">
        <v>2.8506816341887085</v>
      </c>
      <c r="L337" s="81">
        <v>7.5278273025379709</v>
      </c>
      <c r="M337" s="81">
        <v>47.178893062748664</v>
      </c>
      <c r="N337" s="81">
        <v>75.641168365748811</v>
      </c>
      <c r="O337" s="81">
        <v>52.325859522466139</v>
      </c>
      <c r="P337" s="81">
        <v>40.716504118315676</v>
      </c>
      <c r="Q337" s="81">
        <v>2.6188142354035326</v>
      </c>
      <c r="R337" s="81">
        <v>0</v>
      </c>
      <c r="S337" s="81">
        <v>4.4906110463541857</v>
      </c>
      <c r="T337" s="82"/>
      <c r="U337" s="81">
        <v>6827325</v>
      </c>
      <c r="V337" s="81">
        <v>1120</v>
      </c>
      <c r="W337" s="81">
        <v>235</v>
      </c>
      <c r="X337" s="81">
        <v>8569</v>
      </c>
      <c r="Y337" s="81">
        <v>16813</v>
      </c>
      <c r="Z337" s="81">
        <v>26452</v>
      </c>
      <c r="AA337" s="81">
        <v>8195</v>
      </c>
      <c r="AB337" s="81">
        <v>44921</v>
      </c>
      <c r="AC337" s="81">
        <v>0</v>
      </c>
      <c r="AD337" s="81">
        <v>4.4906110463541857</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4.3899999999999997</v>
      </c>
      <c r="BJ337" s="81">
        <v>0</v>
      </c>
      <c r="BK337" s="81">
        <v>0</v>
      </c>
      <c r="BL337" s="81">
        <v>0</v>
      </c>
      <c r="BM337" s="82"/>
      <c r="BN337" s="81">
        <v>0</v>
      </c>
      <c r="BO337" s="81">
        <v>0</v>
      </c>
      <c r="BP337" s="81">
        <v>1</v>
      </c>
      <c r="BQ337" s="81">
        <v>0</v>
      </c>
      <c r="BR337" s="81">
        <v>0</v>
      </c>
      <c r="BS337" s="81">
        <v>0</v>
      </c>
      <c r="BT337"/>
      <c r="BU337" s="80"/>
      <c r="BV337" s="80"/>
      <c r="BW337" s="80"/>
      <c r="BX337" s="80"/>
      <c r="BY337" s="80"/>
      <c r="BZ337" s="80"/>
      <c r="CA337" s="80"/>
      <c r="CB337" s="80"/>
      <c r="CC337" s="80"/>
    </row>
    <row r="338" spans="1:81">
      <c r="A338" s="80" t="s">
        <v>2092</v>
      </c>
      <c r="B338" s="80">
        <v>347</v>
      </c>
      <c r="C338" s="80">
        <v>7</v>
      </c>
      <c r="D338" s="80">
        <v>21</v>
      </c>
      <c r="E338" s="80">
        <v>2010</v>
      </c>
      <c r="F338" s="80" t="s">
        <v>86</v>
      </c>
      <c r="G338" s="80" t="s">
        <v>2085</v>
      </c>
      <c r="H338" s="80" t="s">
        <v>2086</v>
      </c>
      <c r="I338" s="177"/>
      <c r="J338" s="81">
        <v>314.9369200739348</v>
      </c>
      <c r="K338" s="81">
        <v>3.114094440565331</v>
      </c>
      <c r="L338" s="81">
        <v>7.1319330149793077</v>
      </c>
      <c r="M338" s="81">
        <v>53.327898114387082</v>
      </c>
      <c r="N338" s="81">
        <v>82.741231591736209</v>
      </c>
      <c r="O338" s="81">
        <v>52.270890831375695</v>
      </c>
      <c r="P338" s="81">
        <v>41.407785778871698</v>
      </c>
      <c r="Q338" s="81">
        <v>2.728548596264817</v>
      </c>
      <c r="R338" s="81">
        <v>0</v>
      </c>
      <c r="S338" s="81">
        <v>4.1086542698803674</v>
      </c>
      <c r="T338" s="82"/>
      <c r="U338" s="81">
        <v>7083790</v>
      </c>
      <c r="V338" s="81">
        <v>1120</v>
      </c>
      <c r="W338" s="81">
        <v>235</v>
      </c>
      <c r="X338" s="81">
        <v>8569</v>
      </c>
      <c r="Y338" s="81">
        <v>17089</v>
      </c>
      <c r="Z338" s="81">
        <v>26547</v>
      </c>
      <c r="AA338" s="81">
        <v>8126</v>
      </c>
      <c r="AB338" s="81">
        <v>44847</v>
      </c>
      <c r="AC338" s="81">
        <v>0</v>
      </c>
      <c r="AD338" s="81">
        <v>4.1086542698803674</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4.7409999999999997</v>
      </c>
      <c r="BJ338" s="81">
        <v>0</v>
      </c>
      <c r="BK338" s="81">
        <v>0</v>
      </c>
      <c r="BL338" s="81">
        <v>0</v>
      </c>
      <c r="BM338" s="82"/>
      <c r="BN338" s="81">
        <v>0</v>
      </c>
      <c r="BO338" s="81">
        <v>0</v>
      </c>
      <c r="BP338" s="81">
        <v>1</v>
      </c>
      <c r="BQ338" s="81">
        <v>0</v>
      </c>
      <c r="BR338" s="81">
        <v>0</v>
      </c>
      <c r="BS338" s="81">
        <v>0</v>
      </c>
      <c r="BT338"/>
      <c r="BU338" s="80">
        <v>4.7409999999999997</v>
      </c>
      <c r="BV338" s="80">
        <v>0</v>
      </c>
      <c r="BW338" s="80">
        <v>0</v>
      </c>
      <c r="BX338" s="80">
        <v>0</v>
      </c>
      <c r="BY338" s="80">
        <v>0</v>
      </c>
      <c r="BZ338" s="80">
        <v>0</v>
      </c>
      <c r="CA338" s="80">
        <v>0</v>
      </c>
      <c r="CB338" s="80">
        <v>0</v>
      </c>
      <c r="CC338" s="80">
        <v>0</v>
      </c>
    </row>
    <row r="339" spans="1:81">
      <c r="A339" s="80" t="s">
        <v>2093</v>
      </c>
      <c r="B339" s="80">
        <v>348</v>
      </c>
      <c r="C339" s="80">
        <v>8</v>
      </c>
      <c r="D339" s="80">
        <v>21</v>
      </c>
      <c r="E339" s="80">
        <v>2011</v>
      </c>
      <c r="F339" s="80" t="s">
        <v>87</v>
      </c>
      <c r="G339" s="80" t="s">
        <v>2085</v>
      </c>
      <c r="H339" s="80" t="s">
        <v>2086</v>
      </c>
      <c r="I339" s="177"/>
      <c r="J339" s="81">
        <v>228.92508217553683</v>
      </c>
      <c r="K339" s="81">
        <v>3.7015888859349304</v>
      </c>
      <c r="L339" s="81">
        <v>9.5688125800176707</v>
      </c>
      <c r="M339" s="81">
        <v>50.707366847236024</v>
      </c>
      <c r="N339" s="81">
        <v>72.828063867315336</v>
      </c>
      <c r="O339" s="81">
        <v>51.737589774910461</v>
      </c>
      <c r="P339" s="81">
        <v>39.765804337220935</v>
      </c>
      <c r="Q339" s="81">
        <v>3.139777847598701</v>
      </c>
      <c r="R339" s="81">
        <v>0</v>
      </c>
      <c r="S339" s="81">
        <v>4.5877510704143365</v>
      </c>
      <c r="T339" s="82"/>
      <c r="U339" s="81">
        <v>5169278</v>
      </c>
      <c r="V339" s="81">
        <v>1120</v>
      </c>
      <c r="W339" s="81">
        <v>235</v>
      </c>
      <c r="X339" s="81">
        <v>8569</v>
      </c>
      <c r="Y339" s="81">
        <v>17122</v>
      </c>
      <c r="Z339" s="81">
        <v>26847</v>
      </c>
      <c r="AA339" s="81">
        <v>8036</v>
      </c>
      <c r="AB339" s="81">
        <v>44740</v>
      </c>
      <c r="AC339" s="81">
        <v>0</v>
      </c>
      <c r="AD339" s="81">
        <v>4.5877510704143365</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6.5380000000000003</v>
      </c>
      <c r="BJ339" s="81">
        <v>0</v>
      </c>
      <c r="BK339" s="81">
        <v>0</v>
      </c>
      <c r="BL339" s="81">
        <v>0</v>
      </c>
      <c r="BM339" s="82"/>
      <c r="BN339" s="81">
        <v>0</v>
      </c>
      <c r="BO339" s="81">
        <v>0</v>
      </c>
      <c r="BP339" s="81">
        <v>1</v>
      </c>
      <c r="BQ339" s="81">
        <v>0</v>
      </c>
      <c r="BR339" s="81">
        <v>0</v>
      </c>
      <c r="BS339" s="81">
        <v>0</v>
      </c>
      <c r="BT339"/>
      <c r="BU339" s="80">
        <v>6.5380000000000003</v>
      </c>
      <c r="BV339" s="80">
        <v>0</v>
      </c>
      <c r="BW339" s="80">
        <v>0</v>
      </c>
      <c r="BX339" s="80">
        <v>0</v>
      </c>
      <c r="BY339" s="80">
        <v>0</v>
      </c>
      <c r="BZ339" s="80">
        <v>0</v>
      </c>
      <c r="CA339" s="80">
        <v>0</v>
      </c>
      <c r="CB339" s="80">
        <v>0</v>
      </c>
      <c r="CC339" s="80">
        <v>0</v>
      </c>
    </row>
    <row r="340" spans="1:81">
      <c r="A340" s="80" t="s">
        <v>2094</v>
      </c>
      <c r="B340" s="80">
        <v>349</v>
      </c>
      <c r="C340" s="80">
        <v>9</v>
      </c>
      <c r="D340" s="80">
        <v>21</v>
      </c>
      <c r="E340" s="80">
        <v>2012</v>
      </c>
      <c r="F340" s="80" t="s">
        <v>88</v>
      </c>
      <c r="G340" s="80" t="s">
        <v>2085</v>
      </c>
      <c r="H340" s="80" t="s">
        <v>2086</v>
      </c>
      <c r="I340" s="177"/>
      <c r="J340" s="81">
        <v>357.18252564589523</v>
      </c>
      <c r="K340" s="81">
        <v>3.3480858155105579</v>
      </c>
      <c r="L340" s="81">
        <v>9.4953101624997061</v>
      </c>
      <c r="M340" s="81">
        <v>48.985367345593453</v>
      </c>
      <c r="N340" s="81">
        <v>82.241524790127585</v>
      </c>
      <c r="O340" s="81">
        <v>52.030235009382544</v>
      </c>
      <c r="P340" s="81">
        <v>39.832805250112123</v>
      </c>
      <c r="Q340" s="81">
        <v>3.4337102211822423</v>
      </c>
      <c r="R340" s="81">
        <v>0</v>
      </c>
      <c r="S340" s="81">
        <v>4.9751422705384396</v>
      </c>
      <c r="T340" s="82"/>
      <c r="U340" s="81">
        <v>8010497</v>
      </c>
      <c r="V340" s="81">
        <v>1120</v>
      </c>
      <c r="W340" s="81">
        <v>235</v>
      </c>
      <c r="X340" s="81">
        <v>8569</v>
      </c>
      <c r="Y340" s="81">
        <v>17467</v>
      </c>
      <c r="Z340" s="81">
        <v>27213</v>
      </c>
      <c r="AA340" s="81">
        <v>8004</v>
      </c>
      <c r="AB340" s="81">
        <v>45034</v>
      </c>
      <c r="AC340" s="81">
        <v>0</v>
      </c>
      <c r="AD340" s="81">
        <v>4.9751422705384396</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11.332000000000001</v>
      </c>
      <c r="BJ340" s="81">
        <v>0</v>
      </c>
      <c r="BK340" s="81">
        <v>0</v>
      </c>
      <c r="BL340" s="81">
        <v>0</v>
      </c>
      <c r="BM340" s="82"/>
      <c r="BN340" s="81">
        <v>0</v>
      </c>
      <c r="BO340" s="81">
        <v>0</v>
      </c>
      <c r="BP340" s="81">
        <v>2</v>
      </c>
      <c r="BQ340" s="81">
        <v>0</v>
      </c>
      <c r="BR340" s="81">
        <v>0</v>
      </c>
      <c r="BS340" s="81">
        <v>0</v>
      </c>
      <c r="BT340"/>
      <c r="BU340" s="80">
        <v>11.332000000000001</v>
      </c>
      <c r="BV340" s="80">
        <v>0</v>
      </c>
      <c r="BW340" s="80">
        <v>0</v>
      </c>
      <c r="BX340" s="80">
        <v>0</v>
      </c>
      <c r="BY340" s="80">
        <v>0</v>
      </c>
      <c r="BZ340" s="80">
        <v>0</v>
      </c>
      <c r="CA340" s="80">
        <v>0</v>
      </c>
      <c r="CB340" s="80">
        <v>0</v>
      </c>
      <c r="CC340" s="80">
        <v>0</v>
      </c>
    </row>
    <row r="341" spans="1:81">
      <c r="A341" s="80" t="s">
        <v>2095</v>
      </c>
      <c r="B341" s="80">
        <v>350</v>
      </c>
      <c r="C341" s="80">
        <v>10</v>
      </c>
      <c r="D341" s="80">
        <v>21</v>
      </c>
      <c r="E341" s="80">
        <v>2013</v>
      </c>
      <c r="F341" s="80" t="s">
        <v>89</v>
      </c>
      <c r="G341" s="80" t="s">
        <v>2085</v>
      </c>
      <c r="H341" s="80" t="s">
        <v>2086</v>
      </c>
      <c r="I341" s="177"/>
      <c r="J341" s="81">
        <v>400.48052598718613</v>
      </c>
      <c r="K341" s="81">
        <v>2.8068932904244357</v>
      </c>
      <c r="L341" s="81">
        <v>8.8187474399455841</v>
      </c>
      <c r="M341" s="81">
        <v>48.412704811799358</v>
      </c>
      <c r="N341" s="81">
        <v>83.047980027296646</v>
      </c>
      <c r="O341" s="81">
        <v>50.529414748419363</v>
      </c>
      <c r="P341" s="81">
        <v>39.563280426008546</v>
      </c>
      <c r="Q341" s="81">
        <v>3.4797920039373533</v>
      </c>
      <c r="R341" s="81">
        <v>0</v>
      </c>
      <c r="S341" s="81">
        <v>5.2954728782130136</v>
      </c>
      <c r="T341" s="82"/>
      <c r="U341" s="81">
        <v>8592352</v>
      </c>
      <c r="V341" s="81">
        <v>1120</v>
      </c>
      <c r="W341" s="81">
        <v>235</v>
      </c>
      <c r="X341" s="81">
        <v>8569</v>
      </c>
      <c r="Y341" s="81">
        <v>17569</v>
      </c>
      <c r="Z341" s="81">
        <v>27608</v>
      </c>
      <c r="AA341" s="81">
        <v>7920</v>
      </c>
      <c r="AB341" s="81">
        <v>44984</v>
      </c>
      <c r="AC341" s="81">
        <v>0</v>
      </c>
      <c r="AD341" s="81">
        <v>5.2954728782130136</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18.55</v>
      </c>
      <c r="BJ341" s="81">
        <v>0</v>
      </c>
      <c r="BK341" s="81">
        <v>0</v>
      </c>
      <c r="BL341" s="81">
        <v>0</v>
      </c>
      <c r="BM341" s="82"/>
      <c r="BN341" s="81">
        <v>0</v>
      </c>
      <c r="BO341" s="81">
        <v>0</v>
      </c>
      <c r="BP341" s="81">
        <v>3</v>
      </c>
      <c r="BQ341" s="81">
        <v>0</v>
      </c>
      <c r="BR341" s="81">
        <v>0</v>
      </c>
      <c r="BS341" s="81">
        <v>0</v>
      </c>
      <c r="BT341"/>
      <c r="BU341" s="80">
        <v>18.55</v>
      </c>
      <c r="BV341" s="80">
        <v>0</v>
      </c>
      <c r="BW341" s="80">
        <v>0</v>
      </c>
      <c r="BX341" s="80">
        <v>0</v>
      </c>
      <c r="BY341" s="80">
        <v>0</v>
      </c>
      <c r="BZ341" s="80">
        <v>0</v>
      </c>
      <c r="CA341" s="80">
        <v>0</v>
      </c>
      <c r="CB341" s="80">
        <v>0</v>
      </c>
      <c r="CC341" s="80">
        <v>0</v>
      </c>
    </row>
    <row r="342" spans="1:81">
      <c r="A342" s="80" t="s">
        <v>2096</v>
      </c>
      <c r="B342" s="80">
        <v>351</v>
      </c>
      <c r="C342" s="80">
        <v>11</v>
      </c>
      <c r="D342" s="80">
        <v>21</v>
      </c>
      <c r="E342" s="80">
        <v>2014</v>
      </c>
      <c r="F342" s="80" t="s">
        <v>90</v>
      </c>
      <c r="G342" s="80" t="s">
        <v>2085</v>
      </c>
      <c r="H342" s="80" t="s">
        <v>2086</v>
      </c>
      <c r="I342" s="177"/>
      <c r="J342" s="81">
        <v>390.28905578201341</v>
      </c>
      <c r="K342" s="81">
        <v>3.0070146766591943</v>
      </c>
      <c r="L342" s="81">
        <v>5.3453943002123445</v>
      </c>
      <c r="M342" s="81">
        <v>50.79112315654428</v>
      </c>
      <c r="N342" s="81">
        <v>76.90574816383932</v>
      </c>
      <c r="O342" s="81">
        <v>48.603862470428346</v>
      </c>
      <c r="P342" s="81">
        <v>38.975679895092085</v>
      </c>
      <c r="Q342" s="81">
        <v>3.3270507871565904</v>
      </c>
      <c r="R342" s="81">
        <v>0</v>
      </c>
      <c r="S342" s="81">
        <v>6.5637422587499987</v>
      </c>
      <c r="T342" s="82"/>
      <c r="U342" s="81">
        <v>8940781</v>
      </c>
      <c r="V342" s="81">
        <v>1043</v>
      </c>
      <c r="W342" s="81">
        <v>145</v>
      </c>
      <c r="X342" s="81">
        <v>8871</v>
      </c>
      <c r="Y342" s="81">
        <v>17703</v>
      </c>
      <c r="Z342" s="81">
        <v>27969</v>
      </c>
      <c r="AA342" s="81">
        <v>7762</v>
      </c>
      <c r="AB342" s="81">
        <v>44827</v>
      </c>
      <c r="AC342" s="81">
        <v>0</v>
      </c>
      <c r="AD342" s="81">
        <v>6.5637422587499987</v>
      </c>
      <c r="AE342" s="82"/>
      <c r="AF342" s="81">
        <v>112094884.77458128</v>
      </c>
      <c r="AG342" s="81">
        <v>2284418.3538782964</v>
      </c>
      <c r="AH342" s="81">
        <v>1312182.3420924929</v>
      </c>
      <c r="AI342" s="81">
        <v>53732364.475238122</v>
      </c>
      <c r="AJ342" s="81">
        <v>93083685.177160472</v>
      </c>
      <c r="AK342" s="81">
        <v>0</v>
      </c>
      <c r="AL342" s="81">
        <v>0</v>
      </c>
      <c r="AM342" s="81">
        <v>6154077.2405026499</v>
      </c>
      <c r="AN342" s="81">
        <v>0</v>
      </c>
      <c r="AO342" s="81">
        <v>0</v>
      </c>
      <c r="AP342" s="82"/>
      <c r="AQ342" s="81">
        <v>1565</v>
      </c>
      <c r="AR342" s="81">
        <v>291</v>
      </c>
      <c r="AS342" s="81">
        <v>0</v>
      </c>
      <c r="AT342" s="81">
        <v>0</v>
      </c>
      <c r="AU342" s="81">
        <v>0</v>
      </c>
      <c r="AV342" s="81">
        <v>0</v>
      </c>
      <c r="AW342" s="81" t="s">
        <v>564</v>
      </c>
      <c r="AX342" s="82"/>
      <c r="AY342" s="81">
        <v>6614.6040000000003</v>
      </c>
      <c r="AZ342" s="81">
        <v>11826.136</v>
      </c>
      <c r="BA342" s="81">
        <v>0</v>
      </c>
      <c r="BB342" s="81">
        <v>0</v>
      </c>
      <c r="BC342" s="81">
        <v>0</v>
      </c>
      <c r="BD342" s="81">
        <v>0</v>
      </c>
      <c r="BE342" s="81" t="s">
        <v>564</v>
      </c>
      <c r="BF342" s="82"/>
      <c r="BG342" s="81">
        <v>0</v>
      </c>
      <c r="BH342" s="81">
        <v>0</v>
      </c>
      <c r="BI342" s="81">
        <v>20.126999999999999</v>
      </c>
      <c r="BJ342" s="81">
        <v>0</v>
      </c>
      <c r="BK342" s="81">
        <v>0</v>
      </c>
      <c r="BL342" s="81">
        <v>0</v>
      </c>
      <c r="BM342" s="82"/>
      <c r="BN342" s="81">
        <v>0</v>
      </c>
      <c r="BO342" s="81">
        <v>0</v>
      </c>
      <c r="BP342" s="81">
        <v>3</v>
      </c>
      <c r="BQ342" s="81">
        <v>0</v>
      </c>
      <c r="BR342" s="81">
        <v>0</v>
      </c>
      <c r="BS342" s="81">
        <v>0</v>
      </c>
      <c r="BT342"/>
      <c r="BU342" s="80">
        <v>20.126999999999999</v>
      </c>
      <c r="BV342" s="80">
        <v>0</v>
      </c>
      <c r="BW342" s="80">
        <v>0</v>
      </c>
      <c r="BX342" s="80">
        <v>0</v>
      </c>
      <c r="BY342" s="80">
        <v>0</v>
      </c>
      <c r="BZ342" s="80">
        <v>0</v>
      </c>
      <c r="CA342" s="80">
        <v>0</v>
      </c>
      <c r="CB342" s="80">
        <v>0</v>
      </c>
      <c r="CC342" s="80">
        <v>0</v>
      </c>
    </row>
    <row r="343" spans="1:81">
      <c r="A343" s="80" t="s">
        <v>2097</v>
      </c>
      <c r="B343" s="80">
        <v>352</v>
      </c>
      <c r="C343" s="80">
        <v>12</v>
      </c>
      <c r="D343" s="80">
        <v>21</v>
      </c>
      <c r="E343" s="80">
        <v>2015</v>
      </c>
      <c r="F343" s="80" t="s">
        <v>91</v>
      </c>
      <c r="G343" s="80" t="s">
        <v>2085</v>
      </c>
      <c r="H343" s="80" t="s">
        <v>2086</v>
      </c>
      <c r="I343" s="177"/>
      <c r="J343" s="81">
        <v>438.90840348867749</v>
      </c>
      <c r="K343" s="81">
        <v>2.7202764584969712</v>
      </c>
      <c r="L343" s="81">
        <v>8.1396064987764607</v>
      </c>
      <c r="M343" s="81">
        <v>46.207894206030034</v>
      </c>
      <c r="N343" s="81">
        <v>82.332182994219451</v>
      </c>
      <c r="O343" s="81">
        <v>48.878436419815117</v>
      </c>
      <c r="P343" s="81">
        <v>38.66462649433678</v>
      </c>
      <c r="Q343" s="81">
        <v>3.2536753095323823</v>
      </c>
      <c r="R343" s="81">
        <v>0</v>
      </c>
      <c r="S343" s="81">
        <v>5.6862938343529992</v>
      </c>
      <c r="T343" s="82"/>
      <c r="U343" s="81">
        <v>9840045</v>
      </c>
      <c r="V343" s="81">
        <v>1043</v>
      </c>
      <c r="W343" s="81">
        <v>145</v>
      </c>
      <c r="X343" s="81">
        <v>8871</v>
      </c>
      <c r="Y343" s="81">
        <v>17870</v>
      </c>
      <c r="Z343" s="81">
        <v>28398</v>
      </c>
      <c r="AA343" s="81">
        <v>7694</v>
      </c>
      <c r="AB343" s="81">
        <v>44781</v>
      </c>
      <c r="AC343" s="81">
        <v>0</v>
      </c>
      <c r="AD343" s="81">
        <v>5.6862938343529992</v>
      </c>
      <c r="AE343" s="82"/>
      <c r="AF343" s="81">
        <v>124635136.90186663</v>
      </c>
      <c r="AG343" s="81">
        <v>1950331.20627677</v>
      </c>
      <c r="AH343" s="81">
        <v>1635784.8266716066</v>
      </c>
      <c r="AI343" s="81">
        <v>53484128.138156876</v>
      </c>
      <c r="AJ343" s="81">
        <v>98659350.995853007</v>
      </c>
      <c r="AK343" s="81">
        <v>0</v>
      </c>
      <c r="AL343" s="81">
        <v>0</v>
      </c>
      <c r="AM343" s="81">
        <v>6137048.2007701453</v>
      </c>
      <c r="AN343" s="81">
        <v>0</v>
      </c>
      <c r="AO343" s="81">
        <v>0</v>
      </c>
      <c r="AP343" s="82"/>
      <c r="AQ343" s="81">
        <v>1660</v>
      </c>
      <c r="AR343" s="81">
        <v>449</v>
      </c>
      <c r="AS343" s="81">
        <v>0</v>
      </c>
      <c r="AT343" s="81">
        <v>0</v>
      </c>
      <c r="AU343" s="81">
        <v>0</v>
      </c>
      <c r="AV343" s="81">
        <v>0</v>
      </c>
      <c r="AW343" s="81" t="s">
        <v>564</v>
      </c>
      <c r="AX343" s="82"/>
      <c r="AY343" s="81">
        <v>7072.1090000000004</v>
      </c>
      <c r="AZ343" s="81">
        <v>17111.736000000001</v>
      </c>
      <c r="BA343" s="81">
        <v>0</v>
      </c>
      <c r="BB343" s="81">
        <v>0</v>
      </c>
      <c r="BC343" s="81">
        <v>0</v>
      </c>
      <c r="BD343" s="81">
        <v>0</v>
      </c>
      <c r="BE343" s="81" t="s">
        <v>564</v>
      </c>
      <c r="BF343" s="82"/>
      <c r="BG343" s="81">
        <v>0</v>
      </c>
      <c r="BH343" s="81">
        <v>0</v>
      </c>
      <c r="BI343" s="81">
        <v>24.885999999999999</v>
      </c>
      <c r="BJ343" s="81">
        <v>0</v>
      </c>
      <c r="BK343" s="81">
        <v>0</v>
      </c>
      <c r="BL343" s="81">
        <v>0</v>
      </c>
      <c r="BM343" s="82"/>
      <c r="BN343" s="81">
        <v>0</v>
      </c>
      <c r="BO343" s="81">
        <v>0</v>
      </c>
      <c r="BP343" s="81">
        <v>4</v>
      </c>
      <c r="BQ343" s="81">
        <v>0</v>
      </c>
      <c r="BR343" s="81">
        <v>0</v>
      </c>
      <c r="BS343" s="81">
        <v>0</v>
      </c>
      <c r="BT343"/>
      <c r="BU343" s="80">
        <v>24.885999999999999</v>
      </c>
      <c r="BV343" s="80">
        <v>0</v>
      </c>
      <c r="BW343" s="80">
        <v>0</v>
      </c>
      <c r="BX343" s="80">
        <v>0</v>
      </c>
      <c r="BY343" s="80">
        <v>0</v>
      </c>
      <c r="BZ343" s="80">
        <v>0</v>
      </c>
      <c r="CA343" s="80">
        <v>0</v>
      </c>
      <c r="CB343" s="80">
        <v>0</v>
      </c>
      <c r="CC343" s="80">
        <v>0</v>
      </c>
    </row>
    <row r="344" spans="1:81">
      <c r="A344" s="80" t="s">
        <v>2098</v>
      </c>
      <c r="B344" s="80">
        <v>353</v>
      </c>
      <c r="C344" s="80">
        <v>13</v>
      </c>
      <c r="D344" s="80">
        <v>21</v>
      </c>
      <c r="E344" s="80">
        <v>2016</v>
      </c>
      <c r="F344" s="80" t="s">
        <v>92</v>
      </c>
      <c r="G344" s="80" t="s">
        <v>2085</v>
      </c>
      <c r="H344" s="80" t="s">
        <v>2086</v>
      </c>
      <c r="I344" s="177"/>
      <c r="J344" s="81">
        <v>432.89713019100441</v>
      </c>
      <c r="K344" s="81">
        <v>2.6984904617136607</v>
      </c>
      <c r="L344" s="81">
        <v>6.3603168905352785</v>
      </c>
      <c r="M344" s="81">
        <v>46.164770604460749</v>
      </c>
      <c r="N344" s="81">
        <v>72.038362175606721</v>
      </c>
      <c r="O344" s="81">
        <v>49.384972458974836</v>
      </c>
      <c r="P344" s="81">
        <v>37.902889807607657</v>
      </c>
      <c r="Q344" s="81">
        <v>3.1501178101403999</v>
      </c>
      <c r="R344" s="81">
        <v>0</v>
      </c>
      <c r="S344" s="81">
        <v>6.3276733439899999</v>
      </c>
      <c r="T344" s="82"/>
      <c r="U344" s="81">
        <v>9327298</v>
      </c>
      <c r="V344" s="81">
        <v>1043</v>
      </c>
      <c r="W344" s="81">
        <v>145</v>
      </c>
      <c r="X344" s="81">
        <v>8871</v>
      </c>
      <c r="Y344" s="81">
        <v>18051</v>
      </c>
      <c r="Z344" s="81">
        <v>29045</v>
      </c>
      <c r="AA344" s="81">
        <v>7801</v>
      </c>
      <c r="AB344" s="81">
        <v>44599</v>
      </c>
      <c r="AC344" s="81">
        <v>0</v>
      </c>
      <c r="AD344" s="81">
        <v>6.3276733439899999</v>
      </c>
      <c r="AE344" s="82"/>
      <c r="AF344" s="81">
        <v>126843770.8564554</v>
      </c>
      <c r="AG344" s="81">
        <v>1918672.5016984399</v>
      </c>
      <c r="AH344" s="81">
        <v>1013658.21174888</v>
      </c>
      <c r="AI344" s="81">
        <v>55140836.524686702</v>
      </c>
      <c r="AJ344" s="81">
        <v>87601441.746966571</v>
      </c>
      <c r="AK344" s="81">
        <v>0</v>
      </c>
      <c r="AL344" s="81">
        <v>0</v>
      </c>
      <c r="AM344" s="81">
        <v>6116854.3707734859</v>
      </c>
      <c r="AN344" s="81">
        <v>0</v>
      </c>
      <c r="AO344" s="81">
        <v>0</v>
      </c>
      <c r="AP344" s="82"/>
      <c r="AQ344" s="81">
        <v>1767</v>
      </c>
      <c r="AR344" s="81">
        <v>542</v>
      </c>
      <c r="AS344" s="81">
        <v>0</v>
      </c>
      <c r="AT344" s="81">
        <v>0</v>
      </c>
      <c r="AU344" s="81">
        <v>0</v>
      </c>
      <c r="AV344" s="81">
        <v>0</v>
      </c>
      <c r="AW344" s="81" t="s">
        <v>564</v>
      </c>
      <c r="AX344" s="82"/>
      <c r="AY344" s="81">
        <v>7625.4669999999996</v>
      </c>
      <c r="AZ344" s="81">
        <v>23726.135999999999</v>
      </c>
      <c r="BA344" s="81">
        <v>0</v>
      </c>
      <c r="BB344" s="81">
        <v>0</v>
      </c>
      <c r="BC344" s="81">
        <v>0</v>
      </c>
      <c r="BD344" s="81">
        <v>0</v>
      </c>
      <c r="BE344" s="81" t="s">
        <v>564</v>
      </c>
      <c r="BF344" s="82"/>
      <c r="BG344" s="81">
        <v>0</v>
      </c>
      <c r="BH344" s="81">
        <v>0</v>
      </c>
      <c r="BI344" s="81">
        <v>24.061</v>
      </c>
      <c r="BJ344" s="81">
        <v>0</v>
      </c>
      <c r="BK344" s="81">
        <v>0</v>
      </c>
      <c r="BL344" s="81">
        <v>0</v>
      </c>
      <c r="BM344" s="82"/>
      <c r="BN344" s="81">
        <v>0</v>
      </c>
      <c r="BO344" s="81">
        <v>0</v>
      </c>
      <c r="BP344" s="81">
        <v>4</v>
      </c>
      <c r="BQ344" s="81">
        <v>0</v>
      </c>
      <c r="BR344" s="81">
        <v>0</v>
      </c>
      <c r="BS344" s="81">
        <v>0</v>
      </c>
      <c r="BT344"/>
      <c r="BU344" s="80">
        <v>24.061</v>
      </c>
      <c r="BV344" s="80">
        <v>0</v>
      </c>
      <c r="BW344" s="80">
        <v>0</v>
      </c>
      <c r="BX344" s="80">
        <v>0</v>
      </c>
      <c r="BY344" s="80">
        <v>0</v>
      </c>
      <c r="BZ344" s="80">
        <v>0</v>
      </c>
      <c r="CA344" s="80">
        <v>0</v>
      </c>
      <c r="CB344" s="80">
        <v>0</v>
      </c>
      <c r="CC344" s="80">
        <v>0</v>
      </c>
    </row>
    <row r="345" spans="1:81">
      <c r="A345" s="80" t="s">
        <v>2099</v>
      </c>
      <c r="B345" s="80">
        <v>354</v>
      </c>
      <c r="C345" s="80">
        <v>14</v>
      </c>
      <c r="D345" s="80">
        <v>21</v>
      </c>
      <c r="E345" s="80">
        <v>2017</v>
      </c>
      <c r="F345" s="80" t="s">
        <v>71</v>
      </c>
      <c r="G345" s="80" t="s">
        <v>2085</v>
      </c>
      <c r="H345" s="80" t="s">
        <v>2086</v>
      </c>
      <c r="I345" s="177"/>
      <c r="J345" s="81">
        <v>412.27101847617286</v>
      </c>
      <c r="K345" s="81">
        <v>2.8070237124675206</v>
      </c>
      <c r="L345" s="81">
        <v>6.0234974742264882</v>
      </c>
      <c r="M345" s="81">
        <v>43.671484762533112</v>
      </c>
      <c r="N345" s="81">
        <v>72.781523011647906</v>
      </c>
      <c r="O345" s="81">
        <v>48.938724983444231</v>
      </c>
      <c r="P345" s="81">
        <v>37.392423690035955</v>
      </c>
      <c r="Q345" s="81">
        <v>3.0367155938167589</v>
      </c>
      <c r="R345" s="81">
        <v>0</v>
      </c>
      <c r="S345" s="81">
        <v>4.9225601148300013</v>
      </c>
      <c r="T345" s="82"/>
      <c r="U345" s="81">
        <v>9764577</v>
      </c>
      <c r="V345" s="81">
        <v>1043</v>
      </c>
      <c r="W345" s="81">
        <v>145</v>
      </c>
      <c r="X345" s="81">
        <v>8871</v>
      </c>
      <c r="Y345" s="81">
        <v>18204</v>
      </c>
      <c r="Z345" s="81">
        <v>29260</v>
      </c>
      <c r="AA345" s="81">
        <v>7745</v>
      </c>
      <c r="AB345" s="81">
        <v>44461</v>
      </c>
      <c r="AC345" s="81">
        <v>0</v>
      </c>
      <c r="AD345" s="81">
        <v>4.9225601148300013</v>
      </c>
      <c r="AE345" s="82"/>
      <c r="AF345" s="81">
        <v>128852538.81972259</v>
      </c>
      <c r="AG345" s="81">
        <v>1968718.029901424</v>
      </c>
      <c r="AH345" s="81">
        <v>1279552.866311179</v>
      </c>
      <c r="AI345" s="81">
        <v>54254174.370630063</v>
      </c>
      <c r="AJ345" s="81">
        <v>90927614.659324944</v>
      </c>
      <c r="AK345" s="81">
        <v>0</v>
      </c>
      <c r="AL345" s="81">
        <v>0</v>
      </c>
      <c r="AM345" s="81">
        <v>6107468.9484017519</v>
      </c>
      <c r="AN345" s="81">
        <v>0</v>
      </c>
      <c r="AO345" s="81">
        <v>0</v>
      </c>
      <c r="AP345" s="82"/>
      <c r="AQ345" s="81">
        <v>1852</v>
      </c>
      <c r="AR345" s="81">
        <v>602</v>
      </c>
      <c r="AS345" s="81">
        <v>0</v>
      </c>
      <c r="AT345" s="81">
        <v>0</v>
      </c>
      <c r="AU345" s="81">
        <v>0</v>
      </c>
      <c r="AV345" s="81">
        <v>0</v>
      </c>
      <c r="AW345" s="81" t="s">
        <v>564</v>
      </c>
      <c r="AX345" s="82"/>
      <c r="AY345" s="81">
        <v>8043.8969999999999</v>
      </c>
      <c r="AZ345" s="81">
        <v>28077.135999999999</v>
      </c>
      <c r="BA345" s="81">
        <v>0</v>
      </c>
      <c r="BB345" s="81">
        <v>0</v>
      </c>
      <c r="BC345" s="81">
        <v>0</v>
      </c>
      <c r="BD345" s="81">
        <v>0</v>
      </c>
      <c r="BE345" s="81" t="s">
        <v>564</v>
      </c>
      <c r="BF345" s="82"/>
      <c r="BG345" s="81">
        <v>0</v>
      </c>
      <c r="BH345" s="81">
        <v>0</v>
      </c>
      <c r="BI345" s="81">
        <v>29.265999999999998</v>
      </c>
      <c r="BJ345" s="81">
        <v>0</v>
      </c>
      <c r="BK345" s="81">
        <v>0</v>
      </c>
      <c r="BL345" s="81">
        <v>0</v>
      </c>
      <c r="BM345" s="82"/>
      <c r="BN345" s="81">
        <v>0</v>
      </c>
      <c r="BO345" s="81">
        <v>0</v>
      </c>
      <c r="BP345" s="81">
        <v>5</v>
      </c>
      <c r="BQ345" s="81">
        <v>0</v>
      </c>
      <c r="BR345" s="81">
        <v>0</v>
      </c>
      <c r="BS345" s="81">
        <v>0</v>
      </c>
      <c r="BT345"/>
      <c r="BU345" s="80">
        <v>29.265999999999998</v>
      </c>
      <c r="BV345" s="80">
        <v>0</v>
      </c>
      <c r="BW345" s="80">
        <v>0</v>
      </c>
      <c r="BX345" s="80">
        <v>0</v>
      </c>
      <c r="BY345" s="80">
        <v>0</v>
      </c>
      <c r="BZ345" s="80">
        <v>0</v>
      </c>
      <c r="CA345" s="80">
        <v>0</v>
      </c>
      <c r="CB345" s="80">
        <v>0</v>
      </c>
      <c r="CC345" s="80">
        <v>0</v>
      </c>
    </row>
    <row r="346" spans="1:81">
      <c r="A346" s="80" t="s">
        <v>2100</v>
      </c>
      <c r="B346" s="80">
        <v>355</v>
      </c>
      <c r="C346" s="80">
        <v>15</v>
      </c>
      <c r="D346" s="80">
        <v>21</v>
      </c>
      <c r="E346" s="80">
        <v>2018</v>
      </c>
      <c r="F346" s="80" t="s">
        <v>93</v>
      </c>
      <c r="G346" s="80" t="s">
        <v>2085</v>
      </c>
      <c r="H346" s="80" t="s">
        <v>2086</v>
      </c>
      <c r="I346" s="177"/>
      <c r="J346" s="81">
        <v>340.66265344994093</v>
      </c>
      <c r="K346" s="81">
        <v>2.6047130555432267</v>
      </c>
      <c r="L346" s="81">
        <v>5.4875219503338295</v>
      </c>
      <c r="M346" s="81">
        <v>40.608174570488558</v>
      </c>
      <c r="N346" s="81">
        <v>58.699486562401674</v>
      </c>
      <c r="O346" s="81">
        <v>48.317957621125984</v>
      </c>
      <c r="P346" s="81">
        <v>37.087129021633309</v>
      </c>
      <c r="Q346" s="81">
        <v>2.8079048493324645</v>
      </c>
      <c r="R346" s="81">
        <v>0</v>
      </c>
      <c r="S346" s="81">
        <v>5.3315578056000001</v>
      </c>
      <c r="T346" s="82"/>
      <c r="U346" s="81">
        <v>9270761</v>
      </c>
      <c r="V346" s="81">
        <v>1043</v>
      </c>
      <c r="W346" s="81">
        <v>145</v>
      </c>
      <c r="X346" s="81">
        <v>8871</v>
      </c>
      <c r="Y346" s="81">
        <v>18318</v>
      </c>
      <c r="Z346" s="81">
        <v>29442</v>
      </c>
      <c r="AA346" s="81">
        <v>7759</v>
      </c>
      <c r="AB346" s="81">
        <v>44303</v>
      </c>
      <c r="AC346" s="81">
        <v>0</v>
      </c>
      <c r="AD346" s="81">
        <v>5.3315578056000001</v>
      </c>
      <c r="AE346" s="82"/>
      <c r="AF346" s="81">
        <v>113151926.3145941</v>
      </c>
      <c r="AG346" s="81">
        <v>1819056.783773113</v>
      </c>
      <c r="AH346" s="81">
        <v>1198866.1088744891</v>
      </c>
      <c r="AI346" s="81">
        <v>52391989.124691263</v>
      </c>
      <c r="AJ346" s="81">
        <v>77911127.620845735</v>
      </c>
      <c r="AK346" s="81">
        <v>0</v>
      </c>
      <c r="AL346" s="81">
        <v>0</v>
      </c>
      <c r="AM346" s="81">
        <v>6098357.1578581799</v>
      </c>
      <c r="AN346" s="81">
        <v>0</v>
      </c>
      <c r="AO346" s="81">
        <v>0</v>
      </c>
      <c r="AP346" s="82"/>
      <c r="AQ346" s="81">
        <v>1948</v>
      </c>
      <c r="AR346" s="81">
        <v>676</v>
      </c>
      <c r="AS346" s="81">
        <v>0</v>
      </c>
      <c r="AT346" s="81">
        <v>0</v>
      </c>
      <c r="AU346" s="81">
        <v>0</v>
      </c>
      <c r="AV346" s="81">
        <v>0</v>
      </c>
      <c r="AW346" s="81" t="s">
        <v>564</v>
      </c>
      <c r="AX346" s="82"/>
      <c r="AY346" s="81">
        <v>8522.8419999999969</v>
      </c>
      <c r="AZ346" s="81">
        <v>32728.036</v>
      </c>
      <c r="BA346" s="81">
        <v>0</v>
      </c>
      <c r="BB346" s="81">
        <v>0</v>
      </c>
      <c r="BC346" s="81">
        <v>0</v>
      </c>
      <c r="BD346" s="81">
        <v>0</v>
      </c>
      <c r="BE346" s="81" t="s">
        <v>564</v>
      </c>
      <c r="BF346" s="82"/>
      <c r="BG346" s="81">
        <v>0</v>
      </c>
      <c r="BH346" s="81">
        <v>0</v>
      </c>
      <c r="BI346" s="81">
        <v>25.518000000000001</v>
      </c>
      <c r="BJ346" s="81">
        <v>0</v>
      </c>
      <c r="BK346" s="81">
        <v>0</v>
      </c>
      <c r="BL346" s="81">
        <v>0</v>
      </c>
      <c r="BM346" s="82"/>
      <c r="BN346" s="81">
        <v>0</v>
      </c>
      <c r="BO346" s="81">
        <v>0</v>
      </c>
      <c r="BP346" s="81">
        <v>4</v>
      </c>
      <c r="BQ346" s="81">
        <v>0</v>
      </c>
      <c r="BR346" s="81">
        <v>0</v>
      </c>
      <c r="BS346" s="81">
        <v>0</v>
      </c>
      <c r="BT346"/>
      <c r="BU346" s="80">
        <v>25.518000000000001</v>
      </c>
      <c r="BV346" s="80">
        <v>0</v>
      </c>
      <c r="BW346" s="80">
        <v>0</v>
      </c>
      <c r="BX346" s="80">
        <v>0</v>
      </c>
      <c r="BY346" s="80">
        <v>0</v>
      </c>
      <c r="BZ346" s="80">
        <v>0</v>
      </c>
      <c r="CA346" s="80">
        <v>0</v>
      </c>
      <c r="CB346" s="80">
        <v>0</v>
      </c>
      <c r="CC346" s="80">
        <v>0</v>
      </c>
    </row>
    <row r="347" spans="1:81">
      <c r="A347" s="80" t="s">
        <v>2101</v>
      </c>
      <c r="B347" s="80">
        <v>356</v>
      </c>
      <c r="C347" s="80">
        <v>16</v>
      </c>
      <c r="D347" s="80">
        <v>21</v>
      </c>
      <c r="E347" s="80">
        <v>2019</v>
      </c>
      <c r="F347" s="80" t="s">
        <v>73</v>
      </c>
      <c r="G347" s="80" t="s">
        <v>2085</v>
      </c>
      <c r="H347" s="80" t="s">
        <v>2086</v>
      </c>
      <c r="I347" s="177"/>
      <c r="J347" s="81">
        <v>355.31143037214156</v>
      </c>
      <c r="K347" s="81">
        <v>2.3203217739654827</v>
      </c>
      <c r="L347" s="81">
        <v>5.4736599837969031</v>
      </c>
      <c r="M347" s="81">
        <v>36.878724765465201</v>
      </c>
      <c r="N347" s="81">
        <v>51.657480274732833</v>
      </c>
      <c r="O347" s="81">
        <v>45.97899268283318</v>
      </c>
      <c r="P347" s="81">
        <v>36.331374004154121</v>
      </c>
      <c r="Q347" s="81">
        <v>2.7261092123308126</v>
      </c>
      <c r="R347" s="81">
        <v>0</v>
      </c>
      <c r="S347" s="81">
        <v>4.6489440381600007</v>
      </c>
      <c r="T347" s="82"/>
      <c r="U347" s="81">
        <v>9442472</v>
      </c>
      <c r="V347" s="81">
        <v>1043</v>
      </c>
      <c r="W347" s="81">
        <v>145</v>
      </c>
      <c r="X347" s="81">
        <v>8871</v>
      </c>
      <c r="Y347" s="81">
        <v>18513</v>
      </c>
      <c r="Z347" s="81">
        <v>28786</v>
      </c>
      <c r="AA347" s="81">
        <v>7544</v>
      </c>
      <c r="AB347" s="81">
        <v>44177</v>
      </c>
      <c r="AC347" s="81">
        <v>0</v>
      </c>
      <c r="AD347" s="81">
        <v>4.6489440381600007</v>
      </c>
      <c r="AE347" s="82"/>
      <c r="AF347" s="81">
        <v>121676871.2379899</v>
      </c>
      <c r="AG347" s="81">
        <v>1793753.941075146</v>
      </c>
      <c r="AH347" s="81">
        <v>1288482.5450422999</v>
      </c>
      <c r="AI347" s="81">
        <v>51847156.092922233</v>
      </c>
      <c r="AJ347" s="81">
        <v>72600504.144980416</v>
      </c>
      <c r="AK347" s="81">
        <v>0</v>
      </c>
      <c r="AL347" s="81">
        <v>0</v>
      </c>
      <c r="AM347" s="81">
        <v>6016574.8357220534</v>
      </c>
      <c r="AN347" s="81">
        <v>0</v>
      </c>
      <c r="AO347" s="81">
        <v>0</v>
      </c>
      <c r="AP347" s="82"/>
      <c r="AQ347" s="81">
        <v>2045</v>
      </c>
      <c r="AR347" s="81">
        <v>730</v>
      </c>
      <c r="AS347" s="81">
        <v>0</v>
      </c>
      <c r="AT347" s="81">
        <v>0</v>
      </c>
      <c r="AU347" s="81">
        <v>0</v>
      </c>
      <c r="AV347" s="81">
        <v>0</v>
      </c>
      <c r="AW347" s="81" t="s">
        <v>564</v>
      </c>
      <c r="AX347" s="82"/>
      <c r="AY347" s="81">
        <v>9003.3990000000049</v>
      </c>
      <c r="AZ347" s="81">
        <v>36267.436000000009</v>
      </c>
      <c r="BA347" s="81">
        <v>0</v>
      </c>
      <c r="BB347" s="81">
        <v>0</v>
      </c>
      <c r="BC347" s="81">
        <v>0</v>
      </c>
      <c r="BD347" s="81">
        <v>0</v>
      </c>
      <c r="BE347" s="81" t="s">
        <v>564</v>
      </c>
      <c r="BF347" s="82"/>
      <c r="BG347" s="81">
        <v>0</v>
      </c>
      <c r="BH347" s="81">
        <v>0</v>
      </c>
      <c r="BI347" s="81">
        <v>29.15</v>
      </c>
      <c r="BJ347" s="81">
        <v>0</v>
      </c>
      <c r="BK347" s="81">
        <v>0</v>
      </c>
      <c r="BL347" s="81">
        <v>0</v>
      </c>
      <c r="BM347" s="82"/>
      <c r="BN347" s="81">
        <v>0</v>
      </c>
      <c r="BO347" s="81">
        <v>0</v>
      </c>
      <c r="BP347" s="81">
        <v>5</v>
      </c>
      <c r="BQ347" s="81">
        <v>0</v>
      </c>
      <c r="BR347" s="81">
        <v>0</v>
      </c>
      <c r="BS347" s="81">
        <v>0</v>
      </c>
      <c r="BT347"/>
      <c r="BU347" s="80">
        <v>29.15</v>
      </c>
      <c r="BV347" s="80">
        <v>0</v>
      </c>
      <c r="BW347" s="80">
        <v>0</v>
      </c>
      <c r="BX347" s="80">
        <v>0</v>
      </c>
      <c r="BY347" s="80">
        <v>0</v>
      </c>
      <c r="BZ347" s="80">
        <v>0</v>
      </c>
      <c r="CA347" s="80">
        <v>0</v>
      </c>
      <c r="CB347" s="80">
        <v>0</v>
      </c>
      <c r="CC347" s="80">
        <v>0</v>
      </c>
    </row>
    <row r="348" spans="1:81">
      <c r="A348" s="80" t="s">
        <v>2102</v>
      </c>
      <c r="B348" s="80">
        <v>357</v>
      </c>
      <c r="C348" s="80">
        <v>17</v>
      </c>
      <c r="D348" s="80">
        <v>21</v>
      </c>
      <c r="E348" s="80">
        <v>2020</v>
      </c>
      <c r="F348" s="80" t="s">
        <v>218</v>
      </c>
      <c r="G348" s="80" t="s">
        <v>2085</v>
      </c>
      <c r="H348" s="80" t="s">
        <v>2086</v>
      </c>
      <c r="I348" s="177"/>
      <c r="J348" s="81">
        <v>404.91753104928148</v>
      </c>
      <c r="K348" s="81">
        <v>2.0244566362298917</v>
      </c>
      <c r="L348" s="81">
        <v>6.6100990951734424</v>
      </c>
      <c r="M348" s="81">
        <v>35.02559765926997</v>
      </c>
      <c r="N348" s="81">
        <v>57.584716812718099</v>
      </c>
      <c r="O348" s="81">
        <v>40.878863086554681</v>
      </c>
      <c r="P348" s="81">
        <v>34.15750792604679</v>
      </c>
      <c r="Q348" s="81">
        <v>2.589957288467799</v>
      </c>
      <c r="R348" s="81">
        <v>0</v>
      </c>
      <c r="S348" s="81">
        <v>7.35219622336</v>
      </c>
      <c r="T348" s="82"/>
      <c r="U348" s="81">
        <v>11252542</v>
      </c>
      <c r="V348" s="81">
        <v>878</v>
      </c>
      <c r="W348" s="81">
        <v>207</v>
      </c>
      <c r="X348" s="81">
        <v>9418</v>
      </c>
      <c r="Y348" s="81">
        <v>18588</v>
      </c>
      <c r="Z348" s="81">
        <v>29211</v>
      </c>
      <c r="AA348" s="81">
        <v>7706</v>
      </c>
      <c r="AB348" s="81">
        <v>43925</v>
      </c>
      <c r="AC348" s="81">
        <v>0</v>
      </c>
      <c r="AD348" s="81">
        <v>7.35219622336</v>
      </c>
      <c r="AE348" s="82"/>
      <c r="AF348" s="81">
        <v>148777880.08301279</v>
      </c>
      <c r="AG348" s="81">
        <v>1486860.6430152003</v>
      </c>
      <c r="AH348" s="81">
        <v>1685645.0958979067</v>
      </c>
      <c r="AI348" s="81">
        <v>50760400.716739215</v>
      </c>
      <c r="AJ348" s="81">
        <v>86026929.296639368</v>
      </c>
      <c r="AK348" s="81"/>
      <c r="AL348" s="81"/>
      <c r="AM348" s="81">
        <v>5732700.5169285918</v>
      </c>
      <c r="AN348" s="81"/>
      <c r="AO348" s="81"/>
      <c r="AP348" s="82"/>
      <c r="AQ348" s="81">
        <v>2135</v>
      </c>
      <c r="AR348" s="81">
        <v>759</v>
      </c>
      <c r="AS348" s="81">
        <v>0</v>
      </c>
      <c r="AT348" s="81">
        <v>0</v>
      </c>
      <c r="AU348" s="81">
        <v>0</v>
      </c>
      <c r="AV348" s="81">
        <v>0</v>
      </c>
      <c r="AW348" s="81">
        <v>0</v>
      </c>
      <c r="AX348" s="82"/>
      <c r="AY348" s="81">
        <v>9480.274999999996</v>
      </c>
      <c r="AZ348" s="81">
        <v>40022.936000000023</v>
      </c>
      <c r="BA348" s="81">
        <v>0</v>
      </c>
      <c r="BB348" s="81">
        <v>0</v>
      </c>
      <c r="BC348" s="81">
        <v>0</v>
      </c>
      <c r="BD348" s="81">
        <v>0</v>
      </c>
      <c r="BE348" s="81">
        <v>0</v>
      </c>
      <c r="BF348" s="82"/>
      <c r="BG348" s="81">
        <v>0</v>
      </c>
      <c r="BH348" s="81">
        <v>0</v>
      </c>
      <c r="BI348" s="81">
        <v>24.67</v>
      </c>
      <c r="BJ348" s="81">
        <v>0</v>
      </c>
      <c r="BK348" s="81">
        <v>0</v>
      </c>
      <c r="BL348" s="81">
        <v>0</v>
      </c>
      <c r="BM348" s="82"/>
      <c r="BN348" s="81">
        <v>0</v>
      </c>
      <c r="BO348" s="81">
        <v>0</v>
      </c>
      <c r="BP348" s="81">
        <v>5</v>
      </c>
      <c r="BQ348" s="81">
        <v>0</v>
      </c>
      <c r="BR348" s="81">
        <v>0</v>
      </c>
      <c r="BS348" s="81">
        <v>0</v>
      </c>
      <c r="BT348"/>
      <c r="BU348" s="80">
        <v>24.67</v>
      </c>
      <c r="BV348" s="80">
        <v>0</v>
      </c>
      <c r="BW348" s="80">
        <v>0</v>
      </c>
      <c r="BX348" s="80">
        <v>0</v>
      </c>
      <c r="BY348" s="80">
        <v>0</v>
      </c>
      <c r="BZ348" s="80">
        <v>0</v>
      </c>
      <c r="CA348" s="80">
        <v>0</v>
      </c>
      <c r="CB348" s="80">
        <v>0</v>
      </c>
      <c r="CC348" s="80">
        <v>0</v>
      </c>
    </row>
    <row r="349" spans="1:81">
      <c r="A349" s="80" t="s">
        <v>2103</v>
      </c>
      <c r="B349" s="80">
        <v>357</v>
      </c>
      <c r="C349" s="80">
        <v>18</v>
      </c>
      <c r="D349" s="80">
        <v>21</v>
      </c>
      <c r="E349" s="80">
        <v>2021</v>
      </c>
      <c r="F349" s="80" t="s">
        <v>75</v>
      </c>
      <c r="G349" s="174" t="s">
        <v>2085</v>
      </c>
      <c r="H349" s="80" t="s">
        <v>2086</v>
      </c>
      <c r="I349" s="177"/>
      <c r="J349" s="81">
        <v>380.00189622655068</v>
      </c>
      <c r="K349" s="81">
        <v>2.2326306048379427</v>
      </c>
      <c r="L349" s="81">
        <v>5.8725231867304863</v>
      </c>
      <c r="M349" s="81">
        <v>39.522263539584465</v>
      </c>
      <c r="N349" s="81">
        <v>55.491419616303453</v>
      </c>
      <c r="O349" s="81">
        <v>39.417656013086209</v>
      </c>
      <c r="P349" s="81">
        <v>35.003293012622521</v>
      </c>
      <c r="Q349" s="81">
        <v>2.6017652151753818</v>
      </c>
      <c r="R349" s="81">
        <v>0</v>
      </c>
      <c r="S349" s="81">
        <v>6.9024492903999981</v>
      </c>
      <c r="T349" s="82"/>
      <c r="U349" s="81">
        <v>11571959</v>
      </c>
      <c r="V349" s="81">
        <v>878</v>
      </c>
      <c r="W349" s="81">
        <v>207</v>
      </c>
      <c r="X349" s="81">
        <v>9418</v>
      </c>
      <c r="Y349" s="81">
        <v>18650</v>
      </c>
      <c r="Z349" s="81">
        <v>29003</v>
      </c>
      <c r="AA349" s="81">
        <v>7701</v>
      </c>
      <c r="AB349" s="81">
        <v>43602</v>
      </c>
      <c r="AC349" s="81">
        <v>0</v>
      </c>
      <c r="AD349" s="81">
        <v>6.9024492903999981</v>
      </c>
      <c r="AE349" s="82"/>
      <c r="AF349" s="81">
        <v>134638264.88669869</v>
      </c>
      <c r="AG349" s="81">
        <v>1589630.59696461</v>
      </c>
      <c r="AH349" s="81">
        <v>1481741.4208164304</v>
      </c>
      <c r="AI349" s="81">
        <v>58143619.661942407</v>
      </c>
      <c r="AJ349" s="81">
        <v>81619035.249398813</v>
      </c>
      <c r="AK349" s="81">
        <v>0</v>
      </c>
      <c r="AL349" s="81">
        <v>0</v>
      </c>
      <c r="AM349" s="81">
        <v>5723368.036195823</v>
      </c>
      <c r="AN349" s="81">
        <v>0</v>
      </c>
      <c r="AO349" s="81">
        <v>0</v>
      </c>
      <c r="AP349" s="82"/>
      <c r="AQ349" s="81">
        <v>2237</v>
      </c>
      <c r="AR349" s="81">
        <v>784</v>
      </c>
      <c r="AS349" s="81">
        <v>0</v>
      </c>
      <c r="AT349" s="81">
        <v>0</v>
      </c>
      <c r="AU349" s="81">
        <v>0</v>
      </c>
      <c r="AV349" s="81">
        <v>0</v>
      </c>
      <c r="AW349" s="81"/>
      <c r="AX349" s="82"/>
      <c r="AY349" s="81">
        <v>10011.215</v>
      </c>
      <c r="AZ349" s="81">
        <v>85978.036000000022</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2104</v>
      </c>
      <c r="B350" s="80">
        <v>357</v>
      </c>
      <c r="C350" s="80">
        <v>19</v>
      </c>
      <c r="D350" s="80">
        <v>21</v>
      </c>
      <c r="E350" s="80">
        <v>2022</v>
      </c>
      <c r="F350" s="80" t="s">
        <v>568</v>
      </c>
      <c r="G350" s="174" t="s">
        <v>2085</v>
      </c>
      <c r="H350" s="80" t="s">
        <v>2086</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2368</v>
      </c>
      <c r="AR350" s="81">
        <v>797</v>
      </c>
      <c r="AS350" s="81">
        <v>0</v>
      </c>
      <c r="AT350" s="81">
        <v>0</v>
      </c>
      <c r="AU350" s="81">
        <v>0</v>
      </c>
      <c r="AV350" s="81">
        <v>0</v>
      </c>
      <c r="AW350" s="81"/>
      <c r="AX350" s="82"/>
      <c r="AY350" s="81">
        <v>10715.896999999994</v>
      </c>
      <c r="AZ350" s="81">
        <v>88427.036000000022</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2105</v>
      </c>
      <c r="B351" s="80">
        <v>52</v>
      </c>
      <c r="C351" s="80">
        <v>1</v>
      </c>
      <c r="D351" s="80">
        <v>4</v>
      </c>
      <c r="E351" s="80">
        <v>1990</v>
      </c>
      <c r="F351" s="80" t="s">
        <v>562</v>
      </c>
      <c r="G351" s="80" t="s">
        <v>2106</v>
      </c>
      <c r="H351" s="80" t="s">
        <v>2107</v>
      </c>
      <c r="I351" s="177"/>
      <c r="J351" s="81">
        <v>258.63174890994623</v>
      </c>
      <c r="K351" s="81">
        <v>3.6903267485263247</v>
      </c>
      <c r="L351" s="81">
        <v>1.2158954361911822</v>
      </c>
      <c r="M351" s="81">
        <v>19.232050028023679</v>
      </c>
      <c r="N351" s="81">
        <v>38.791521585514587</v>
      </c>
      <c r="O351" s="81">
        <v>31.258532630163913</v>
      </c>
      <c r="P351" s="81">
        <v>30.558735581683976</v>
      </c>
      <c r="Q351" s="81">
        <v>2.3468578699758371</v>
      </c>
      <c r="R351" s="81">
        <v>9.8627901154356223</v>
      </c>
      <c r="S351" s="81">
        <v>2.5484047712963984</v>
      </c>
      <c r="T351" s="82"/>
      <c r="U351" s="81">
        <v>22011331</v>
      </c>
      <c r="V351" s="81">
        <v>1381</v>
      </c>
      <c r="W351" s="81">
        <v>14</v>
      </c>
      <c r="X351" s="81">
        <v>7313</v>
      </c>
      <c r="Y351" s="81">
        <v>12426</v>
      </c>
      <c r="Z351" s="81">
        <v>12857</v>
      </c>
      <c r="AA351" s="81">
        <v>7420</v>
      </c>
      <c r="AB351" s="81">
        <v>38105</v>
      </c>
      <c r="AC351" s="81">
        <v>1708253</v>
      </c>
      <c r="AD351" s="81">
        <v>2.5484047712963984</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2108</v>
      </c>
      <c r="B352" s="80">
        <v>53</v>
      </c>
      <c r="C352" s="80">
        <v>2</v>
      </c>
      <c r="D352" s="80">
        <v>4</v>
      </c>
      <c r="E352" s="80">
        <v>2005</v>
      </c>
      <c r="F352" s="80" t="s">
        <v>565</v>
      </c>
      <c r="G352" s="80" t="s">
        <v>2106</v>
      </c>
      <c r="H352" s="80" t="s">
        <v>2107</v>
      </c>
      <c r="I352" s="177"/>
      <c r="J352" s="81">
        <v>383.08873377711888</v>
      </c>
      <c r="K352" s="81">
        <v>2.3421219940904328</v>
      </c>
      <c r="L352" s="81">
        <v>0.52954379992373823</v>
      </c>
      <c r="M352" s="81">
        <v>33.713956279107599</v>
      </c>
      <c r="N352" s="81">
        <v>54.719976107274739</v>
      </c>
      <c r="O352" s="81">
        <v>48.339581741972815</v>
      </c>
      <c r="P352" s="81">
        <v>26.325053464559147</v>
      </c>
      <c r="Q352" s="81">
        <v>2.3895844053630158</v>
      </c>
      <c r="R352" s="81">
        <v>8.840489398706568</v>
      </c>
      <c r="S352" s="81">
        <v>6.3848132885562601</v>
      </c>
      <c r="T352" s="82"/>
      <c r="U352" s="81">
        <v>38939086</v>
      </c>
      <c r="V352" s="81">
        <v>1022</v>
      </c>
      <c r="W352" s="81">
        <v>7</v>
      </c>
      <c r="X352" s="81">
        <v>6804</v>
      </c>
      <c r="Y352" s="81">
        <v>14884</v>
      </c>
      <c r="Z352" s="81">
        <v>23008</v>
      </c>
      <c r="AA352" s="81">
        <v>5235</v>
      </c>
      <c r="AB352" s="81">
        <v>40560</v>
      </c>
      <c r="AC352" s="81">
        <v>1563257.5</v>
      </c>
      <c r="AD352" s="81">
        <v>6.3848132885562601</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2109</v>
      </c>
      <c r="B353" s="80">
        <v>54</v>
      </c>
      <c r="C353" s="80">
        <v>3</v>
      </c>
      <c r="D353" s="80">
        <v>4</v>
      </c>
      <c r="E353" s="80">
        <v>2006</v>
      </c>
      <c r="F353" s="80" t="s">
        <v>566</v>
      </c>
      <c r="G353" s="80" t="s">
        <v>2106</v>
      </c>
      <c r="H353" s="80" t="s">
        <v>2107</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2110</v>
      </c>
      <c r="B354" s="80">
        <v>55</v>
      </c>
      <c r="C354" s="80">
        <v>4</v>
      </c>
      <c r="D354" s="80">
        <v>4</v>
      </c>
      <c r="E354" s="80">
        <v>2007</v>
      </c>
      <c r="F354" s="80" t="s">
        <v>567</v>
      </c>
      <c r="G354" s="80" t="s">
        <v>2106</v>
      </c>
      <c r="H354" s="80" t="s">
        <v>2107</v>
      </c>
      <c r="I354" s="177"/>
      <c r="J354" s="81">
        <v>343.32259995580841</v>
      </c>
      <c r="K354" s="81">
        <v>2.1272325786242474</v>
      </c>
      <c r="L354" s="81">
        <v>2.9983123109973446</v>
      </c>
      <c r="M354" s="81">
        <v>37.4617921494333</v>
      </c>
      <c r="N354" s="81">
        <v>54.866449407271929</v>
      </c>
      <c r="O354" s="81">
        <v>47.711026765903924</v>
      </c>
      <c r="P354" s="81">
        <v>25.695915097071328</v>
      </c>
      <c r="Q354" s="81">
        <v>2.5671177848653408</v>
      </c>
      <c r="R354" s="81">
        <v>5.4002275950096594</v>
      </c>
      <c r="S354" s="81">
        <v>5.4254229286200841</v>
      </c>
      <c r="T354" s="82"/>
      <c r="U354" s="81">
        <v>41645992</v>
      </c>
      <c r="V354" s="81">
        <v>930</v>
      </c>
      <c r="W354" s="81">
        <v>34</v>
      </c>
      <c r="X354" s="81">
        <v>8275</v>
      </c>
      <c r="Y354" s="81">
        <v>15521</v>
      </c>
      <c r="Z354" s="81">
        <v>23607</v>
      </c>
      <c r="AA354" s="81">
        <v>5032</v>
      </c>
      <c r="AB354" s="81">
        <v>41269</v>
      </c>
      <c r="AC354" s="81">
        <v>982317.5</v>
      </c>
      <c r="AD354" s="81">
        <v>5.4254229286200841</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2111</v>
      </c>
      <c r="B355" s="80">
        <v>56</v>
      </c>
      <c r="C355" s="80">
        <v>5</v>
      </c>
      <c r="D355" s="80">
        <v>4</v>
      </c>
      <c r="E355" s="80">
        <v>2008</v>
      </c>
      <c r="F355" s="80" t="s">
        <v>84</v>
      </c>
      <c r="G355" s="80" t="s">
        <v>2106</v>
      </c>
      <c r="H355" s="80" t="s">
        <v>2107</v>
      </c>
      <c r="I355" s="177"/>
      <c r="J355" s="81">
        <v>352.71296309556783</v>
      </c>
      <c r="K355" s="81">
        <v>1.5885834195299089</v>
      </c>
      <c r="L355" s="81">
        <v>0.86441583011068568</v>
      </c>
      <c r="M355" s="81">
        <v>37.354316358300558</v>
      </c>
      <c r="N355" s="81">
        <v>55.226986641137977</v>
      </c>
      <c r="O355" s="81">
        <v>46.811763841614891</v>
      </c>
      <c r="P355" s="81">
        <v>25.314683754349996</v>
      </c>
      <c r="Q355" s="81">
        <v>2.5386518000077016</v>
      </c>
      <c r="R355" s="81">
        <v>4.2289475189274333</v>
      </c>
      <c r="S355" s="81">
        <v>4.3945553991589517</v>
      </c>
      <c r="T355" s="82"/>
      <c r="U355" s="81">
        <v>45596207</v>
      </c>
      <c r="V355" s="81">
        <v>930</v>
      </c>
      <c r="W355" s="81">
        <v>11</v>
      </c>
      <c r="X355" s="81">
        <v>8275</v>
      </c>
      <c r="Y355" s="81">
        <v>15796</v>
      </c>
      <c r="Z355" s="81">
        <v>23975</v>
      </c>
      <c r="AA355" s="81">
        <v>4963</v>
      </c>
      <c r="AB355" s="81">
        <v>41482</v>
      </c>
      <c r="AC355" s="81">
        <v>798790</v>
      </c>
      <c r="AD355" s="81">
        <v>4.3945553991589517</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2112</v>
      </c>
      <c r="B356" s="80">
        <v>57</v>
      </c>
      <c r="C356" s="80">
        <v>6</v>
      </c>
      <c r="D356" s="80">
        <v>4</v>
      </c>
      <c r="E356" s="80">
        <v>2009</v>
      </c>
      <c r="F356" s="80" t="s">
        <v>85</v>
      </c>
      <c r="G356" s="80" t="s">
        <v>2106</v>
      </c>
      <c r="H356" s="80" t="s">
        <v>2107</v>
      </c>
      <c r="I356" s="177"/>
      <c r="J356" s="81">
        <v>375.46968678715513</v>
      </c>
      <c r="K356" s="81">
        <v>1.4176766129138745</v>
      </c>
      <c r="L356" s="81">
        <v>4.7176653699332691</v>
      </c>
      <c r="M356" s="81">
        <v>37.024536059009577</v>
      </c>
      <c r="N356" s="81">
        <v>54.202909659855429</v>
      </c>
      <c r="O356" s="81">
        <v>47.845363839024976</v>
      </c>
      <c r="P356" s="81">
        <v>24.385186359083995</v>
      </c>
      <c r="Q356" s="81">
        <v>2.4317935531574886</v>
      </c>
      <c r="R356" s="81">
        <v>4.0536027598189932</v>
      </c>
      <c r="S356" s="81">
        <v>4.0295635538728707</v>
      </c>
      <c r="T356" s="82"/>
      <c r="U356" s="81">
        <v>38158397</v>
      </c>
      <c r="V356" s="81">
        <v>872</v>
      </c>
      <c r="W356" s="81">
        <v>102</v>
      </c>
      <c r="X356" s="81">
        <v>8677</v>
      </c>
      <c r="Y356" s="81">
        <v>16016</v>
      </c>
      <c r="Z356" s="81">
        <v>24187</v>
      </c>
      <c r="AA356" s="81">
        <v>4908</v>
      </c>
      <c r="AB356" s="81">
        <v>41713</v>
      </c>
      <c r="AC356" s="81">
        <v>746972.25</v>
      </c>
      <c r="AD356" s="81">
        <v>4.0295635538728707</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578.64499999999998</v>
      </c>
      <c r="BJ356" s="81">
        <v>108.65600000000001</v>
      </c>
      <c r="BK356" s="81">
        <v>0</v>
      </c>
      <c r="BL356" s="81">
        <v>0</v>
      </c>
      <c r="BM356" s="82"/>
      <c r="BN356" s="81">
        <v>0</v>
      </c>
      <c r="BO356" s="81">
        <v>0</v>
      </c>
      <c r="BP356" s="81">
        <v>6</v>
      </c>
      <c r="BQ356" s="81">
        <v>2</v>
      </c>
      <c r="BR356" s="81">
        <v>0</v>
      </c>
      <c r="BS356" s="81">
        <v>0</v>
      </c>
      <c r="BT356"/>
      <c r="BU356" s="80"/>
      <c r="BV356" s="80"/>
      <c r="BW356" s="80"/>
      <c r="BX356" s="80"/>
      <c r="BY356" s="80"/>
      <c r="BZ356" s="80"/>
      <c r="CA356" s="80"/>
      <c r="CB356" s="80"/>
      <c r="CC356" s="80"/>
    </row>
    <row r="357" spans="1:81">
      <c r="A357" s="80" t="s">
        <v>2113</v>
      </c>
      <c r="B357" s="80">
        <v>58</v>
      </c>
      <c r="C357" s="80">
        <v>7</v>
      </c>
      <c r="D357" s="80">
        <v>4</v>
      </c>
      <c r="E357" s="80">
        <v>2010</v>
      </c>
      <c r="F357" s="80" t="s">
        <v>86</v>
      </c>
      <c r="G357" s="80" t="s">
        <v>2106</v>
      </c>
      <c r="H357" s="80" t="s">
        <v>2107</v>
      </c>
      <c r="I357" s="177"/>
      <c r="J357" s="81">
        <v>405.76263882662863</v>
      </c>
      <c r="K357" s="81">
        <v>1.5125097415593256</v>
      </c>
      <c r="L357" s="81">
        <v>4.4503208043285234</v>
      </c>
      <c r="M357" s="81">
        <v>38.010163058357229</v>
      </c>
      <c r="N357" s="81">
        <v>60.211514681037073</v>
      </c>
      <c r="O357" s="81">
        <v>48.051336115150207</v>
      </c>
      <c r="P357" s="81">
        <v>24.97410264610512</v>
      </c>
      <c r="Q357" s="81">
        <v>2.5456597278818247</v>
      </c>
      <c r="R357" s="81">
        <v>5.2915741206386011</v>
      </c>
      <c r="S357" s="81">
        <v>4.8501900868220282</v>
      </c>
      <c r="T357" s="82"/>
      <c r="U357" s="81">
        <v>41777913</v>
      </c>
      <c r="V357" s="81">
        <v>872</v>
      </c>
      <c r="W357" s="81">
        <v>102</v>
      </c>
      <c r="X357" s="81">
        <v>8677</v>
      </c>
      <c r="Y357" s="81">
        <v>16206</v>
      </c>
      <c r="Z357" s="81">
        <v>24404</v>
      </c>
      <c r="AA357" s="81">
        <v>4901</v>
      </c>
      <c r="AB357" s="81">
        <v>41841</v>
      </c>
      <c r="AC357" s="81">
        <v>924060</v>
      </c>
      <c r="AD357" s="81">
        <v>4.8501900868220282</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723.58199999999999</v>
      </c>
      <c r="BJ357" s="81">
        <v>112.247</v>
      </c>
      <c r="BK357" s="81">
        <v>3.552</v>
      </c>
      <c r="BL357" s="81">
        <v>0</v>
      </c>
      <c r="BM357" s="82"/>
      <c r="BN357" s="81">
        <v>0</v>
      </c>
      <c r="BO357" s="81">
        <v>0</v>
      </c>
      <c r="BP357" s="81">
        <v>7</v>
      </c>
      <c r="BQ357" s="81">
        <v>2</v>
      </c>
      <c r="BR357" s="81">
        <v>1</v>
      </c>
      <c r="BS357" s="81">
        <v>0</v>
      </c>
      <c r="BT357"/>
      <c r="BU357" s="80">
        <v>730.59799999999996</v>
      </c>
      <c r="BV357" s="80">
        <v>97.905000000000001</v>
      </c>
      <c r="BW357" s="80">
        <v>0</v>
      </c>
      <c r="BX357" s="80">
        <v>0</v>
      </c>
      <c r="BY357" s="80">
        <v>0</v>
      </c>
      <c r="BZ357" s="80">
        <v>0</v>
      </c>
      <c r="CA357" s="80">
        <v>10.878</v>
      </c>
      <c r="CB357" s="80">
        <v>0</v>
      </c>
      <c r="CC357" s="80">
        <v>0</v>
      </c>
    </row>
    <row r="358" spans="1:81">
      <c r="A358" s="80" t="s">
        <v>2114</v>
      </c>
      <c r="B358" s="80">
        <v>59</v>
      </c>
      <c r="C358" s="80">
        <v>8</v>
      </c>
      <c r="D358" s="80">
        <v>4</v>
      </c>
      <c r="E358" s="80">
        <v>2011</v>
      </c>
      <c r="F358" s="80" t="s">
        <v>87</v>
      </c>
      <c r="G358" s="80" t="s">
        <v>2106</v>
      </c>
      <c r="H358" s="80" t="s">
        <v>2107</v>
      </c>
      <c r="I358" s="177"/>
      <c r="J358" s="81">
        <v>445.54006044230402</v>
      </c>
      <c r="K358" s="81">
        <v>2.0539300888768945</v>
      </c>
      <c r="L358" s="81">
        <v>4.6211854253239952</v>
      </c>
      <c r="M358" s="81">
        <v>41.165880324947565</v>
      </c>
      <c r="N358" s="81">
        <v>61.407143693383446</v>
      </c>
      <c r="O358" s="81">
        <v>47.62895412101583</v>
      </c>
      <c r="P358" s="81">
        <v>24.376101563607559</v>
      </c>
      <c r="Q358" s="81">
        <v>2.9423662453346164</v>
      </c>
      <c r="R358" s="81">
        <v>5.2028266068986326</v>
      </c>
      <c r="S358" s="81">
        <v>3.8292791737011149</v>
      </c>
      <c r="T358" s="82"/>
      <c r="U358" s="81">
        <v>45167005</v>
      </c>
      <c r="V358" s="81">
        <v>872</v>
      </c>
      <c r="W358" s="81">
        <v>102</v>
      </c>
      <c r="X358" s="81">
        <v>8677</v>
      </c>
      <c r="Y358" s="81">
        <v>16409</v>
      </c>
      <c r="Z358" s="81">
        <v>24715</v>
      </c>
      <c r="AA358" s="81">
        <v>4926</v>
      </c>
      <c r="AB358" s="81">
        <v>41927</v>
      </c>
      <c r="AC358" s="81">
        <v>907059.5</v>
      </c>
      <c r="AD358" s="81">
        <v>3.8292791737011149</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545.10799999999995</v>
      </c>
      <c r="BJ358" s="81">
        <v>133.74600000000001</v>
      </c>
      <c r="BK358" s="81">
        <v>17.861999999999998</v>
      </c>
      <c r="BL358" s="81">
        <v>0</v>
      </c>
      <c r="BM358" s="82"/>
      <c r="BN358" s="81">
        <v>0</v>
      </c>
      <c r="BO358" s="81">
        <v>0</v>
      </c>
      <c r="BP358" s="81">
        <v>9</v>
      </c>
      <c r="BQ358" s="81">
        <v>2</v>
      </c>
      <c r="BR358" s="81">
        <v>2</v>
      </c>
      <c r="BS358" s="81">
        <v>0</v>
      </c>
      <c r="BT358"/>
      <c r="BU358" s="80">
        <v>569.88400000000001</v>
      </c>
      <c r="BV358" s="80">
        <v>116.295</v>
      </c>
      <c r="BW358" s="80">
        <v>0</v>
      </c>
      <c r="BX358" s="80">
        <v>0</v>
      </c>
      <c r="BY358" s="80">
        <v>0</v>
      </c>
      <c r="BZ358" s="80">
        <v>0</v>
      </c>
      <c r="CA358" s="80">
        <v>10.537000000000001</v>
      </c>
      <c r="CB358" s="80">
        <v>0</v>
      </c>
      <c r="CC358" s="80">
        <v>0</v>
      </c>
    </row>
    <row r="359" spans="1:81">
      <c r="A359" s="80" t="s">
        <v>2115</v>
      </c>
      <c r="B359" s="80">
        <v>60</v>
      </c>
      <c r="C359" s="80">
        <v>9</v>
      </c>
      <c r="D359" s="80">
        <v>4</v>
      </c>
      <c r="E359" s="80">
        <v>2012</v>
      </c>
      <c r="F359" s="80" t="s">
        <v>88</v>
      </c>
      <c r="G359" s="80" t="s">
        <v>2106</v>
      </c>
      <c r="H359" s="80" t="s">
        <v>2107</v>
      </c>
      <c r="I359" s="177"/>
      <c r="J359" s="81">
        <v>221.8160317468228</v>
      </c>
      <c r="K359" s="81">
        <v>1.8368265005071833</v>
      </c>
      <c r="L359" s="81">
        <v>4.50157557885509</v>
      </c>
      <c r="M359" s="81">
        <v>43.49013678904798</v>
      </c>
      <c r="N359" s="81">
        <v>63.936716771514696</v>
      </c>
      <c r="O359" s="81">
        <v>47.680520363943039</v>
      </c>
      <c r="P359" s="81">
        <v>24.549628722988896</v>
      </c>
      <c r="Q359" s="81">
        <v>3.2503360354127504</v>
      </c>
      <c r="R359" s="81">
        <v>5.0575591859622016</v>
      </c>
      <c r="S359" s="81">
        <v>5.1328438209984135</v>
      </c>
      <c r="T359" s="82"/>
      <c r="U359" s="81">
        <v>24212865</v>
      </c>
      <c r="V359" s="81">
        <v>872</v>
      </c>
      <c r="W359" s="81">
        <v>102</v>
      </c>
      <c r="X359" s="81">
        <v>8677</v>
      </c>
      <c r="Y359" s="81">
        <v>16901</v>
      </c>
      <c r="Z359" s="81">
        <v>24938</v>
      </c>
      <c r="AA359" s="81">
        <v>4933</v>
      </c>
      <c r="AB359" s="81">
        <v>42629</v>
      </c>
      <c r="AC359" s="81">
        <v>858896</v>
      </c>
      <c r="AD359" s="81">
        <v>5.1328438209984135</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561.76400000000001</v>
      </c>
      <c r="BJ359" s="81">
        <v>134.23400000000001</v>
      </c>
      <c r="BK359" s="81">
        <v>14.394</v>
      </c>
      <c r="BL359" s="81">
        <v>0</v>
      </c>
      <c r="BM359" s="82"/>
      <c r="BN359" s="81">
        <v>0</v>
      </c>
      <c r="BO359" s="81">
        <v>0</v>
      </c>
      <c r="BP359" s="81">
        <v>8</v>
      </c>
      <c r="BQ359" s="81">
        <v>2</v>
      </c>
      <c r="BR359" s="81">
        <v>1</v>
      </c>
      <c r="BS359" s="81">
        <v>0</v>
      </c>
      <c r="BT359"/>
      <c r="BU359" s="80">
        <v>586.13300000000004</v>
      </c>
      <c r="BV359" s="80">
        <v>108.73399999999999</v>
      </c>
      <c r="BW359" s="80">
        <v>0</v>
      </c>
      <c r="BX359" s="80">
        <v>0</v>
      </c>
      <c r="BY359" s="80">
        <v>0</v>
      </c>
      <c r="BZ359" s="80">
        <v>0</v>
      </c>
      <c r="CA359" s="80">
        <v>15.525</v>
      </c>
      <c r="CB359" s="80">
        <v>0</v>
      </c>
      <c r="CC359" s="80">
        <v>0</v>
      </c>
    </row>
    <row r="360" spans="1:81">
      <c r="A360" s="80" t="s">
        <v>2116</v>
      </c>
      <c r="B360" s="80">
        <v>61</v>
      </c>
      <c r="C360" s="80">
        <v>10</v>
      </c>
      <c r="D360" s="80">
        <v>4</v>
      </c>
      <c r="E360" s="80">
        <v>2013</v>
      </c>
      <c r="F360" s="80" t="s">
        <v>89</v>
      </c>
      <c r="G360" s="80" t="s">
        <v>2106</v>
      </c>
      <c r="H360" s="80" t="s">
        <v>2107</v>
      </c>
      <c r="I360" s="177"/>
      <c r="J360" s="81">
        <v>215.89134316255453</v>
      </c>
      <c r="K360" s="81">
        <v>1.5609002548187489</v>
      </c>
      <c r="L360" s="81">
        <v>4.1536863898464942</v>
      </c>
      <c r="M360" s="81">
        <v>43.297283506527009</v>
      </c>
      <c r="N360" s="81">
        <v>58.517597109643383</v>
      </c>
      <c r="O360" s="81">
        <v>46.169770227601667</v>
      </c>
      <c r="P360" s="81">
        <v>24.477282081747713</v>
      </c>
      <c r="Q360" s="81">
        <v>3.3114648787246623</v>
      </c>
      <c r="R360" s="81">
        <v>5.0553830677080134</v>
      </c>
      <c r="S360" s="81">
        <v>7.2268239607810614</v>
      </c>
      <c r="T360" s="82"/>
      <c r="U360" s="81">
        <v>24308436</v>
      </c>
      <c r="V360" s="81">
        <v>872</v>
      </c>
      <c r="W360" s="81">
        <v>102</v>
      </c>
      <c r="X360" s="81">
        <v>8677</v>
      </c>
      <c r="Y360" s="81">
        <v>17118</v>
      </c>
      <c r="Z360" s="81">
        <v>25226</v>
      </c>
      <c r="AA360" s="81">
        <v>4900</v>
      </c>
      <c r="AB360" s="81">
        <v>42808</v>
      </c>
      <c r="AC360" s="81">
        <v>838040</v>
      </c>
      <c r="AD360" s="81">
        <v>7.2268239607810614</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541.87599999999998</v>
      </c>
      <c r="BJ360" s="81">
        <v>125.184</v>
      </c>
      <c r="BK360" s="81">
        <v>17.093</v>
      </c>
      <c r="BL360" s="81">
        <v>0</v>
      </c>
      <c r="BM360" s="82"/>
      <c r="BN360" s="81">
        <v>0</v>
      </c>
      <c r="BO360" s="81">
        <v>0</v>
      </c>
      <c r="BP360" s="81">
        <v>8</v>
      </c>
      <c r="BQ360" s="81">
        <v>2</v>
      </c>
      <c r="BR360" s="81">
        <v>2</v>
      </c>
      <c r="BS360" s="81">
        <v>0</v>
      </c>
      <c r="BT360"/>
      <c r="BU360" s="80">
        <v>562.57399999999996</v>
      </c>
      <c r="BV360" s="80">
        <v>106.617</v>
      </c>
      <c r="BW360" s="80">
        <v>0</v>
      </c>
      <c r="BX360" s="80">
        <v>0</v>
      </c>
      <c r="BY360" s="80">
        <v>0</v>
      </c>
      <c r="BZ360" s="80">
        <v>0</v>
      </c>
      <c r="CA360" s="80">
        <v>14.962</v>
      </c>
      <c r="CB360" s="80">
        <v>0</v>
      </c>
      <c r="CC360" s="80">
        <v>0</v>
      </c>
    </row>
    <row r="361" spans="1:81">
      <c r="A361" s="80" t="s">
        <v>2117</v>
      </c>
      <c r="B361" s="80">
        <v>62</v>
      </c>
      <c r="C361" s="80">
        <v>11</v>
      </c>
      <c r="D361" s="80">
        <v>4</v>
      </c>
      <c r="E361" s="80">
        <v>2014</v>
      </c>
      <c r="F361" s="80" t="s">
        <v>90</v>
      </c>
      <c r="G361" s="80" t="s">
        <v>2106</v>
      </c>
      <c r="H361" s="80" t="s">
        <v>2107</v>
      </c>
      <c r="I361" s="177"/>
      <c r="J361" s="81">
        <v>197.89727094610396</v>
      </c>
      <c r="K361" s="81">
        <v>1.6222287555766253</v>
      </c>
      <c r="L361" s="81">
        <v>3.8607914329929862</v>
      </c>
      <c r="M361" s="81">
        <v>41.022011823066073</v>
      </c>
      <c r="N361" s="81">
        <v>56.722454867183174</v>
      </c>
      <c r="O361" s="81">
        <v>44.162106509385225</v>
      </c>
      <c r="P361" s="81">
        <v>24.790380268238803</v>
      </c>
      <c r="Q361" s="81">
        <v>3.1734900296080819</v>
      </c>
      <c r="R361" s="81">
        <v>4.9626259673095445</v>
      </c>
      <c r="S361" s="81">
        <v>5.7978654962273071</v>
      </c>
      <c r="T361" s="82"/>
      <c r="U361" s="81">
        <v>24331615</v>
      </c>
      <c r="V361" s="81">
        <v>785</v>
      </c>
      <c r="W361" s="81">
        <v>81</v>
      </c>
      <c r="X361" s="81">
        <v>8807</v>
      </c>
      <c r="Y361" s="81">
        <v>17304</v>
      </c>
      <c r="Z361" s="81">
        <v>25413</v>
      </c>
      <c r="AA361" s="81">
        <v>4937</v>
      </c>
      <c r="AB361" s="81">
        <v>42758</v>
      </c>
      <c r="AC361" s="81">
        <v>825250.25</v>
      </c>
      <c r="AD361" s="81">
        <v>5.7978654962273071</v>
      </c>
      <c r="AE361" s="82"/>
      <c r="AF361" s="81">
        <v>142513568.08018899</v>
      </c>
      <c r="AG361" s="81">
        <v>1477319.8245979163</v>
      </c>
      <c r="AH361" s="81">
        <v>933223.82405414234</v>
      </c>
      <c r="AI361" s="81">
        <v>54215147.303935207</v>
      </c>
      <c r="AJ361" s="81">
        <v>80361366.671714142</v>
      </c>
      <c r="AK361" s="81">
        <v>0</v>
      </c>
      <c r="AL361" s="81">
        <v>0</v>
      </c>
      <c r="AM361" s="81">
        <v>5870034.4580144174</v>
      </c>
      <c r="AN361" s="81">
        <v>0</v>
      </c>
      <c r="AO361" s="81">
        <v>0</v>
      </c>
      <c r="AP361" s="82"/>
      <c r="AQ361" s="81">
        <v>976</v>
      </c>
      <c r="AR361" s="81">
        <v>169</v>
      </c>
      <c r="AS361" s="81">
        <v>0</v>
      </c>
      <c r="AT361" s="81">
        <v>0</v>
      </c>
      <c r="AU361" s="81">
        <v>0</v>
      </c>
      <c r="AV361" s="81">
        <v>0</v>
      </c>
      <c r="AW361" s="81" t="s">
        <v>564</v>
      </c>
      <c r="AX361" s="82"/>
      <c r="AY361" s="81">
        <v>4038.6</v>
      </c>
      <c r="AZ361" s="81">
        <v>5912.4</v>
      </c>
      <c r="BA361" s="81">
        <v>0</v>
      </c>
      <c r="BB361" s="81">
        <v>0</v>
      </c>
      <c r="BC361" s="81">
        <v>0</v>
      </c>
      <c r="BD361" s="81">
        <v>0</v>
      </c>
      <c r="BE361" s="81" t="s">
        <v>564</v>
      </c>
      <c r="BF361" s="82"/>
      <c r="BG361" s="81">
        <v>0</v>
      </c>
      <c r="BH361" s="81">
        <v>0</v>
      </c>
      <c r="BI361" s="81">
        <v>520.28499999999997</v>
      </c>
      <c r="BJ361" s="81">
        <v>111.80500000000001</v>
      </c>
      <c r="BK361" s="81">
        <v>14.705</v>
      </c>
      <c r="BL361" s="81">
        <v>0</v>
      </c>
      <c r="BM361" s="82"/>
      <c r="BN361" s="81">
        <v>0</v>
      </c>
      <c r="BO361" s="81">
        <v>0</v>
      </c>
      <c r="BP361" s="81">
        <v>8</v>
      </c>
      <c r="BQ361" s="81">
        <v>2</v>
      </c>
      <c r="BR361" s="81">
        <v>1</v>
      </c>
      <c r="BS361" s="81">
        <v>0</v>
      </c>
      <c r="BT361"/>
      <c r="BU361" s="80">
        <v>529.39300000000003</v>
      </c>
      <c r="BV361" s="80">
        <v>107.28700000000001</v>
      </c>
      <c r="BW361" s="80">
        <v>0</v>
      </c>
      <c r="BX361" s="80">
        <v>0</v>
      </c>
      <c r="BY361" s="80">
        <v>0</v>
      </c>
      <c r="BZ361" s="80">
        <v>0</v>
      </c>
      <c r="CA361" s="80">
        <v>10.115</v>
      </c>
      <c r="CB361" s="80">
        <v>0</v>
      </c>
      <c r="CC361" s="80">
        <v>0</v>
      </c>
    </row>
    <row r="362" spans="1:81">
      <c r="A362" s="80" t="s">
        <v>2118</v>
      </c>
      <c r="B362" s="80">
        <v>63</v>
      </c>
      <c r="C362" s="80">
        <v>12</v>
      </c>
      <c r="D362" s="80">
        <v>4</v>
      </c>
      <c r="E362" s="80">
        <v>2015</v>
      </c>
      <c r="F362" s="80" t="s">
        <v>91</v>
      </c>
      <c r="G362" s="80" t="s">
        <v>2106</v>
      </c>
      <c r="H362" s="80" t="s">
        <v>2107</v>
      </c>
      <c r="I362" s="177"/>
      <c r="J362" s="81">
        <v>172.36846094400994</v>
      </c>
      <c r="K362" s="81">
        <v>1.5729798691552492</v>
      </c>
      <c r="L362" s="81">
        <v>4.5371462613732918</v>
      </c>
      <c r="M362" s="81">
        <v>39.104040698908356</v>
      </c>
      <c r="N362" s="81">
        <v>51.350250028901286</v>
      </c>
      <c r="O362" s="81">
        <v>44.084914149613518</v>
      </c>
      <c r="P362" s="81">
        <v>24.729481021397365</v>
      </c>
      <c r="Q362" s="81">
        <v>3.127323924720145</v>
      </c>
      <c r="R362" s="81">
        <v>4.6211082039100377</v>
      </c>
      <c r="S362" s="81">
        <v>4.9598151225170399</v>
      </c>
      <c r="T362" s="82"/>
      <c r="U362" s="81">
        <v>24291726</v>
      </c>
      <c r="V362" s="81">
        <v>785</v>
      </c>
      <c r="W362" s="81">
        <v>81</v>
      </c>
      <c r="X362" s="81">
        <v>8807</v>
      </c>
      <c r="Y362" s="81">
        <v>17420</v>
      </c>
      <c r="Z362" s="81">
        <v>25613</v>
      </c>
      <c r="AA362" s="81">
        <v>4921</v>
      </c>
      <c r="AB362" s="81">
        <v>43042</v>
      </c>
      <c r="AC362" s="81">
        <v>791608.75</v>
      </c>
      <c r="AD362" s="81">
        <v>4.9598151225170399</v>
      </c>
      <c r="AE362" s="82"/>
      <c r="AF362" s="81">
        <v>128179782.23233882</v>
      </c>
      <c r="AG362" s="81">
        <v>1305090.3392079733</v>
      </c>
      <c r="AH362" s="81">
        <v>919229.3376301598</v>
      </c>
      <c r="AI362" s="81">
        <v>52932599.682844855</v>
      </c>
      <c r="AJ362" s="81">
        <v>75537124.377079949</v>
      </c>
      <c r="AK362" s="81">
        <v>0</v>
      </c>
      <c r="AL362" s="81">
        <v>0</v>
      </c>
      <c r="AM362" s="81">
        <v>5898725.5456007803</v>
      </c>
      <c r="AN362" s="81">
        <v>0</v>
      </c>
      <c r="AO362" s="81">
        <v>0</v>
      </c>
      <c r="AP362" s="82"/>
      <c r="AQ362" s="81">
        <v>1060</v>
      </c>
      <c r="AR362" s="81">
        <v>268</v>
      </c>
      <c r="AS362" s="81">
        <v>0</v>
      </c>
      <c r="AT362" s="81">
        <v>0</v>
      </c>
      <c r="AU362" s="81">
        <v>0</v>
      </c>
      <c r="AV362" s="81">
        <v>1</v>
      </c>
      <c r="AW362" s="81" t="s">
        <v>564</v>
      </c>
      <c r="AX362" s="82"/>
      <c r="AY362" s="81">
        <v>4473.8999999999996</v>
      </c>
      <c r="AZ362" s="81">
        <v>21833</v>
      </c>
      <c r="BA362" s="81">
        <v>0</v>
      </c>
      <c r="BB362" s="81">
        <v>0</v>
      </c>
      <c r="BC362" s="81">
        <v>0</v>
      </c>
      <c r="BD362" s="81">
        <v>7450</v>
      </c>
      <c r="BE362" s="81" t="s">
        <v>564</v>
      </c>
      <c r="BF362" s="82"/>
      <c r="BG362" s="81">
        <v>0</v>
      </c>
      <c r="BH362" s="81">
        <v>0</v>
      </c>
      <c r="BI362" s="81">
        <v>494.86599999999999</v>
      </c>
      <c r="BJ362" s="81">
        <v>72.406999999999996</v>
      </c>
      <c r="BK362" s="81">
        <v>14.65</v>
      </c>
      <c r="BL362" s="81">
        <v>0</v>
      </c>
      <c r="BM362" s="82"/>
      <c r="BN362" s="81">
        <v>0</v>
      </c>
      <c r="BO362" s="81">
        <v>0</v>
      </c>
      <c r="BP362" s="81">
        <v>8</v>
      </c>
      <c r="BQ362" s="81">
        <v>1</v>
      </c>
      <c r="BR362" s="81">
        <v>1</v>
      </c>
      <c r="BS362" s="81">
        <v>0</v>
      </c>
      <c r="BT362"/>
      <c r="BU362" s="80">
        <v>475.02300000000002</v>
      </c>
      <c r="BV362" s="80">
        <v>96.784000000000006</v>
      </c>
      <c r="BW362" s="80">
        <v>0</v>
      </c>
      <c r="BX362" s="80">
        <v>0</v>
      </c>
      <c r="BY362" s="80">
        <v>0</v>
      </c>
      <c r="BZ362" s="80">
        <v>0</v>
      </c>
      <c r="CA362" s="80">
        <v>10.116</v>
      </c>
      <c r="CB362" s="80">
        <v>0</v>
      </c>
      <c r="CC362" s="80">
        <v>0</v>
      </c>
    </row>
    <row r="363" spans="1:81">
      <c r="A363" s="80" t="s">
        <v>2119</v>
      </c>
      <c r="B363" s="80">
        <v>64</v>
      </c>
      <c r="C363" s="80">
        <v>13</v>
      </c>
      <c r="D363" s="80">
        <v>4</v>
      </c>
      <c r="E363" s="80">
        <v>2016</v>
      </c>
      <c r="F363" s="80" t="s">
        <v>92</v>
      </c>
      <c r="G363" s="80" t="s">
        <v>2106</v>
      </c>
      <c r="H363" s="80" t="s">
        <v>2107</v>
      </c>
      <c r="I363" s="177"/>
      <c r="J363" s="81">
        <v>199.85308400497433</v>
      </c>
      <c r="K363" s="81">
        <v>1.5830293776709559</v>
      </c>
      <c r="L363" s="81">
        <v>4.8038903314189518</v>
      </c>
      <c r="M363" s="81">
        <v>33.924495119562813</v>
      </c>
      <c r="N363" s="81">
        <v>51.315881242313267</v>
      </c>
      <c r="O363" s="81">
        <v>43.927036098385777</v>
      </c>
      <c r="P363" s="81">
        <v>25.027276682346759</v>
      </c>
      <c r="Q363" s="81">
        <v>3.0409206950822805</v>
      </c>
      <c r="R363" s="81">
        <v>4.6342728486869298</v>
      </c>
      <c r="S363" s="81">
        <v>6.2041743944592964</v>
      </c>
      <c r="T363" s="82"/>
      <c r="U363" s="81">
        <v>26109207</v>
      </c>
      <c r="V363" s="81">
        <v>785</v>
      </c>
      <c r="W363" s="81">
        <v>81</v>
      </c>
      <c r="X363" s="81">
        <v>8807</v>
      </c>
      <c r="Y363" s="81">
        <v>17671</v>
      </c>
      <c r="Z363" s="81">
        <v>25835</v>
      </c>
      <c r="AA363" s="81">
        <v>5151</v>
      </c>
      <c r="AB363" s="81">
        <v>43053</v>
      </c>
      <c r="AC363" s="81">
        <v>791488.18518340739</v>
      </c>
      <c r="AD363" s="81">
        <v>6.2041743944592964</v>
      </c>
      <c r="AE363" s="82"/>
      <c r="AF363" s="81">
        <v>140714705.75787231</v>
      </c>
      <c r="AG363" s="81">
        <v>1239366.9531173089</v>
      </c>
      <c r="AH363" s="81">
        <v>739305.83221548982</v>
      </c>
      <c r="AI363" s="81">
        <v>52480147.761181436</v>
      </c>
      <c r="AJ363" s="81">
        <v>75666681.476349726</v>
      </c>
      <c r="AK363" s="81">
        <v>0</v>
      </c>
      <c r="AL363" s="81">
        <v>0</v>
      </c>
      <c r="AM363" s="81">
        <v>5904816.9516112674</v>
      </c>
      <c r="AN363" s="81">
        <v>0</v>
      </c>
      <c r="AO363" s="81">
        <v>0</v>
      </c>
      <c r="AP363" s="82"/>
      <c r="AQ363" s="81">
        <v>1132</v>
      </c>
      <c r="AR363" s="81">
        <v>311</v>
      </c>
      <c r="AS363" s="81">
        <v>0</v>
      </c>
      <c r="AT363" s="81">
        <v>0</v>
      </c>
      <c r="AU363" s="81">
        <v>0</v>
      </c>
      <c r="AV363" s="81">
        <v>1</v>
      </c>
      <c r="AW363" s="81" t="s">
        <v>564</v>
      </c>
      <c r="AX363" s="82"/>
      <c r="AY363" s="81">
        <v>4830.2000000000007</v>
      </c>
      <c r="AZ363" s="81">
        <v>23340.799999999999</v>
      </c>
      <c r="BA363" s="81">
        <v>0</v>
      </c>
      <c r="BB363" s="81">
        <v>0</v>
      </c>
      <c r="BC363" s="81">
        <v>0</v>
      </c>
      <c r="BD363" s="81">
        <v>7450</v>
      </c>
      <c r="BE363" s="81" t="s">
        <v>564</v>
      </c>
      <c r="BF363" s="82"/>
      <c r="BG363" s="81">
        <v>0</v>
      </c>
      <c r="BH363" s="81">
        <v>0</v>
      </c>
      <c r="BI363" s="81">
        <v>500.61900000000003</v>
      </c>
      <c r="BJ363" s="81">
        <v>71.8</v>
      </c>
      <c r="BK363" s="81">
        <v>16.344000000000001</v>
      </c>
      <c r="BL363" s="81">
        <v>0</v>
      </c>
      <c r="BM363" s="82"/>
      <c r="BN363" s="81">
        <v>0</v>
      </c>
      <c r="BO363" s="81">
        <v>0</v>
      </c>
      <c r="BP363" s="81">
        <v>7</v>
      </c>
      <c r="BQ363" s="81">
        <v>1</v>
      </c>
      <c r="BR363" s="81">
        <v>1</v>
      </c>
      <c r="BS363" s="81">
        <v>0</v>
      </c>
      <c r="BT363"/>
      <c r="BU363" s="80">
        <v>469.072</v>
      </c>
      <c r="BV363" s="80">
        <v>110.01900000000001</v>
      </c>
      <c r="BW363" s="80">
        <v>0</v>
      </c>
      <c r="BX363" s="80">
        <v>0</v>
      </c>
      <c r="BY363" s="80">
        <v>0</v>
      </c>
      <c r="BZ363" s="80">
        <v>0</v>
      </c>
      <c r="CA363" s="80">
        <v>9.6720000000000006</v>
      </c>
      <c r="CB363" s="80">
        <v>0</v>
      </c>
      <c r="CC363" s="80">
        <v>0</v>
      </c>
    </row>
    <row r="364" spans="1:81">
      <c r="A364" s="80" t="s">
        <v>2120</v>
      </c>
      <c r="B364" s="80">
        <v>65</v>
      </c>
      <c r="C364" s="80">
        <v>14</v>
      </c>
      <c r="D364" s="80">
        <v>4</v>
      </c>
      <c r="E364" s="80">
        <v>2017</v>
      </c>
      <c r="F364" s="80" t="s">
        <v>71</v>
      </c>
      <c r="G364" s="80" t="s">
        <v>2106</v>
      </c>
      <c r="H364" s="80" t="s">
        <v>2107</v>
      </c>
      <c r="I364" s="177"/>
      <c r="J364" s="81">
        <v>194.36119341039304</v>
      </c>
      <c r="K364" s="81">
        <v>1.6162054857785233</v>
      </c>
      <c r="L364" s="81">
        <v>4.4688866884619758</v>
      </c>
      <c r="M364" s="81">
        <v>33.620152413319197</v>
      </c>
      <c r="N364" s="81">
        <v>52.823113131208942</v>
      </c>
      <c r="O364" s="81">
        <v>43.651803941999702</v>
      </c>
      <c r="P364" s="81">
        <v>24.73355539884496</v>
      </c>
      <c r="Q364" s="81">
        <v>2.9547548031782194</v>
      </c>
      <c r="R364" s="81">
        <v>4.5026886149403245</v>
      </c>
      <c r="S364" s="81">
        <v>6.3626987123300296</v>
      </c>
      <c r="T364" s="82"/>
      <c r="U364" s="81">
        <v>27053989</v>
      </c>
      <c r="V364" s="81">
        <v>785</v>
      </c>
      <c r="W364" s="81">
        <v>81</v>
      </c>
      <c r="X364" s="81">
        <v>8807</v>
      </c>
      <c r="Y364" s="81">
        <v>17782</v>
      </c>
      <c r="Z364" s="81">
        <v>26099</v>
      </c>
      <c r="AA364" s="81">
        <v>5123</v>
      </c>
      <c r="AB364" s="81">
        <v>43261</v>
      </c>
      <c r="AC364" s="81">
        <v>784273.74999999977</v>
      </c>
      <c r="AD364" s="81">
        <v>6.3626987123300296</v>
      </c>
      <c r="AE364" s="82"/>
      <c r="AF364" s="81">
        <v>145969038.35279199</v>
      </c>
      <c r="AG364" s="81">
        <v>1282702.248015088</v>
      </c>
      <c r="AH364" s="81">
        <v>942152.5594592999</v>
      </c>
      <c r="AI364" s="81">
        <v>53325672.923640773</v>
      </c>
      <c r="AJ364" s="81">
        <v>77831207.946969628</v>
      </c>
      <c r="AK364" s="81">
        <v>0</v>
      </c>
      <c r="AL364" s="81">
        <v>0</v>
      </c>
      <c r="AM364" s="81">
        <v>5942628.6897912379</v>
      </c>
      <c r="AN364" s="81">
        <v>0</v>
      </c>
      <c r="AO364" s="81">
        <v>0</v>
      </c>
      <c r="AP364" s="82"/>
      <c r="AQ364" s="81">
        <v>1208</v>
      </c>
      <c r="AR364" s="81">
        <v>364</v>
      </c>
      <c r="AS364" s="81">
        <v>0</v>
      </c>
      <c r="AT364" s="81">
        <v>0</v>
      </c>
      <c r="AU364" s="81">
        <v>0</v>
      </c>
      <c r="AV364" s="81">
        <v>2</v>
      </c>
      <c r="AW364" s="81" t="s">
        <v>564</v>
      </c>
      <c r="AX364" s="82"/>
      <c r="AY364" s="81">
        <v>5211</v>
      </c>
      <c r="AZ364" s="81">
        <v>26833.7</v>
      </c>
      <c r="BA364" s="81">
        <v>0</v>
      </c>
      <c r="BB364" s="81">
        <v>0</v>
      </c>
      <c r="BC364" s="81">
        <v>0</v>
      </c>
      <c r="BD364" s="81">
        <v>40450</v>
      </c>
      <c r="BE364" s="81" t="s">
        <v>564</v>
      </c>
      <c r="BF364" s="82"/>
      <c r="BG364" s="81">
        <v>0</v>
      </c>
      <c r="BH364" s="81">
        <v>0</v>
      </c>
      <c r="BI364" s="81">
        <v>530.06399999999996</v>
      </c>
      <c r="BJ364" s="81">
        <v>0.55000000000000004</v>
      </c>
      <c r="BK364" s="81">
        <v>16.713000000000001</v>
      </c>
      <c r="BL364" s="81">
        <v>0</v>
      </c>
      <c r="BM364" s="82"/>
      <c r="BN364" s="81">
        <v>0</v>
      </c>
      <c r="BO364" s="81">
        <v>0</v>
      </c>
      <c r="BP364" s="81">
        <v>7</v>
      </c>
      <c r="BQ364" s="81">
        <v>1</v>
      </c>
      <c r="BR364" s="81">
        <v>1</v>
      </c>
      <c r="BS364" s="81">
        <v>0</v>
      </c>
      <c r="BT364"/>
      <c r="BU364" s="80">
        <v>413.827</v>
      </c>
      <c r="BV364" s="80">
        <v>125.837</v>
      </c>
      <c r="BW364" s="80">
        <v>0</v>
      </c>
      <c r="BX364" s="80">
        <v>0</v>
      </c>
      <c r="BY364" s="80">
        <v>0</v>
      </c>
      <c r="BZ364" s="80">
        <v>0</v>
      </c>
      <c r="CA364" s="80">
        <v>7.6630000000000003</v>
      </c>
      <c r="CB364" s="80">
        <v>0</v>
      </c>
      <c r="CC364" s="80">
        <v>0</v>
      </c>
    </row>
    <row r="365" spans="1:81">
      <c r="A365" s="80" t="s">
        <v>2121</v>
      </c>
      <c r="B365" s="80">
        <v>66</v>
      </c>
      <c r="C365" s="80">
        <v>15</v>
      </c>
      <c r="D365" s="80">
        <v>4</v>
      </c>
      <c r="E365" s="80">
        <v>2018</v>
      </c>
      <c r="F365" s="80" t="s">
        <v>93</v>
      </c>
      <c r="G365" s="80" t="s">
        <v>2106</v>
      </c>
      <c r="H365" s="80" t="s">
        <v>2107</v>
      </c>
      <c r="I365" s="177"/>
      <c r="J365" s="81">
        <v>193.06230333314133</v>
      </c>
      <c r="K365" s="81">
        <v>1.5088895801769404</v>
      </c>
      <c r="L365" s="81">
        <v>4.1615898454041726</v>
      </c>
      <c r="M365" s="81">
        <v>34.14320907362255</v>
      </c>
      <c r="N365" s="81">
        <v>49.282591365169367</v>
      </c>
      <c r="O365" s="81">
        <v>43.276426277735631</v>
      </c>
      <c r="P365" s="81">
        <v>24.907981612544287</v>
      </c>
      <c r="Q365" s="81">
        <v>2.7589124459165788</v>
      </c>
      <c r="R365" s="81">
        <v>5.3958697751502731</v>
      </c>
      <c r="S365" s="81">
        <v>6.4344665305492423</v>
      </c>
      <c r="T365" s="82"/>
      <c r="U365" s="81">
        <v>28044267</v>
      </c>
      <c r="V365" s="81">
        <v>785</v>
      </c>
      <c r="W365" s="81">
        <v>81</v>
      </c>
      <c r="X365" s="81">
        <v>8807</v>
      </c>
      <c r="Y365" s="81">
        <v>18289</v>
      </c>
      <c r="Z365" s="81">
        <v>26370</v>
      </c>
      <c r="AA365" s="81">
        <v>5211</v>
      </c>
      <c r="AB365" s="81">
        <v>43530</v>
      </c>
      <c r="AC365" s="81">
        <v>936163.75</v>
      </c>
      <c r="AD365" s="81">
        <v>6.4344665305492423</v>
      </c>
      <c r="AE365" s="82"/>
      <c r="AF365" s="81">
        <v>145878358.04606891</v>
      </c>
      <c r="AG365" s="81">
        <v>1139556.7091040609</v>
      </c>
      <c r="AH365" s="81">
        <v>888508.60681318748</v>
      </c>
      <c r="AI365" s="81">
        <v>51452884.022721693</v>
      </c>
      <c r="AJ365" s="81">
        <v>76278195.581743613</v>
      </c>
      <c r="AK365" s="81">
        <v>0</v>
      </c>
      <c r="AL365" s="81">
        <v>0</v>
      </c>
      <c r="AM365" s="81">
        <v>5991952.8492780747</v>
      </c>
      <c r="AN365" s="81">
        <v>0</v>
      </c>
      <c r="AO365" s="81">
        <v>0</v>
      </c>
      <c r="AP365" s="82"/>
      <c r="AQ365" s="81">
        <v>1292</v>
      </c>
      <c r="AR365" s="81">
        <v>434</v>
      </c>
      <c r="AS365" s="81">
        <v>0</v>
      </c>
      <c r="AT365" s="81">
        <v>0</v>
      </c>
      <c r="AU365" s="81">
        <v>0</v>
      </c>
      <c r="AV365" s="81">
        <v>2</v>
      </c>
      <c r="AW365" s="81" t="s">
        <v>564</v>
      </c>
      <c r="AX365" s="82"/>
      <c r="AY365" s="81">
        <v>5629</v>
      </c>
      <c r="AZ365" s="81">
        <v>29232</v>
      </c>
      <c r="BA365" s="81">
        <v>0</v>
      </c>
      <c r="BB365" s="81">
        <v>0</v>
      </c>
      <c r="BC365" s="81">
        <v>0</v>
      </c>
      <c r="BD365" s="81">
        <v>62689</v>
      </c>
      <c r="BE365" s="81" t="s">
        <v>564</v>
      </c>
      <c r="BF365" s="82"/>
      <c r="BG365" s="81">
        <v>0</v>
      </c>
      <c r="BH365" s="81">
        <v>0</v>
      </c>
      <c r="BI365" s="81">
        <v>444.346</v>
      </c>
      <c r="BJ365" s="81">
        <v>115.83499999999999</v>
      </c>
      <c r="BK365" s="81">
        <v>15.500999999999999</v>
      </c>
      <c r="BL365" s="81">
        <v>0</v>
      </c>
      <c r="BM365" s="82"/>
      <c r="BN365" s="81">
        <v>0</v>
      </c>
      <c r="BO365" s="81">
        <v>0</v>
      </c>
      <c r="BP365" s="81">
        <v>7</v>
      </c>
      <c r="BQ365" s="81">
        <v>1</v>
      </c>
      <c r="BR365" s="81">
        <v>1</v>
      </c>
      <c r="BS365" s="81">
        <v>0</v>
      </c>
      <c r="BT365"/>
      <c r="BU365" s="80">
        <v>519.86900000000003</v>
      </c>
      <c r="BV365" s="80">
        <v>48.326000000000001</v>
      </c>
      <c r="BW365" s="80">
        <v>0</v>
      </c>
      <c r="BX365" s="80">
        <v>0</v>
      </c>
      <c r="BY365" s="80">
        <v>0</v>
      </c>
      <c r="BZ365" s="80">
        <v>0</v>
      </c>
      <c r="CA365" s="80">
        <v>7.4870000000000001</v>
      </c>
      <c r="CB365" s="80">
        <v>0</v>
      </c>
      <c r="CC365" s="80">
        <v>0</v>
      </c>
    </row>
    <row r="366" spans="1:81">
      <c r="A366" s="80" t="s">
        <v>2122</v>
      </c>
      <c r="B366" s="80">
        <v>67</v>
      </c>
      <c r="C366" s="80">
        <v>16</v>
      </c>
      <c r="D366" s="80">
        <v>4</v>
      </c>
      <c r="E366" s="80">
        <v>2019</v>
      </c>
      <c r="F366" s="80" t="s">
        <v>73</v>
      </c>
      <c r="G366" s="80" t="s">
        <v>2106</v>
      </c>
      <c r="H366" s="80" t="s">
        <v>2107</v>
      </c>
      <c r="I366" s="177"/>
      <c r="J366" s="81">
        <v>185.78380304134652</v>
      </c>
      <c r="K366" s="81">
        <v>1.3538161513964702</v>
      </c>
      <c r="L366" s="81">
        <v>4.1839583904898792</v>
      </c>
      <c r="M366" s="81">
        <v>32.547279149117834</v>
      </c>
      <c r="N366" s="81">
        <v>48.107298791924364</v>
      </c>
      <c r="O366" s="81">
        <v>42.241382633579036</v>
      </c>
      <c r="P366" s="81">
        <v>25.081362117395901</v>
      </c>
      <c r="Q366" s="81">
        <v>2.6929098833534266</v>
      </c>
      <c r="R366" s="81">
        <v>2.5567819899581741</v>
      </c>
      <c r="S366" s="81">
        <v>5.8237808806800961</v>
      </c>
      <c r="T366" s="82"/>
      <c r="U366" s="81">
        <v>28241148</v>
      </c>
      <c r="V366" s="81">
        <v>785</v>
      </c>
      <c r="W366" s="81">
        <v>81</v>
      </c>
      <c r="X366" s="81">
        <v>8807</v>
      </c>
      <c r="Y366" s="81">
        <v>18393</v>
      </c>
      <c r="Z366" s="81">
        <v>26446</v>
      </c>
      <c r="AA366" s="81">
        <v>5208</v>
      </c>
      <c r="AB366" s="81">
        <v>43639</v>
      </c>
      <c r="AC366" s="81">
        <v>450857.875</v>
      </c>
      <c r="AD366" s="81">
        <v>5.8237808806800961</v>
      </c>
      <c r="AE366" s="82"/>
      <c r="AF366" s="81">
        <v>142752749.6115582</v>
      </c>
      <c r="AG366" s="81">
        <v>1098673.930202154</v>
      </c>
      <c r="AH366" s="81">
        <v>954330.40190652281</v>
      </c>
      <c r="AI366" s="81">
        <v>53118621.978582747</v>
      </c>
      <c r="AJ366" s="81">
        <v>78968594.988504186</v>
      </c>
      <c r="AK366" s="81">
        <v>0</v>
      </c>
      <c r="AL366" s="81">
        <v>0</v>
      </c>
      <c r="AM366" s="81">
        <v>5943303.285783886</v>
      </c>
      <c r="AN366" s="81">
        <v>0</v>
      </c>
      <c r="AO366" s="81">
        <v>0</v>
      </c>
      <c r="AP366" s="82"/>
      <c r="AQ366" s="81">
        <v>1410</v>
      </c>
      <c r="AR366" s="81">
        <v>471</v>
      </c>
      <c r="AS366" s="81">
        <v>0</v>
      </c>
      <c r="AT366" s="81">
        <v>0</v>
      </c>
      <c r="AU366" s="81">
        <v>0</v>
      </c>
      <c r="AV366" s="81">
        <v>2</v>
      </c>
      <c r="AW366" s="81" t="s">
        <v>564</v>
      </c>
      <c r="AX366" s="82"/>
      <c r="AY366" s="81">
        <v>6237.600000000004</v>
      </c>
      <c r="AZ366" s="81">
        <v>31134.400000000001</v>
      </c>
      <c r="BA366" s="81">
        <v>0</v>
      </c>
      <c r="BB366" s="81">
        <v>0</v>
      </c>
      <c r="BC366" s="81">
        <v>0</v>
      </c>
      <c r="BD366" s="81">
        <v>62688.73</v>
      </c>
      <c r="BE366" s="81" t="s">
        <v>564</v>
      </c>
      <c r="BF366" s="82"/>
      <c r="BG366" s="81">
        <v>0</v>
      </c>
      <c r="BH366" s="81">
        <v>0</v>
      </c>
      <c r="BI366" s="81">
        <v>455.57400000000001</v>
      </c>
      <c r="BJ366" s="81">
        <v>110.898</v>
      </c>
      <c r="BK366" s="81">
        <v>15.271000000000001</v>
      </c>
      <c r="BL366" s="81">
        <v>0</v>
      </c>
      <c r="BM366" s="82"/>
      <c r="BN366" s="81">
        <v>0</v>
      </c>
      <c r="BO366" s="81">
        <v>0</v>
      </c>
      <c r="BP366" s="81">
        <v>7</v>
      </c>
      <c r="BQ366" s="81">
        <v>1</v>
      </c>
      <c r="BR366" s="81">
        <v>1</v>
      </c>
      <c r="BS366" s="81">
        <v>0</v>
      </c>
      <c r="BT366"/>
      <c r="BU366" s="80">
        <v>520.79999999999995</v>
      </c>
      <c r="BV366" s="80">
        <v>50.777999999999999</v>
      </c>
      <c r="BW366" s="80">
        <v>0</v>
      </c>
      <c r="BX366" s="80">
        <v>0</v>
      </c>
      <c r="BY366" s="80">
        <v>0</v>
      </c>
      <c r="BZ366" s="80">
        <v>0</v>
      </c>
      <c r="CA366" s="80">
        <v>10.164999999999999</v>
      </c>
      <c r="CB366" s="80">
        <v>0</v>
      </c>
      <c r="CC366" s="80">
        <v>0</v>
      </c>
    </row>
    <row r="367" spans="1:81">
      <c r="A367" s="80" t="s">
        <v>2123</v>
      </c>
      <c r="B367" s="80">
        <v>68</v>
      </c>
      <c r="C367" s="80">
        <v>17</v>
      </c>
      <c r="D367" s="80">
        <v>4</v>
      </c>
      <c r="E367" s="80">
        <v>2020</v>
      </c>
      <c r="F367" s="80" t="s">
        <v>218</v>
      </c>
      <c r="G367" s="80" t="s">
        <v>2106</v>
      </c>
      <c r="H367" s="80" t="s">
        <v>2107</v>
      </c>
      <c r="I367" s="177"/>
      <c r="J367" s="81">
        <v>169.92151398401319</v>
      </c>
      <c r="K367" s="81">
        <v>1.4428245583573291</v>
      </c>
      <c r="L367" s="81">
        <v>4.8552889254340439</v>
      </c>
      <c r="M367" s="81">
        <v>26.897909320716504</v>
      </c>
      <c r="N367" s="81">
        <v>47.906809585191517</v>
      </c>
      <c r="O367" s="81">
        <v>37.28231801338206</v>
      </c>
      <c r="P367" s="81">
        <v>23.723200417882481</v>
      </c>
      <c r="Q367" s="81">
        <v>2.5700866998232086</v>
      </c>
      <c r="R367" s="81">
        <v>4.6517571595871239</v>
      </c>
      <c r="S367" s="81">
        <v>5.8294184559474012</v>
      </c>
      <c r="T367" s="82"/>
      <c r="U367" s="81">
        <v>25320340</v>
      </c>
      <c r="V367" s="81">
        <v>780</v>
      </c>
      <c r="W367" s="81">
        <v>104</v>
      </c>
      <c r="X367" s="81">
        <v>8222</v>
      </c>
      <c r="Y367" s="81">
        <v>18495</v>
      </c>
      <c r="Z367" s="81">
        <v>26641</v>
      </c>
      <c r="AA367" s="81">
        <v>5352</v>
      </c>
      <c r="AB367" s="81">
        <v>43588</v>
      </c>
      <c r="AC367" s="81">
        <v>824561</v>
      </c>
      <c r="AD367" s="81">
        <v>5.8294184559474012</v>
      </c>
      <c r="AE367" s="82"/>
      <c r="AF367" s="81">
        <v>132457207.7332795</v>
      </c>
      <c r="AG367" s="81">
        <v>1112793.3751293342</v>
      </c>
      <c r="AH367" s="81">
        <v>1166806.9212054443</v>
      </c>
      <c r="AI367" s="81">
        <v>45791998.842042275</v>
      </c>
      <c r="AJ367" s="81">
        <v>80391173.680097088</v>
      </c>
      <c r="AK367" s="81"/>
      <c r="AL367" s="81"/>
      <c r="AM367" s="81">
        <v>5688718.2727805004</v>
      </c>
      <c r="AN367" s="81"/>
      <c r="AO367" s="81"/>
      <c r="AP367" s="82"/>
      <c r="AQ367" s="81">
        <v>1519</v>
      </c>
      <c r="AR367" s="81">
        <v>510</v>
      </c>
      <c r="AS367" s="81">
        <v>0</v>
      </c>
      <c r="AT367" s="81">
        <v>0</v>
      </c>
      <c r="AU367" s="81">
        <v>0</v>
      </c>
      <c r="AV367" s="81">
        <v>2</v>
      </c>
      <c r="AW367" s="81">
        <v>0</v>
      </c>
      <c r="AX367" s="82"/>
      <c r="AY367" s="81">
        <v>6845.3000000000056</v>
      </c>
      <c r="AZ367" s="81">
        <v>33882.800000000017</v>
      </c>
      <c r="BA367" s="81">
        <v>0</v>
      </c>
      <c r="BB367" s="81">
        <v>0</v>
      </c>
      <c r="BC367" s="81">
        <v>0</v>
      </c>
      <c r="BD367" s="81">
        <v>62688.73</v>
      </c>
      <c r="BE367" s="81">
        <v>0</v>
      </c>
      <c r="BF367" s="82"/>
      <c r="BG367" s="81">
        <v>0</v>
      </c>
      <c r="BH367" s="81">
        <v>0</v>
      </c>
      <c r="BI367" s="81">
        <v>347.04399999999998</v>
      </c>
      <c r="BJ367" s="81">
        <v>93.903999999999996</v>
      </c>
      <c r="BK367" s="81">
        <v>14.063000000000001</v>
      </c>
      <c r="BL367" s="81">
        <v>0</v>
      </c>
      <c r="BM367" s="82"/>
      <c r="BN367" s="81">
        <v>0</v>
      </c>
      <c r="BO367" s="81">
        <v>0</v>
      </c>
      <c r="BP367" s="81">
        <v>6</v>
      </c>
      <c r="BQ367" s="81">
        <v>1</v>
      </c>
      <c r="BR367" s="81">
        <v>1</v>
      </c>
      <c r="BS367" s="81">
        <v>0</v>
      </c>
      <c r="BT367"/>
      <c r="BU367" s="80">
        <v>411.834</v>
      </c>
      <c r="BV367" s="80">
        <v>35.223999999999997</v>
      </c>
      <c r="BW367" s="80">
        <v>0.126</v>
      </c>
      <c r="BX367" s="80">
        <v>0.123</v>
      </c>
      <c r="BY367" s="80">
        <v>0.111</v>
      </c>
      <c r="BZ367" s="80">
        <v>0.48299999999999998</v>
      </c>
      <c r="CA367" s="80">
        <v>7.1050000000000004</v>
      </c>
      <c r="CB367" s="80">
        <v>5.0000000000000001E-3</v>
      </c>
      <c r="CC367" s="80">
        <v>0</v>
      </c>
    </row>
    <row r="368" spans="1:81">
      <c r="A368" s="80" t="s">
        <v>2124</v>
      </c>
      <c r="B368" s="80">
        <v>68</v>
      </c>
      <c r="C368" s="80">
        <v>18</v>
      </c>
      <c r="D368" s="80">
        <v>4</v>
      </c>
      <c r="E368" s="80">
        <v>2021</v>
      </c>
      <c r="F368" s="80" t="s">
        <v>75</v>
      </c>
      <c r="G368" s="174" t="s">
        <v>2106</v>
      </c>
      <c r="H368" s="80" t="s">
        <v>2107</v>
      </c>
      <c r="I368" s="177"/>
      <c r="J368" s="81">
        <v>150.75534422562933</v>
      </c>
      <c r="K368" s="81">
        <v>1.6348691728717979</v>
      </c>
      <c r="L368" s="81">
        <v>4.6291833831138822</v>
      </c>
      <c r="M368" s="81">
        <v>31.549025077529517</v>
      </c>
      <c r="N368" s="81">
        <v>46.077723416976518</v>
      </c>
      <c r="O368" s="81">
        <v>36.191178911577168</v>
      </c>
      <c r="P368" s="81">
        <v>24.367309939055879</v>
      </c>
      <c r="Q368" s="81">
        <v>2.5897713890148788</v>
      </c>
      <c r="R368" s="81">
        <v>6.3211817965461341</v>
      </c>
      <c r="S368" s="81">
        <v>5.3142709964322803</v>
      </c>
      <c r="T368" s="82"/>
      <c r="U368" s="81">
        <v>23658222</v>
      </c>
      <c r="V368" s="81">
        <v>780</v>
      </c>
      <c r="W368" s="81">
        <v>104</v>
      </c>
      <c r="X368" s="81">
        <v>8222</v>
      </c>
      <c r="Y368" s="81">
        <v>18532</v>
      </c>
      <c r="Z368" s="81">
        <v>26629</v>
      </c>
      <c r="AA368" s="81">
        <v>5361</v>
      </c>
      <c r="AB368" s="81">
        <v>43401</v>
      </c>
      <c r="AC368" s="81">
        <v>1086040.4999999998</v>
      </c>
      <c r="AD368" s="81">
        <v>5.3142709964322803</v>
      </c>
      <c r="AE368" s="82"/>
      <c r="AF368" s="81">
        <v>116069252.31762034</v>
      </c>
      <c r="AG368" s="81">
        <v>1239170.812950179</v>
      </c>
      <c r="AH368" s="81">
        <v>1073517.2971758384</v>
      </c>
      <c r="AI368" s="81">
        <v>50766376.012419447</v>
      </c>
      <c r="AJ368" s="81">
        <v>71720485.038188174</v>
      </c>
      <c r="AK368" s="81">
        <v>0</v>
      </c>
      <c r="AL368" s="81">
        <v>0</v>
      </c>
      <c r="AM368" s="81">
        <v>5696983.9947464541</v>
      </c>
      <c r="AN368" s="81">
        <v>0</v>
      </c>
      <c r="AO368" s="81">
        <v>0</v>
      </c>
      <c r="AP368" s="82"/>
      <c r="AQ368" s="81">
        <v>1632</v>
      </c>
      <c r="AR368" s="81">
        <v>528</v>
      </c>
      <c r="AS368" s="81">
        <v>0</v>
      </c>
      <c r="AT368" s="81">
        <v>0</v>
      </c>
      <c r="AU368" s="81">
        <v>0</v>
      </c>
      <c r="AV368" s="81">
        <v>2</v>
      </c>
      <c r="AW368" s="81"/>
      <c r="AX368" s="82"/>
      <c r="AY368" s="81">
        <v>7467.100000000004</v>
      </c>
      <c r="AZ368" s="81">
        <v>36668.60000000002</v>
      </c>
      <c r="BA368" s="81">
        <v>0</v>
      </c>
      <c r="BB368" s="81">
        <v>0</v>
      </c>
      <c r="BC368" s="81">
        <v>0</v>
      </c>
      <c r="BD368" s="81">
        <v>62688.73</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2125</v>
      </c>
      <c r="B369" s="80">
        <v>68</v>
      </c>
      <c r="C369" s="80">
        <v>19</v>
      </c>
      <c r="D369" s="80">
        <v>4</v>
      </c>
      <c r="E369" s="80">
        <v>2022</v>
      </c>
      <c r="F369" s="80" t="s">
        <v>568</v>
      </c>
      <c r="G369" s="174" t="s">
        <v>2106</v>
      </c>
      <c r="H369" s="80" t="s">
        <v>2107</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1791</v>
      </c>
      <c r="AR369" s="81">
        <v>537</v>
      </c>
      <c r="AS369" s="81">
        <v>0</v>
      </c>
      <c r="AT369" s="81">
        <v>0</v>
      </c>
      <c r="AU369" s="81">
        <v>0</v>
      </c>
      <c r="AV369" s="81">
        <v>4</v>
      </c>
      <c r="AW369" s="81"/>
      <c r="AX369" s="82"/>
      <c r="AY369" s="81">
        <v>8338.4000000000015</v>
      </c>
      <c r="AZ369" s="81">
        <v>37371.500000000022</v>
      </c>
      <c r="BA369" s="81">
        <v>0</v>
      </c>
      <c r="BB369" s="81">
        <v>0</v>
      </c>
      <c r="BC369" s="81">
        <v>0</v>
      </c>
      <c r="BD369" s="81">
        <v>258261.00099999999</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2126</v>
      </c>
      <c r="B370" s="80">
        <v>273</v>
      </c>
      <c r="C370" s="80">
        <v>1</v>
      </c>
      <c r="D370" s="80">
        <v>17</v>
      </c>
      <c r="E370" s="80">
        <v>1990</v>
      </c>
      <c r="F370" s="80" t="s">
        <v>562</v>
      </c>
      <c r="G370" s="80" t="s">
        <v>1667</v>
      </c>
      <c r="H370" s="80" t="s">
        <v>1668</v>
      </c>
      <c r="I370" s="177"/>
      <c r="J370" s="81">
        <v>180.86690730223989</v>
      </c>
      <c r="K370" s="81">
        <v>9.0725205798046034</v>
      </c>
      <c r="L370" s="81">
        <v>70.961297975418972</v>
      </c>
      <c r="M370" s="81">
        <v>20.553146941060454</v>
      </c>
      <c r="N370" s="81">
        <v>51.171841828282957</v>
      </c>
      <c r="O370" s="81">
        <v>29.901897240288243</v>
      </c>
      <c r="P370" s="81">
        <v>43.853021088109294</v>
      </c>
      <c r="Q370" s="81">
        <v>2.0926175002799901</v>
      </c>
      <c r="R370" s="81">
        <v>0</v>
      </c>
      <c r="S370" s="81">
        <v>1.7040439777966268</v>
      </c>
      <c r="T370" s="82"/>
      <c r="U370" s="81">
        <v>5078101</v>
      </c>
      <c r="V370" s="81">
        <v>1660</v>
      </c>
      <c r="W370" s="81">
        <v>830</v>
      </c>
      <c r="X370" s="81">
        <v>6892</v>
      </c>
      <c r="Y370" s="81">
        <v>10947</v>
      </c>
      <c r="Z370" s="81">
        <v>12299</v>
      </c>
      <c r="AA370" s="81">
        <v>10648</v>
      </c>
      <c r="AB370" s="81">
        <v>33977</v>
      </c>
      <c r="AC370" s="81">
        <v>0</v>
      </c>
      <c r="AD370" s="81">
        <v>1.7040439777966268</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2127</v>
      </c>
      <c r="B371" s="80">
        <v>274</v>
      </c>
      <c r="C371" s="80">
        <v>2</v>
      </c>
      <c r="D371" s="80">
        <v>17</v>
      </c>
      <c r="E371" s="80">
        <v>2005</v>
      </c>
      <c r="F371" s="80" t="s">
        <v>565</v>
      </c>
      <c r="G371" s="80" t="s">
        <v>1667</v>
      </c>
      <c r="H371" s="80" t="s">
        <v>1668</v>
      </c>
      <c r="I371" s="177"/>
      <c r="J371" s="81">
        <v>192.45172844326913</v>
      </c>
      <c r="K371" s="81">
        <v>4.8551514321979665</v>
      </c>
      <c r="L371" s="81">
        <v>59.572840089977696</v>
      </c>
      <c r="M371" s="81">
        <v>52.784188252490267</v>
      </c>
      <c r="N371" s="81">
        <v>85.153715546950139</v>
      </c>
      <c r="O371" s="81">
        <v>51.459552138653521</v>
      </c>
      <c r="P371" s="81">
        <v>40.390225296530858</v>
      </c>
      <c r="Q371" s="81">
        <v>2.5504218172624498</v>
      </c>
      <c r="R371" s="81">
        <v>0</v>
      </c>
      <c r="S371" s="81">
        <v>6.215947720463511</v>
      </c>
      <c r="T371" s="82"/>
      <c r="U371" s="81">
        <v>5943944</v>
      </c>
      <c r="V371" s="81">
        <v>1481</v>
      </c>
      <c r="W371" s="81">
        <v>529</v>
      </c>
      <c r="X371" s="81">
        <v>8572</v>
      </c>
      <c r="Y371" s="81">
        <v>17361</v>
      </c>
      <c r="Z371" s="81">
        <v>24493</v>
      </c>
      <c r="AA371" s="81">
        <v>8032</v>
      </c>
      <c r="AB371" s="81">
        <v>43290</v>
      </c>
      <c r="AC371" s="81">
        <v>0</v>
      </c>
      <c r="AD371" s="81">
        <v>6.215947720463511</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2128</v>
      </c>
      <c r="B372" s="80">
        <v>275</v>
      </c>
      <c r="C372" s="80">
        <v>3</v>
      </c>
      <c r="D372" s="80">
        <v>17</v>
      </c>
      <c r="E372" s="80">
        <v>2006</v>
      </c>
      <c r="F372" s="80" t="s">
        <v>566</v>
      </c>
      <c r="G372" s="80" t="s">
        <v>1667</v>
      </c>
      <c r="H372" s="80" t="s">
        <v>1668</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2129</v>
      </c>
      <c r="B373" s="80">
        <v>276</v>
      </c>
      <c r="C373" s="80">
        <v>4</v>
      </c>
      <c r="D373" s="80">
        <v>17</v>
      </c>
      <c r="E373" s="80">
        <v>2007</v>
      </c>
      <c r="F373" s="80" t="s">
        <v>567</v>
      </c>
      <c r="G373" s="80" t="s">
        <v>1667</v>
      </c>
      <c r="H373" s="80" t="s">
        <v>1668</v>
      </c>
      <c r="I373" s="177"/>
      <c r="J373" s="81">
        <v>168.44381529291317</v>
      </c>
      <c r="K373" s="81">
        <v>4.7187402001362599</v>
      </c>
      <c r="L373" s="81">
        <v>44.317160950544228</v>
      </c>
      <c r="M373" s="81">
        <v>49.471378687059961</v>
      </c>
      <c r="N373" s="81">
        <v>88.731312460773864</v>
      </c>
      <c r="O373" s="81">
        <v>50.748671245471584</v>
      </c>
      <c r="P373" s="81">
        <v>40.918395801437313</v>
      </c>
      <c r="Q373" s="81">
        <v>2.7697800675252378</v>
      </c>
      <c r="R373" s="81">
        <v>0</v>
      </c>
      <c r="S373" s="81">
        <v>2.6372090167309619</v>
      </c>
      <c r="T373" s="82"/>
      <c r="U373" s="81">
        <v>5531731</v>
      </c>
      <c r="V373" s="81">
        <v>1570</v>
      </c>
      <c r="W373" s="81">
        <v>540</v>
      </c>
      <c r="X373" s="81">
        <v>10063</v>
      </c>
      <c r="Y373" s="81">
        <v>18138</v>
      </c>
      <c r="Z373" s="81">
        <v>25110</v>
      </c>
      <c r="AA373" s="81">
        <v>8013</v>
      </c>
      <c r="AB373" s="81">
        <v>44527</v>
      </c>
      <c r="AC373" s="81">
        <v>0</v>
      </c>
      <c r="AD373" s="81">
        <v>2.6372090167309619</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2130</v>
      </c>
      <c r="B374" s="80">
        <v>277</v>
      </c>
      <c r="C374" s="80">
        <v>5</v>
      </c>
      <c r="D374" s="80">
        <v>17</v>
      </c>
      <c r="E374" s="80">
        <v>2008</v>
      </c>
      <c r="F374" s="80" t="s">
        <v>84</v>
      </c>
      <c r="G374" s="80" t="s">
        <v>1667</v>
      </c>
      <c r="H374" s="80" t="s">
        <v>1668</v>
      </c>
      <c r="I374" s="177"/>
      <c r="J374" s="81">
        <v>166.52057900853916</v>
      </c>
      <c r="K374" s="81">
        <v>4.1414376065420084</v>
      </c>
      <c r="L374" s="81">
        <v>38.266195865627971</v>
      </c>
      <c r="M374" s="81">
        <v>57.886303648322631</v>
      </c>
      <c r="N374" s="81">
        <v>91.804660006733329</v>
      </c>
      <c r="O374" s="81">
        <v>49.65659136683837</v>
      </c>
      <c r="P374" s="81">
        <v>40.203573917345693</v>
      </c>
      <c r="Q374" s="81">
        <v>2.7542554423447903</v>
      </c>
      <c r="R374" s="81">
        <v>0</v>
      </c>
      <c r="S374" s="81">
        <v>2.6842494322457826</v>
      </c>
      <c r="T374" s="82"/>
      <c r="U374" s="81">
        <v>5745772</v>
      </c>
      <c r="V374" s="81">
        <v>1570</v>
      </c>
      <c r="W374" s="81">
        <v>540</v>
      </c>
      <c r="X374" s="81">
        <v>10063</v>
      </c>
      <c r="Y374" s="81">
        <v>18517</v>
      </c>
      <c r="Z374" s="81">
        <v>25432</v>
      </c>
      <c r="AA374" s="81">
        <v>7882</v>
      </c>
      <c r="AB374" s="81">
        <v>45005</v>
      </c>
      <c r="AC374" s="81">
        <v>0</v>
      </c>
      <c r="AD374" s="81">
        <v>2.6842494322457826</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2131</v>
      </c>
      <c r="B375" s="80">
        <v>278</v>
      </c>
      <c r="C375" s="80">
        <v>6</v>
      </c>
      <c r="D375" s="80">
        <v>17</v>
      </c>
      <c r="E375" s="80">
        <v>2009</v>
      </c>
      <c r="F375" s="80" t="s">
        <v>85</v>
      </c>
      <c r="G375" s="80" t="s">
        <v>1667</v>
      </c>
      <c r="H375" s="80" t="s">
        <v>1668</v>
      </c>
      <c r="I375" s="177"/>
      <c r="J375" s="81">
        <v>188.94806868110251</v>
      </c>
      <c r="K375" s="81">
        <v>3.0648192032241406</v>
      </c>
      <c r="L375" s="81">
        <v>40.010153886642961</v>
      </c>
      <c r="M375" s="81">
        <v>55.811008158423576</v>
      </c>
      <c r="N375" s="81">
        <v>80.382488009554109</v>
      </c>
      <c r="O375" s="81">
        <v>51.135016961127697</v>
      </c>
      <c r="P375" s="81">
        <v>38.9874811246398</v>
      </c>
      <c r="Q375" s="81">
        <v>2.6464475905733038</v>
      </c>
      <c r="R375" s="81">
        <v>0</v>
      </c>
      <c r="S375" s="81">
        <v>2.8232242731592816</v>
      </c>
      <c r="T375" s="82"/>
      <c r="U375" s="81">
        <v>6583911</v>
      </c>
      <c r="V375" s="81">
        <v>1423</v>
      </c>
      <c r="W375" s="81">
        <v>647</v>
      </c>
      <c r="X375" s="81">
        <v>12253</v>
      </c>
      <c r="Y375" s="81">
        <v>18876</v>
      </c>
      <c r="Z375" s="81">
        <v>25850</v>
      </c>
      <c r="AA375" s="81">
        <v>7847</v>
      </c>
      <c r="AB375" s="81">
        <v>45395</v>
      </c>
      <c r="AC375" s="81">
        <v>0</v>
      </c>
      <c r="AD375" s="81">
        <v>2.8232242731592816</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3.948</v>
      </c>
      <c r="BH375" s="81">
        <v>0</v>
      </c>
      <c r="BI375" s="81">
        <v>59</v>
      </c>
      <c r="BJ375" s="81">
        <v>0</v>
      </c>
      <c r="BK375" s="81">
        <v>0</v>
      </c>
      <c r="BL375" s="81">
        <v>0</v>
      </c>
      <c r="BM375" s="82"/>
      <c r="BN375" s="81">
        <v>1</v>
      </c>
      <c r="BO375" s="81">
        <v>0</v>
      </c>
      <c r="BP375" s="81">
        <v>1</v>
      </c>
      <c r="BQ375" s="81">
        <v>0</v>
      </c>
      <c r="BR375" s="81">
        <v>0</v>
      </c>
      <c r="BS375" s="81">
        <v>0</v>
      </c>
      <c r="BT375"/>
      <c r="BU375" s="80"/>
      <c r="BV375" s="80"/>
      <c r="BW375" s="80"/>
      <c r="BX375" s="80"/>
      <c r="BY375" s="80"/>
      <c r="BZ375" s="80"/>
      <c r="CA375" s="80"/>
      <c r="CB375" s="80"/>
      <c r="CC375" s="80"/>
    </row>
    <row r="376" spans="1:81">
      <c r="A376" s="80" t="s">
        <v>2132</v>
      </c>
      <c r="B376" s="80">
        <v>279</v>
      </c>
      <c r="C376" s="80">
        <v>7</v>
      </c>
      <c r="D376" s="80">
        <v>17</v>
      </c>
      <c r="E376" s="80">
        <v>2010</v>
      </c>
      <c r="F376" s="80" t="s">
        <v>86</v>
      </c>
      <c r="G376" s="80" t="s">
        <v>1667</v>
      </c>
      <c r="H376" s="80" t="s">
        <v>1668</v>
      </c>
      <c r="I376" s="177"/>
      <c r="J376" s="81">
        <v>163.13718230508584</v>
      </c>
      <c r="K376" s="81">
        <v>3.1963190243598398</v>
      </c>
      <c r="L376" s="81">
        <v>36.425334245843239</v>
      </c>
      <c r="M376" s="81">
        <v>49.958636142624762</v>
      </c>
      <c r="N376" s="81">
        <v>80.263197023072635</v>
      </c>
      <c r="O376" s="81">
        <v>51.881029966320796</v>
      </c>
      <c r="P376" s="81">
        <v>40.072708265450046</v>
      </c>
      <c r="Q376" s="81">
        <v>2.7743620752709357</v>
      </c>
      <c r="R376" s="81">
        <v>0</v>
      </c>
      <c r="S376" s="81">
        <v>1.1047119246310089</v>
      </c>
      <c r="T376" s="82"/>
      <c r="U376" s="81">
        <v>6363357</v>
      </c>
      <c r="V376" s="81">
        <v>1423</v>
      </c>
      <c r="W376" s="81">
        <v>647</v>
      </c>
      <c r="X376" s="81">
        <v>12253</v>
      </c>
      <c r="Y376" s="81">
        <v>19169</v>
      </c>
      <c r="Z376" s="81">
        <v>26349</v>
      </c>
      <c r="AA376" s="81">
        <v>7864</v>
      </c>
      <c r="AB376" s="81">
        <v>45600</v>
      </c>
      <c r="AC376" s="81">
        <v>0</v>
      </c>
      <c r="AD376" s="81">
        <v>1.1047119246310089</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4.6509999999999998</v>
      </c>
      <c r="BH376" s="81">
        <v>0</v>
      </c>
      <c r="BI376" s="81">
        <v>51.91</v>
      </c>
      <c r="BJ376" s="81">
        <v>0</v>
      </c>
      <c r="BK376" s="81">
        <v>0</v>
      </c>
      <c r="BL376" s="81">
        <v>0</v>
      </c>
      <c r="BM376" s="82"/>
      <c r="BN376" s="81">
        <v>1</v>
      </c>
      <c r="BO376" s="81">
        <v>0</v>
      </c>
      <c r="BP376" s="81">
        <v>1</v>
      </c>
      <c r="BQ376" s="81">
        <v>0</v>
      </c>
      <c r="BR376" s="81">
        <v>0</v>
      </c>
      <c r="BS376" s="81">
        <v>0</v>
      </c>
      <c r="BT376"/>
      <c r="BU376" s="80">
        <v>51.91</v>
      </c>
      <c r="BV376" s="80">
        <v>0</v>
      </c>
      <c r="BW376" s="80">
        <v>0</v>
      </c>
      <c r="BX376" s="80">
        <v>4.6509999999999998</v>
      </c>
      <c r="BY376" s="80">
        <v>0</v>
      </c>
      <c r="BZ376" s="80">
        <v>0</v>
      </c>
      <c r="CA376" s="80">
        <v>0</v>
      </c>
      <c r="CB376" s="80">
        <v>0</v>
      </c>
      <c r="CC376" s="80">
        <v>0</v>
      </c>
    </row>
    <row r="377" spans="1:81">
      <c r="A377" s="80" t="s">
        <v>2133</v>
      </c>
      <c r="B377" s="80">
        <v>280</v>
      </c>
      <c r="C377" s="80">
        <v>8</v>
      </c>
      <c r="D377" s="80">
        <v>17</v>
      </c>
      <c r="E377" s="80">
        <v>2011</v>
      </c>
      <c r="F377" s="80" t="s">
        <v>87</v>
      </c>
      <c r="G377" s="80" t="s">
        <v>1667</v>
      </c>
      <c r="H377" s="80" t="s">
        <v>1668</v>
      </c>
      <c r="I377" s="177"/>
      <c r="J377" s="81">
        <v>120.80669380395211</v>
      </c>
      <c r="K377" s="81">
        <v>4.4786374894724661</v>
      </c>
      <c r="L377" s="81">
        <v>33.987490977563887</v>
      </c>
      <c r="M377" s="81">
        <v>63.111803042158776</v>
      </c>
      <c r="N377" s="81">
        <v>97.236062196985543</v>
      </c>
      <c r="O377" s="81">
        <v>51.687484462058087</v>
      </c>
      <c r="P377" s="81">
        <v>38.949308852447238</v>
      </c>
      <c r="Q377" s="81">
        <v>3.1976047797940819</v>
      </c>
      <c r="R377" s="81">
        <v>0</v>
      </c>
      <c r="S377" s="81">
        <v>2.3653696225081156</v>
      </c>
      <c r="T377" s="82"/>
      <c r="U377" s="81">
        <v>4437939</v>
      </c>
      <c r="V377" s="81">
        <v>1423</v>
      </c>
      <c r="W377" s="81">
        <v>647</v>
      </c>
      <c r="X377" s="81">
        <v>12253</v>
      </c>
      <c r="Y377" s="81">
        <v>19293</v>
      </c>
      <c r="Z377" s="81">
        <v>26821</v>
      </c>
      <c r="AA377" s="81">
        <v>7871</v>
      </c>
      <c r="AB377" s="81">
        <v>45564</v>
      </c>
      <c r="AC377" s="81">
        <v>0</v>
      </c>
      <c r="AD377" s="81">
        <v>2.3653696225081156</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49.662999999999997</v>
      </c>
      <c r="BJ377" s="81">
        <v>0</v>
      </c>
      <c r="BK377" s="81">
        <v>0</v>
      </c>
      <c r="BL377" s="81">
        <v>0</v>
      </c>
      <c r="BM377" s="82"/>
      <c r="BN377" s="81">
        <v>0</v>
      </c>
      <c r="BO377" s="81">
        <v>0</v>
      </c>
      <c r="BP377" s="81">
        <v>1</v>
      </c>
      <c r="BQ377" s="81">
        <v>0</v>
      </c>
      <c r="BR377" s="81">
        <v>0</v>
      </c>
      <c r="BS377" s="81">
        <v>0</v>
      </c>
      <c r="BT377"/>
      <c r="BU377" s="80">
        <v>49.662999999999997</v>
      </c>
      <c r="BV377" s="80">
        <v>0</v>
      </c>
      <c r="BW377" s="80">
        <v>0</v>
      </c>
      <c r="BX377" s="80">
        <v>0</v>
      </c>
      <c r="BY377" s="80">
        <v>0</v>
      </c>
      <c r="BZ377" s="80">
        <v>0</v>
      </c>
      <c r="CA377" s="80">
        <v>0</v>
      </c>
      <c r="CB377" s="80">
        <v>0</v>
      </c>
      <c r="CC377" s="80">
        <v>0</v>
      </c>
    </row>
    <row r="378" spans="1:81">
      <c r="A378" s="80" t="s">
        <v>2134</v>
      </c>
      <c r="B378" s="80">
        <v>281</v>
      </c>
      <c r="C378" s="80">
        <v>9</v>
      </c>
      <c r="D378" s="80">
        <v>17</v>
      </c>
      <c r="E378" s="80">
        <v>2012</v>
      </c>
      <c r="F378" s="80" t="s">
        <v>88</v>
      </c>
      <c r="G378" s="80" t="s">
        <v>1667</v>
      </c>
      <c r="H378" s="80" t="s">
        <v>1668</v>
      </c>
      <c r="I378" s="177"/>
      <c r="J378" s="81">
        <v>165.86318450833983</v>
      </c>
      <c r="K378" s="81">
        <v>5.0453583477865473</v>
      </c>
      <c r="L378" s="81">
        <v>34.292367751337039</v>
      </c>
      <c r="M378" s="81">
        <v>78.384658850898859</v>
      </c>
      <c r="N378" s="81">
        <v>107.7448845917784</v>
      </c>
      <c r="O378" s="81">
        <v>52.46998638013028</v>
      </c>
      <c r="P378" s="81">
        <v>38.872319066544954</v>
      </c>
      <c r="Q378" s="81">
        <v>3.4666489522643298</v>
      </c>
      <c r="R378" s="81">
        <v>0</v>
      </c>
      <c r="S378" s="81">
        <v>3.6861825025401656</v>
      </c>
      <c r="T378" s="82"/>
      <c r="U378" s="81">
        <v>5838049</v>
      </c>
      <c r="V378" s="81">
        <v>1423</v>
      </c>
      <c r="W378" s="81">
        <v>647</v>
      </c>
      <c r="X378" s="81">
        <v>12253</v>
      </c>
      <c r="Y378" s="81">
        <v>19461</v>
      </c>
      <c r="Z378" s="81">
        <v>27443</v>
      </c>
      <c r="AA378" s="81">
        <v>7811</v>
      </c>
      <c r="AB378" s="81">
        <v>45466</v>
      </c>
      <c r="AC378" s="81">
        <v>0</v>
      </c>
      <c r="AD378" s="81">
        <v>3.6861825025401656</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57.984999999999999</v>
      </c>
      <c r="BJ378" s="81">
        <v>0</v>
      </c>
      <c r="BK378" s="81">
        <v>0</v>
      </c>
      <c r="BL378" s="81">
        <v>0</v>
      </c>
      <c r="BM378" s="82"/>
      <c r="BN378" s="81">
        <v>0</v>
      </c>
      <c r="BO378" s="81">
        <v>0</v>
      </c>
      <c r="BP378" s="81">
        <v>1</v>
      </c>
      <c r="BQ378" s="81">
        <v>0</v>
      </c>
      <c r="BR378" s="81">
        <v>0</v>
      </c>
      <c r="BS378" s="81">
        <v>0</v>
      </c>
      <c r="BT378"/>
      <c r="BU378" s="80">
        <v>57.984999999999999</v>
      </c>
      <c r="BV378" s="80">
        <v>0</v>
      </c>
      <c r="BW378" s="80">
        <v>0</v>
      </c>
      <c r="BX378" s="80">
        <v>0</v>
      </c>
      <c r="BY378" s="80">
        <v>0</v>
      </c>
      <c r="BZ378" s="80">
        <v>0</v>
      </c>
      <c r="CA378" s="80">
        <v>0</v>
      </c>
      <c r="CB378" s="80">
        <v>0</v>
      </c>
      <c r="CC378" s="80">
        <v>0</v>
      </c>
    </row>
    <row r="379" spans="1:81">
      <c r="A379" s="80" t="s">
        <v>2135</v>
      </c>
      <c r="B379" s="80">
        <v>282</v>
      </c>
      <c r="C379" s="80">
        <v>10</v>
      </c>
      <c r="D379" s="80">
        <v>17</v>
      </c>
      <c r="E379" s="80">
        <v>2013</v>
      </c>
      <c r="F379" s="80" t="s">
        <v>89</v>
      </c>
      <c r="G379" s="80" t="s">
        <v>1667</v>
      </c>
      <c r="H379" s="80" t="s">
        <v>1668</v>
      </c>
      <c r="I379" s="177"/>
      <c r="J379" s="81">
        <v>169.6708125933026</v>
      </c>
      <c r="K379" s="81">
        <v>4.1700058839943557</v>
      </c>
      <c r="L379" s="81">
        <v>30.282864733243549</v>
      </c>
      <c r="M379" s="81">
        <v>72.89960676752689</v>
      </c>
      <c r="N379" s="81">
        <v>105.00933566740616</v>
      </c>
      <c r="O379" s="81">
        <v>51.23588946925716</v>
      </c>
      <c r="P379" s="81">
        <v>39.203614240317563</v>
      </c>
      <c r="Q379" s="81">
        <v>3.5185474679684003</v>
      </c>
      <c r="R379" s="81">
        <v>0</v>
      </c>
      <c r="S379" s="81">
        <v>4.0763300538125842</v>
      </c>
      <c r="T379" s="82"/>
      <c r="U379" s="81">
        <v>6080794</v>
      </c>
      <c r="V379" s="81">
        <v>1423</v>
      </c>
      <c r="W379" s="81">
        <v>647</v>
      </c>
      <c r="X379" s="81">
        <v>12253</v>
      </c>
      <c r="Y379" s="81">
        <v>19571</v>
      </c>
      <c r="Z379" s="81">
        <v>27994</v>
      </c>
      <c r="AA379" s="81">
        <v>7848</v>
      </c>
      <c r="AB379" s="81">
        <v>45485</v>
      </c>
      <c r="AC379" s="81">
        <v>0</v>
      </c>
      <c r="AD379" s="81">
        <v>4.0763300538125842</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63.540999999999997</v>
      </c>
      <c r="BJ379" s="81">
        <v>0</v>
      </c>
      <c r="BK379" s="81">
        <v>0</v>
      </c>
      <c r="BL379" s="81">
        <v>0</v>
      </c>
      <c r="BM379" s="82"/>
      <c r="BN379" s="81">
        <v>0</v>
      </c>
      <c r="BO379" s="81">
        <v>0</v>
      </c>
      <c r="BP379" s="81">
        <v>1</v>
      </c>
      <c r="BQ379" s="81">
        <v>0</v>
      </c>
      <c r="BR379" s="81">
        <v>0</v>
      </c>
      <c r="BS379" s="81">
        <v>0</v>
      </c>
      <c r="BT379"/>
      <c r="BU379" s="80">
        <v>63.540999999999997</v>
      </c>
      <c r="BV379" s="80">
        <v>0</v>
      </c>
      <c r="BW379" s="80">
        <v>0</v>
      </c>
      <c r="BX379" s="80">
        <v>0</v>
      </c>
      <c r="BY379" s="80">
        <v>0</v>
      </c>
      <c r="BZ379" s="80">
        <v>0</v>
      </c>
      <c r="CA379" s="80">
        <v>0</v>
      </c>
      <c r="CB379" s="80">
        <v>0</v>
      </c>
      <c r="CC379" s="80">
        <v>0</v>
      </c>
    </row>
    <row r="380" spans="1:81">
      <c r="A380" s="80" t="s">
        <v>2136</v>
      </c>
      <c r="B380" s="80">
        <v>283</v>
      </c>
      <c r="C380" s="80">
        <v>11</v>
      </c>
      <c r="D380" s="80">
        <v>17</v>
      </c>
      <c r="E380" s="80">
        <v>2014</v>
      </c>
      <c r="F380" s="80" t="s">
        <v>90</v>
      </c>
      <c r="G380" s="80" t="s">
        <v>1667</v>
      </c>
      <c r="H380" s="80" t="s">
        <v>1668</v>
      </c>
      <c r="I380" s="177"/>
      <c r="J380" s="81">
        <v>159.64907991686633</v>
      </c>
      <c r="K380" s="81">
        <v>4.718367745865983</v>
      </c>
      <c r="L380" s="81">
        <v>22.192881975380068</v>
      </c>
      <c r="M380" s="81">
        <v>71.617061579557372</v>
      </c>
      <c r="N380" s="81">
        <v>112.01513907835631</v>
      </c>
      <c r="O380" s="81">
        <v>49.50750609317577</v>
      </c>
      <c r="P380" s="81">
        <v>38.945551825088145</v>
      </c>
      <c r="Q380" s="81">
        <v>3.3689107519982331</v>
      </c>
      <c r="R380" s="81">
        <v>0</v>
      </c>
      <c r="S380" s="81">
        <v>3.4933057544362338</v>
      </c>
      <c r="T380" s="82"/>
      <c r="U380" s="81">
        <v>6354532</v>
      </c>
      <c r="V380" s="81">
        <v>1399</v>
      </c>
      <c r="W380" s="81">
        <v>484</v>
      </c>
      <c r="X380" s="81">
        <v>11444</v>
      </c>
      <c r="Y380" s="81">
        <v>19716</v>
      </c>
      <c r="Z380" s="81">
        <v>28489</v>
      </c>
      <c r="AA380" s="81">
        <v>7756</v>
      </c>
      <c r="AB380" s="81">
        <v>45391</v>
      </c>
      <c r="AC380" s="81">
        <v>0</v>
      </c>
      <c r="AD380" s="81">
        <v>3.4933057544362338</v>
      </c>
      <c r="AE380" s="82"/>
      <c r="AF380" s="81">
        <v>51752283.395009555</v>
      </c>
      <c r="AG380" s="81">
        <v>3310853.3598185661</v>
      </c>
      <c r="AH380" s="81">
        <v>3609674.5451693265</v>
      </c>
      <c r="AI380" s="81">
        <v>75363475.033755064</v>
      </c>
      <c r="AJ380" s="81">
        <v>84798040.342791304</v>
      </c>
      <c r="AK380" s="81">
        <v>0</v>
      </c>
      <c r="AL380" s="81">
        <v>0</v>
      </c>
      <c r="AM380" s="81">
        <v>6231506.0125294095</v>
      </c>
      <c r="AN380" s="81">
        <v>0</v>
      </c>
      <c r="AO380" s="81">
        <v>0</v>
      </c>
      <c r="AP380" s="82"/>
      <c r="AQ380" s="81">
        <v>849</v>
      </c>
      <c r="AR380" s="81">
        <v>98</v>
      </c>
      <c r="AS380" s="81">
        <v>0</v>
      </c>
      <c r="AT380" s="81">
        <v>0</v>
      </c>
      <c r="AU380" s="81">
        <v>0</v>
      </c>
      <c r="AV380" s="81">
        <v>0</v>
      </c>
      <c r="AW380" s="81" t="s">
        <v>564</v>
      </c>
      <c r="AX380" s="82"/>
      <c r="AY380" s="81">
        <v>4110.0370000000003</v>
      </c>
      <c r="AZ380" s="81">
        <v>7025.3</v>
      </c>
      <c r="BA380" s="81">
        <v>0</v>
      </c>
      <c r="BB380" s="81">
        <v>0</v>
      </c>
      <c r="BC380" s="81">
        <v>0</v>
      </c>
      <c r="BD380" s="81">
        <v>0</v>
      </c>
      <c r="BE380" s="81" t="s">
        <v>564</v>
      </c>
      <c r="BF380" s="82"/>
      <c r="BG380" s="81">
        <v>0</v>
      </c>
      <c r="BH380" s="81">
        <v>0</v>
      </c>
      <c r="BI380" s="81">
        <v>59.93</v>
      </c>
      <c r="BJ380" s="81">
        <v>0</v>
      </c>
      <c r="BK380" s="81">
        <v>0</v>
      </c>
      <c r="BL380" s="81">
        <v>0</v>
      </c>
      <c r="BM380" s="82"/>
      <c r="BN380" s="81">
        <v>0</v>
      </c>
      <c r="BO380" s="81">
        <v>0</v>
      </c>
      <c r="BP380" s="81">
        <v>1</v>
      </c>
      <c r="BQ380" s="81">
        <v>0</v>
      </c>
      <c r="BR380" s="81">
        <v>0</v>
      </c>
      <c r="BS380" s="81">
        <v>0</v>
      </c>
      <c r="BT380"/>
      <c r="BU380" s="80">
        <v>59.93</v>
      </c>
      <c r="BV380" s="80">
        <v>0</v>
      </c>
      <c r="BW380" s="80">
        <v>0</v>
      </c>
      <c r="BX380" s="80">
        <v>0</v>
      </c>
      <c r="BY380" s="80">
        <v>0</v>
      </c>
      <c r="BZ380" s="80">
        <v>0</v>
      </c>
      <c r="CA380" s="80">
        <v>0</v>
      </c>
      <c r="CB380" s="80">
        <v>0</v>
      </c>
      <c r="CC380" s="80">
        <v>0</v>
      </c>
    </row>
    <row r="381" spans="1:81">
      <c r="A381" s="80" t="s">
        <v>2137</v>
      </c>
      <c r="B381" s="80">
        <v>284</v>
      </c>
      <c r="C381" s="80">
        <v>12</v>
      </c>
      <c r="D381" s="80">
        <v>17</v>
      </c>
      <c r="E381" s="80">
        <v>2015</v>
      </c>
      <c r="F381" s="80" t="s">
        <v>91</v>
      </c>
      <c r="G381" s="80" t="s">
        <v>1667</v>
      </c>
      <c r="H381" s="80" t="s">
        <v>1668</v>
      </c>
      <c r="I381" s="177"/>
      <c r="J381" s="81">
        <v>199.6316849064425</v>
      </c>
      <c r="K381" s="81">
        <v>4.5244241808035452</v>
      </c>
      <c r="L381" s="81">
        <v>23.360323523382959</v>
      </c>
      <c r="M381" s="81">
        <v>69.294723778816078</v>
      </c>
      <c r="N381" s="81">
        <v>104.30136514102844</v>
      </c>
      <c r="O381" s="81">
        <v>49.740754070576699</v>
      </c>
      <c r="P381" s="81">
        <v>38.925941880053642</v>
      </c>
      <c r="Q381" s="81">
        <v>3.2987956142870689</v>
      </c>
      <c r="R381" s="81">
        <v>0</v>
      </c>
      <c r="S381" s="81">
        <v>3.7843079203693404</v>
      </c>
      <c r="T381" s="82"/>
      <c r="U381" s="81">
        <v>7966708</v>
      </c>
      <c r="V381" s="81">
        <v>1399</v>
      </c>
      <c r="W381" s="81">
        <v>484</v>
      </c>
      <c r="X381" s="81">
        <v>11444</v>
      </c>
      <c r="Y381" s="81">
        <v>19946</v>
      </c>
      <c r="Z381" s="81">
        <v>28899</v>
      </c>
      <c r="AA381" s="81">
        <v>7746</v>
      </c>
      <c r="AB381" s="81">
        <v>45402</v>
      </c>
      <c r="AC381" s="81">
        <v>0</v>
      </c>
      <c r="AD381" s="81">
        <v>3.7843079203693404</v>
      </c>
      <c r="AE381" s="82"/>
      <c r="AF381" s="81">
        <v>61481480.17505078</v>
      </c>
      <c r="AG381" s="81">
        <v>3014261.279582107</v>
      </c>
      <c r="AH381" s="81">
        <v>3020533.3842201773</v>
      </c>
      <c r="AI381" s="81">
        <v>72784768.843349591</v>
      </c>
      <c r="AJ381" s="81">
        <v>82328206.285289511</v>
      </c>
      <c r="AK381" s="81">
        <v>0</v>
      </c>
      <c r="AL381" s="81">
        <v>0</v>
      </c>
      <c r="AM381" s="81">
        <v>6222153.6457731202</v>
      </c>
      <c r="AN381" s="81">
        <v>0</v>
      </c>
      <c r="AO381" s="81">
        <v>0</v>
      </c>
      <c r="AP381" s="82"/>
      <c r="AQ381" s="81">
        <v>943</v>
      </c>
      <c r="AR381" s="81">
        <v>113</v>
      </c>
      <c r="AS381" s="81">
        <v>0</v>
      </c>
      <c r="AT381" s="81">
        <v>0</v>
      </c>
      <c r="AU381" s="81">
        <v>0</v>
      </c>
      <c r="AV381" s="81">
        <v>0</v>
      </c>
      <c r="AW381" s="81" t="s">
        <v>564</v>
      </c>
      <c r="AX381" s="82"/>
      <c r="AY381" s="81">
        <v>4615.8770000000004</v>
      </c>
      <c r="AZ381" s="81">
        <v>10355.199999999999</v>
      </c>
      <c r="BA381" s="81">
        <v>0</v>
      </c>
      <c r="BB381" s="81">
        <v>0</v>
      </c>
      <c r="BC381" s="81">
        <v>0</v>
      </c>
      <c r="BD381" s="81">
        <v>0</v>
      </c>
      <c r="BE381" s="81" t="s">
        <v>564</v>
      </c>
      <c r="BF381" s="82"/>
      <c r="BG381" s="81">
        <v>0</v>
      </c>
      <c r="BH381" s="81">
        <v>0</v>
      </c>
      <c r="BI381" s="81">
        <v>60.673999999999999</v>
      </c>
      <c r="BJ381" s="81">
        <v>0</v>
      </c>
      <c r="BK381" s="81">
        <v>0</v>
      </c>
      <c r="BL381" s="81">
        <v>0</v>
      </c>
      <c r="BM381" s="82"/>
      <c r="BN381" s="81">
        <v>0</v>
      </c>
      <c r="BO381" s="81">
        <v>0</v>
      </c>
      <c r="BP381" s="81">
        <v>1</v>
      </c>
      <c r="BQ381" s="81">
        <v>0</v>
      </c>
      <c r="BR381" s="81">
        <v>0</v>
      </c>
      <c r="BS381" s="81">
        <v>0</v>
      </c>
      <c r="BT381"/>
      <c r="BU381" s="80">
        <v>60.673999999999999</v>
      </c>
      <c r="BV381" s="80">
        <v>0</v>
      </c>
      <c r="BW381" s="80">
        <v>0</v>
      </c>
      <c r="BX381" s="80">
        <v>0</v>
      </c>
      <c r="BY381" s="80">
        <v>0</v>
      </c>
      <c r="BZ381" s="80">
        <v>0</v>
      </c>
      <c r="CA381" s="80">
        <v>0</v>
      </c>
      <c r="CB381" s="80">
        <v>0</v>
      </c>
      <c r="CC381" s="80">
        <v>0</v>
      </c>
    </row>
    <row r="382" spans="1:81">
      <c r="A382" s="80" t="s">
        <v>2138</v>
      </c>
      <c r="B382" s="80">
        <v>285</v>
      </c>
      <c r="C382" s="80">
        <v>13</v>
      </c>
      <c r="D382" s="80">
        <v>17</v>
      </c>
      <c r="E382" s="80">
        <v>2016</v>
      </c>
      <c r="F382" s="80" t="s">
        <v>92</v>
      </c>
      <c r="G382" s="80" t="s">
        <v>1667</v>
      </c>
      <c r="H382" s="80" t="s">
        <v>1668</v>
      </c>
      <c r="I382" s="177"/>
      <c r="J382" s="81">
        <v>179.26120915870561</v>
      </c>
      <c r="K382" s="81">
        <v>4.2677900552108587</v>
      </c>
      <c r="L382" s="81">
        <v>25.120481243469932</v>
      </c>
      <c r="M382" s="81">
        <v>59.412189274464062</v>
      </c>
      <c r="N382" s="81">
        <v>106.68977266171245</v>
      </c>
      <c r="O382" s="81">
        <v>49.641716505843661</v>
      </c>
      <c r="P382" s="81">
        <v>41.566366145889447</v>
      </c>
      <c r="Q382" s="81">
        <v>3.1952516759373841</v>
      </c>
      <c r="R382" s="81">
        <v>0</v>
      </c>
      <c r="S382" s="81">
        <v>3.489144377458858</v>
      </c>
      <c r="T382" s="82"/>
      <c r="U382" s="81">
        <v>6809435.0000000009</v>
      </c>
      <c r="V382" s="81">
        <v>1399</v>
      </c>
      <c r="W382" s="81">
        <v>484</v>
      </c>
      <c r="X382" s="81">
        <v>11444</v>
      </c>
      <c r="Y382" s="81">
        <v>20063</v>
      </c>
      <c r="Z382" s="81">
        <v>29196</v>
      </c>
      <c r="AA382" s="81">
        <v>8555</v>
      </c>
      <c r="AB382" s="81">
        <v>45238</v>
      </c>
      <c r="AC382" s="81">
        <v>0</v>
      </c>
      <c r="AD382" s="81">
        <v>3.489144377458858</v>
      </c>
      <c r="AE382" s="82"/>
      <c r="AF382" s="81">
        <v>56174406.078456983</v>
      </c>
      <c r="AG382" s="81">
        <v>2873207.448259919</v>
      </c>
      <c r="AH382" s="81">
        <v>2560050.8817302459</v>
      </c>
      <c r="AI382" s="81">
        <v>72653710.953737274</v>
      </c>
      <c r="AJ382" s="81">
        <v>86194564.323663995</v>
      </c>
      <c r="AK382" s="81">
        <v>0</v>
      </c>
      <c r="AL382" s="81">
        <v>0</v>
      </c>
      <c r="AM382" s="81">
        <v>6204494.6753301872</v>
      </c>
      <c r="AN382" s="81">
        <v>0</v>
      </c>
      <c r="AO382" s="81">
        <v>0</v>
      </c>
      <c r="AP382" s="82"/>
      <c r="AQ382" s="81">
        <v>1015</v>
      </c>
      <c r="AR382" s="81">
        <v>124</v>
      </c>
      <c r="AS382" s="81">
        <v>0</v>
      </c>
      <c r="AT382" s="81">
        <v>0</v>
      </c>
      <c r="AU382" s="81">
        <v>0</v>
      </c>
      <c r="AV382" s="81">
        <v>1</v>
      </c>
      <c r="AW382" s="81" t="s">
        <v>564</v>
      </c>
      <c r="AX382" s="82"/>
      <c r="AY382" s="81">
        <v>5006.1769999999997</v>
      </c>
      <c r="AZ382" s="81">
        <v>12737.7</v>
      </c>
      <c r="BA382" s="81">
        <v>0</v>
      </c>
      <c r="BB382" s="81">
        <v>0</v>
      </c>
      <c r="BC382" s="81">
        <v>0</v>
      </c>
      <c r="BD382" s="81">
        <v>150</v>
      </c>
      <c r="BE382" s="81" t="s">
        <v>564</v>
      </c>
      <c r="BF382" s="82"/>
      <c r="BG382" s="81">
        <v>0</v>
      </c>
      <c r="BH382" s="81">
        <v>0</v>
      </c>
      <c r="BI382" s="81">
        <v>59.473999999999997</v>
      </c>
      <c r="BJ382" s="81">
        <v>0</v>
      </c>
      <c r="BK382" s="81">
        <v>0</v>
      </c>
      <c r="BL382" s="81">
        <v>0</v>
      </c>
      <c r="BM382" s="82"/>
      <c r="BN382" s="81">
        <v>0</v>
      </c>
      <c r="BO382" s="81">
        <v>0</v>
      </c>
      <c r="BP382" s="81">
        <v>1</v>
      </c>
      <c r="BQ382" s="81">
        <v>0</v>
      </c>
      <c r="BR382" s="81">
        <v>0</v>
      </c>
      <c r="BS382" s="81">
        <v>0</v>
      </c>
      <c r="BT382"/>
      <c r="BU382" s="80">
        <v>59.473999999999997</v>
      </c>
      <c r="BV382" s="80">
        <v>0</v>
      </c>
      <c r="BW382" s="80">
        <v>0</v>
      </c>
      <c r="BX382" s="80">
        <v>0</v>
      </c>
      <c r="BY382" s="80">
        <v>0</v>
      </c>
      <c r="BZ382" s="80">
        <v>0</v>
      </c>
      <c r="CA382" s="80">
        <v>0</v>
      </c>
      <c r="CB382" s="80">
        <v>0</v>
      </c>
      <c r="CC382" s="80">
        <v>0</v>
      </c>
    </row>
    <row r="383" spans="1:81">
      <c r="A383" s="80" t="s">
        <v>2139</v>
      </c>
      <c r="B383" s="80">
        <v>286</v>
      </c>
      <c r="C383" s="80">
        <v>14</v>
      </c>
      <c r="D383" s="80">
        <v>17</v>
      </c>
      <c r="E383" s="80">
        <v>2017</v>
      </c>
      <c r="F383" s="80" t="s">
        <v>71</v>
      </c>
      <c r="G383" s="80" t="s">
        <v>1667</v>
      </c>
      <c r="H383" s="80" t="s">
        <v>1668</v>
      </c>
      <c r="I383" s="177"/>
      <c r="J383" s="81">
        <v>192.50550787054203</v>
      </c>
      <c r="K383" s="81">
        <v>4.3610424286879246</v>
      </c>
      <c r="L383" s="81">
        <v>22.676511006293406</v>
      </c>
      <c r="M383" s="81">
        <v>59.572006310130071</v>
      </c>
      <c r="N383" s="81">
        <v>105.18786217554063</v>
      </c>
      <c r="O383" s="81">
        <v>49.23643834800518</v>
      </c>
      <c r="P383" s="81">
        <v>41.501003749457595</v>
      </c>
      <c r="Q383" s="81">
        <v>3.0757152700289305</v>
      </c>
      <c r="R383" s="81">
        <v>0</v>
      </c>
      <c r="S383" s="81">
        <v>3.9031879676762773</v>
      </c>
      <c r="T383" s="82"/>
      <c r="U383" s="81">
        <v>7195397</v>
      </c>
      <c r="V383" s="81">
        <v>1399</v>
      </c>
      <c r="W383" s="81">
        <v>484</v>
      </c>
      <c r="X383" s="81">
        <v>11444</v>
      </c>
      <c r="Y383" s="81">
        <v>20214</v>
      </c>
      <c r="Z383" s="81">
        <v>29438</v>
      </c>
      <c r="AA383" s="81">
        <v>8596</v>
      </c>
      <c r="AB383" s="81">
        <v>45032</v>
      </c>
      <c r="AC383" s="81">
        <v>0</v>
      </c>
      <c r="AD383" s="81">
        <v>3.9031879676762768</v>
      </c>
      <c r="AE383" s="82"/>
      <c r="AF383" s="81">
        <v>58327855.213692673</v>
      </c>
      <c r="AG383" s="81">
        <v>2881555.6908931811</v>
      </c>
      <c r="AH383" s="81">
        <v>3127373.013542803</v>
      </c>
      <c r="AI383" s="81">
        <v>70856212.411862448</v>
      </c>
      <c r="AJ383" s="81">
        <v>76104117.527286604</v>
      </c>
      <c r="AK383" s="81">
        <v>0</v>
      </c>
      <c r="AL383" s="81">
        <v>0</v>
      </c>
      <c r="AM383" s="81">
        <v>6185905.4381239219</v>
      </c>
      <c r="AN383" s="81">
        <v>0</v>
      </c>
      <c r="AO383" s="81">
        <v>0</v>
      </c>
      <c r="AP383" s="82"/>
      <c r="AQ383" s="81">
        <v>1058</v>
      </c>
      <c r="AR383" s="81">
        <v>134</v>
      </c>
      <c r="AS383" s="81">
        <v>0</v>
      </c>
      <c r="AT383" s="81">
        <v>0</v>
      </c>
      <c r="AU383" s="81">
        <v>0</v>
      </c>
      <c r="AV383" s="81">
        <v>1</v>
      </c>
      <c r="AW383" s="81" t="s">
        <v>564</v>
      </c>
      <c r="AX383" s="82"/>
      <c r="AY383" s="81">
        <v>5228.1120000000001</v>
      </c>
      <c r="AZ383" s="81">
        <v>13539.4</v>
      </c>
      <c r="BA383" s="81">
        <v>0</v>
      </c>
      <c r="BB383" s="81">
        <v>0</v>
      </c>
      <c r="BC383" s="81">
        <v>0</v>
      </c>
      <c r="BD383" s="81">
        <v>150</v>
      </c>
      <c r="BE383" s="81" t="s">
        <v>564</v>
      </c>
      <c r="BF383" s="82"/>
      <c r="BG383" s="81">
        <v>0</v>
      </c>
      <c r="BH383" s="81">
        <v>0</v>
      </c>
      <c r="BI383" s="81">
        <v>56.921999999999997</v>
      </c>
      <c r="BJ383" s="81">
        <v>0</v>
      </c>
      <c r="BK383" s="81">
        <v>0</v>
      </c>
      <c r="BL383" s="81">
        <v>0</v>
      </c>
      <c r="BM383" s="82"/>
      <c r="BN383" s="81">
        <v>0</v>
      </c>
      <c r="BO383" s="81">
        <v>0</v>
      </c>
      <c r="BP383" s="81">
        <v>1</v>
      </c>
      <c r="BQ383" s="81">
        <v>0</v>
      </c>
      <c r="BR383" s="81">
        <v>0</v>
      </c>
      <c r="BS383" s="81">
        <v>0</v>
      </c>
      <c r="BT383"/>
      <c r="BU383" s="80">
        <v>56.921999999999997</v>
      </c>
      <c r="BV383" s="80">
        <v>0</v>
      </c>
      <c r="BW383" s="80">
        <v>0</v>
      </c>
      <c r="BX383" s="80">
        <v>0</v>
      </c>
      <c r="BY383" s="80">
        <v>0</v>
      </c>
      <c r="BZ383" s="80">
        <v>0</v>
      </c>
      <c r="CA383" s="80">
        <v>0</v>
      </c>
      <c r="CB383" s="80">
        <v>0</v>
      </c>
      <c r="CC383" s="80">
        <v>0</v>
      </c>
    </row>
    <row r="384" spans="1:81">
      <c r="A384" s="80" t="s">
        <v>2140</v>
      </c>
      <c r="B384" s="80">
        <v>287</v>
      </c>
      <c r="C384" s="80">
        <v>15</v>
      </c>
      <c r="D384" s="80">
        <v>17</v>
      </c>
      <c r="E384" s="80">
        <v>2018</v>
      </c>
      <c r="F384" s="80" t="s">
        <v>93</v>
      </c>
      <c r="G384" s="80" t="s">
        <v>1667</v>
      </c>
      <c r="H384" s="80" t="s">
        <v>1668</v>
      </c>
      <c r="I384" s="177"/>
      <c r="J384" s="81">
        <v>189.03590114190521</v>
      </c>
      <c r="K384" s="81">
        <v>4.0589492948217698</v>
      </c>
      <c r="L384" s="81">
        <v>20.802778033757843</v>
      </c>
      <c r="M384" s="81">
        <v>59.865819995367602</v>
      </c>
      <c r="N384" s="81">
        <v>97.074654530752255</v>
      </c>
      <c r="O384" s="81">
        <v>48.541150414973998</v>
      </c>
      <c r="P384" s="81">
        <v>41.369906132521749</v>
      </c>
      <c r="Q384" s="81">
        <v>2.8305313538854677</v>
      </c>
      <c r="R384" s="81">
        <v>0</v>
      </c>
      <c r="S384" s="81">
        <v>4.7314188010995846</v>
      </c>
      <c r="T384" s="82"/>
      <c r="U384" s="81">
        <v>7382833</v>
      </c>
      <c r="V384" s="81">
        <v>1399</v>
      </c>
      <c r="W384" s="81">
        <v>484</v>
      </c>
      <c r="X384" s="81">
        <v>11444</v>
      </c>
      <c r="Y384" s="81">
        <v>20262</v>
      </c>
      <c r="Z384" s="81">
        <v>29578</v>
      </c>
      <c r="AA384" s="81">
        <v>8655</v>
      </c>
      <c r="AB384" s="81">
        <v>44660</v>
      </c>
      <c r="AC384" s="81">
        <v>0</v>
      </c>
      <c r="AD384" s="81">
        <v>4.7314188010995846</v>
      </c>
      <c r="AE384" s="82"/>
      <c r="AF384" s="81">
        <v>60076132.486181252</v>
      </c>
      <c r="AG384" s="81">
        <v>2607118.5691205519</v>
      </c>
      <c r="AH384" s="81">
        <v>2947549.4500702382</v>
      </c>
      <c r="AI384" s="81">
        <v>72429522.495198146</v>
      </c>
      <c r="AJ384" s="81">
        <v>73933552.481035545</v>
      </c>
      <c r="AK384" s="81">
        <v>0</v>
      </c>
      <c r="AL384" s="81">
        <v>0</v>
      </c>
      <c r="AM384" s="81">
        <v>6147498.6043822384</v>
      </c>
      <c r="AN384" s="81">
        <v>0</v>
      </c>
      <c r="AO384" s="81">
        <v>0</v>
      </c>
      <c r="AP384" s="82"/>
      <c r="AQ384" s="81">
        <v>1090</v>
      </c>
      <c r="AR384" s="81">
        <v>151</v>
      </c>
      <c r="AS384" s="81">
        <v>0</v>
      </c>
      <c r="AT384" s="81">
        <v>0</v>
      </c>
      <c r="AU384" s="81">
        <v>0</v>
      </c>
      <c r="AV384" s="81">
        <v>1</v>
      </c>
      <c r="AW384" s="81" t="s">
        <v>564</v>
      </c>
      <c r="AX384" s="82"/>
      <c r="AY384" s="81">
        <v>5404.9580000000014</v>
      </c>
      <c r="AZ384" s="81">
        <v>14220.8</v>
      </c>
      <c r="BA384" s="81">
        <v>0</v>
      </c>
      <c r="BB384" s="81">
        <v>0</v>
      </c>
      <c r="BC384" s="81">
        <v>0</v>
      </c>
      <c r="BD384" s="81">
        <v>150</v>
      </c>
      <c r="BE384" s="81" t="s">
        <v>564</v>
      </c>
      <c r="BF384" s="82"/>
      <c r="BG384" s="81">
        <v>0</v>
      </c>
      <c r="BH384" s="81">
        <v>0</v>
      </c>
      <c r="BI384" s="81">
        <v>49.374000000000002</v>
      </c>
      <c r="BJ384" s="81">
        <v>0</v>
      </c>
      <c r="BK384" s="81">
        <v>0</v>
      </c>
      <c r="BL384" s="81">
        <v>0</v>
      </c>
      <c r="BM384" s="82"/>
      <c r="BN384" s="81">
        <v>0</v>
      </c>
      <c r="BO384" s="81">
        <v>0</v>
      </c>
      <c r="BP384" s="81">
        <v>1</v>
      </c>
      <c r="BQ384" s="81">
        <v>0</v>
      </c>
      <c r="BR384" s="81">
        <v>0</v>
      </c>
      <c r="BS384" s="81">
        <v>0</v>
      </c>
      <c r="BT384"/>
      <c r="BU384" s="80">
        <v>49.374000000000002</v>
      </c>
      <c r="BV384" s="80">
        <v>0</v>
      </c>
      <c r="BW384" s="80">
        <v>0</v>
      </c>
      <c r="BX384" s="80">
        <v>0</v>
      </c>
      <c r="BY384" s="80">
        <v>0</v>
      </c>
      <c r="BZ384" s="80">
        <v>0</v>
      </c>
      <c r="CA384" s="80">
        <v>0</v>
      </c>
      <c r="CB384" s="80">
        <v>0</v>
      </c>
      <c r="CC384" s="80">
        <v>0</v>
      </c>
    </row>
    <row r="385" spans="1:81">
      <c r="A385" s="80" t="s">
        <v>2141</v>
      </c>
      <c r="B385" s="80">
        <v>288</v>
      </c>
      <c r="C385" s="80">
        <v>16</v>
      </c>
      <c r="D385" s="80">
        <v>17</v>
      </c>
      <c r="E385" s="80">
        <v>2019</v>
      </c>
      <c r="F385" s="80" t="s">
        <v>73</v>
      </c>
      <c r="G385" s="80" t="s">
        <v>1667</v>
      </c>
      <c r="H385" s="80" t="s">
        <v>1668</v>
      </c>
      <c r="I385" s="177"/>
      <c r="J385" s="81">
        <v>206.9835370611724</v>
      </c>
      <c r="K385" s="81">
        <v>3.7664060639874153</v>
      </c>
      <c r="L385" s="81">
        <v>20.895981577486907</v>
      </c>
      <c r="M385" s="81">
        <v>53.705076528862492</v>
      </c>
      <c r="N385" s="81">
        <v>98.928305648049772</v>
      </c>
      <c r="O385" s="81">
        <v>47.236043584013949</v>
      </c>
      <c r="P385" s="81">
        <v>38.402223794952938</v>
      </c>
      <c r="Q385" s="81">
        <v>2.7362911626677429</v>
      </c>
      <c r="R385" s="81">
        <v>0</v>
      </c>
      <c r="S385" s="81">
        <v>3.1983772509769155</v>
      </c>
      <c r="T385" s="82"/>
      <c r="U385" s="81">
        <v>8503732</v>
      </c>
      <c r="V385" s="81">
        <v>1399</v>
      </c>
      <c r="W385" s="81">
        <v>484</v>
      </c>
      <c r="X385" s="81">
        <v>11444</v>
      </c>
      <c r="Y385" s="81">
        <v>20397</v>
      </c>
      <c r="Z385" s="81">
        <v>29573</v>
      </c>
      <c r="AA385" s="81">
        <v>7974</v>
      </c>
      <c r="AB385" s="81">
        <v>44342</v>
      </c>
      <c r="AC385" s="81">
        <v>0</v>
      </c>
      <c r="AD385" s="81">
        <v>3.1983772509769151</v>
      </c>
      <c r="AE385" s="82"/>
      <c r="AF385" s="81">
        <v>67900855.290031403</v>
      </c>
      <c r="AG385" s="81">
        <v>2606346.5281440411</v>
      </c>
      <c r="AH385" s="81">
        <v>3182472.9667146751</v>
      </c>
      <c r="AI385" s="81">
        <v>70974919.291793823</v>
      </c>
      <c r="AJ385" s="81">
        <v>75694545.579008028</v>
      </c>
      <c r="AK385" s="81">
        <v>0</v>
      </c>
      <c r="AL385" s="81">
        <v>0</v>
      </c>
      <c r="AM385" s="81">
        <v>6039046.5936027188</v>
      </c>
      <c r="AN385" s="81">
        <v>0</v>
      </c>
      <c r="AO385" s="81">
        <v>0</v>
      </c>
      <c r="AP385" s="82"/>
      <c r="AQ385" s="81">
        <v>1122</v>
      </c>
      <c r="AR385" s="81">
        <v>166</v>
      </c>
      <c r="AS385" s="81">
        <v>0</v>
      </c>
      <c r="AT385" s="81">
        <v>0</v>
      </c>
      <c r="AU385" s="81">
        <v>0</v>
      </c>
      <c r="AV385" s="81">
        <v>2</v>
      </c>
      <c r="AW385" s="81" t="s">
        <v>564</v>
      </c>
      <c r="AX385" s="82"/>
      <c r="AY385" s="81">
        <v>5571.4540000000025</v>
      </c>
      <c r="AZ385" s="81">
        <v>15373.2</v>
      </c>
      <c r="BA385" s="81">
        <v>0</v>
      </c>
      <c r="BB385" s="81">
        <v>0</v>
      </c>
      <c r="BC385" s="81">
        <v>0</v>
      </c>
      <c r="BD385" s="81">
        <v>300</v>
      </c>
      <c r="BE385" s="81" t="s">
        <v>564</v>
      </c>
      <c r="BF385" s="82"/>
      <c r="BG385" s="81">
        <v>0</v>
      </c>
      <c r="BH385" s="81">
        <v>0</v>
      </c>
      <c r="BI385" s="81">
        <v>48.732999999999997</v>
      </c>
      <c r="BJ385" s="81">
        <v>0</v>
      </c>
      <c r="BK385" s="81">
        <v>0</v>
      </c>
      <c r="BL385" s="81">
        <v>0</v>
      </c>
      <c r="BM385" s="82"/>
      <c r="BN385" s="81">
        <v>0</v>
      </c>
      <c r="BO385" s="81">
        <v>0</v>
      </c>
      <c r="BP385" s="81">
        <v>1</v>
      </c>
      <c r="BQ385" s="81">
        <v>0</v>
      </c>
      <c r="BR385" s="81">
        <v>0</v>
      </c>
      <c r="BS385" s="81">
        <v>0</v>
      </c>
      <c r="BT385"/>
      <c r="BU385" s="80">
        <v>48.732999999999997</v>
      </c>
      <c r="BV385" s="80">
        <v>0</v>
      </c>
      <c r="BW385" s="80">
        <v>0</v>
      </c>
      <c r="BX385" s="80">
        <v>0</v>
      </c>
      <c r="BY385" s="80">
        <v>0</v>
      </c>
      <c r="BZ385" s="80">
        <v>0</v>
      </c>
      <c r="CA385" s="80">
        <v>0</v>
      </c>
      <c r="CB385" s="80">
        <v>0</v>
      </c>
      <c r="CC385" s="80">
        <v>0</v>
      </c>
    </row>
    <row r="386" spans="1:81">
      <c r="A386" s="80" t="s">
        <v>2142</v>
      </c>
      <c r="B386" s="80">
        <v>289</v>
      </c>
      <c r="C386" s="80">
        <v>17</v>
      </c>
      <c r="D386" s="80">
        <v>17</v>
      </c>
      <c r="E386" s="80">
        <v>2020</v>
      </c>
      <c r="F386" s="80" t="s">
        <v>218</v>
      </c>
      <c r="G386" s="174" t="s">
        <v>1667</v>
      </c>
      <c r="H386" s="80" t="s">
        <v>1668</v>
      </c>
      <c r="I386" s="177"/>
      <c r="J386" s="81">
        <v>189.48437750043649</v>
      </c>
      <c r="K386" s="81">
        <v>4.3095742639626584</v>
      </c>
      <c r="L386" s="81">
        <v>28.958335551017242</v>
      </c>
      <c r="M386" s="81">
        <v>51.464021918764466</v>
      </c>
      <c r="N386" s="81">
        <v>91.229055736385888</v>
      </c>
      <c r="O386" s="81">
        <v>41.644353419249398</v>
      </c>
      <c r="P386" s="81">
        <v>39.392392024237971</v>
      </c>
      <c r="Q386" s="81">
        <v>2.5970328689940629</v>
      </c>
      <c r="R386" s="81">
        <v>0</v>
      </c>
      <c r="S386" s="81">
        <v>2.982519931898878</v>
      </c>
      <c r="T386" s="82"/>
      <c r="U386" s="81">
        <v>8824751</v>
      </c>
      <c r="V386" s="81">
        <v>1481</v>
      </c>
      <c r="W386" s="81">
        <v>596</v>
      </c>
      <c r="X386" s="81">
        <v>11532</v>
      </c>
      <c r="Y386" s="81">
        <v>20522</v>
      </c>
      <c r="Z386" s="81">
        <v>29758</v>
      </c>
      <c r="AA386" s="81">
        <v>8887</v>
      </c>
      <c r="AB386" s="81">
        <v>44045</v>
      </c>
      <c r="AC386" s="81">
        <v>0</v>
      </c>
      <c r="AD386" s="81">
        <v>2.982519931898878</v>
      </c>
      <c r="AE386" s="82"/>
      <c r="AF386" s="81">
        <v>68902838.937841624</v>
      </c>
      <c r="AG386" s="81">
        <v>2761146.7991627124</v>
      </c>
      <c r="AH386" s="81">
        <v>4246690.3342106622</v>
      </c>
      <c r="AI386" s="81">
        <v>66213072.880797856</v>
      </c>
      <c r="AJ386" s="81">
        <v>77750043.710790932</v>
      </c>
      <c r="AK386" s="81"/>
      <c r="AL386" s="81"/>
      <c r="AM386" s="81">
        <v>5748361.8501563985</v>
      </c>
      <c r="AN386" s="81"/>
      <c r="AO386" s="81"/>
      <c r="AP386" s="82"/>
      <c r="AQ386" s="81">
        <v>1153</v>
      </c>
      <c r="AR386" s="81">
        <v>173</v>
      </c>
      <c r="AS386" s="81">
        <v>0</v>
      </c>
      <c r="AT386" s="81">
        <v>0</v>
      </c>
      <c r="AU386" s="81">
        <v>0</v>
      </c>
      <c r="AV386" s="81">
        <v>2</v>
      </c>
      <c r="AW386" s="81">
        <v>0</v>
      </c>
      <c r="AX386" s="82"/>
      <c r="AY386" s="81">
        <v>5749.67</v>
      </c>
      <c r="AZ386" s="81">
        <v>16937.8</v>
      </c>
      <c r="BA386" s="81">
        <v>0</v>
      </c>
      <c r="BB386" s="81">
        <v>0</v>
      </c>
      <c r="BC386" s="81">
        <v>0</v>
      </c>
      <c r="BD386" s="81">
        <v>300</v>
      </c>
      <c r="BE386" s="81">
        <v>0</v>
      </c>
      <c r="BF386" s="82"/>
      <c r="BG386" s="81">
        <v>0</v>
      </c>
      <c r="BH386" s="81">
        <v>0</v>
      </c>
      <c r="BI386" s="81">
        <v>47.558</v>
      </c>
      <c r="BJ386" s="81">
        <v>0</v>
      </c>
      <c r="BK386" s="81">
        <v>0</v>
      </c>
      <c r="BL386" s="81">
        <v>0</v>
      </c>
      <c r="BM386" s="82"/>
      <c r="BN386" s="81">
        <v>0</v>
      </c>
      <c r="BO386" s="81">
        <v>0</v>
      </c>
      <c r="BP386" s="81">
        <v>1</v>
      </c>
      <c r="BQ386" s="81">
        <v>0</v>
      </c>
      <c r="BR386" s="81">
        <v>0</v>
      </c>
      <c r="BS386" s="81">
        <v>0</v>
      </c>
      <c r="BT386"/>
      <c r="BU386" s="80">
        <v>47.558</v>
      </c>
      <c r="BV386" s="80">
        <v>0</v>
      </c>
      <c r="BW386" s="80">
        <v>0</v>
      </c>
      <c r="BX386" s="80">
        <v>0</v>
      </c>
      <c r="BY386" s="80">
        <v>0</v>
      </c>
      <c r="BZ386" s="80">
        <v>0</v>
      </c>
      <c r="CA386" s="80">
        <v>0</v>
      </c>
      <c r="CB386" s="80">
        <v>0</v>
      </c>
      <c r="CC386" s="80">
        <v>0</v>
      </c>
    </row>
    <row r="387" spans="1:81">
      <c r="A387" s="80" t="s">
        <v>1669</v>
      </c>
      <c r="B387" s="80">
        <v>289</v>
      </c>
      <c r="C387" s="80">
        <v>18</v>
      </c>
      <c r="D387" s="80">
        <v>17</v>
      </c>
      <c r="E387" s="80">
        <v>2021</v>
      </c>
      <c r="F387" s="80" t="s">
        <v>75</v>
      </c>
      <c r="G387" s="174" t="s">
        <v>1667</v>
      </c>
      <c r="H387" s="80" t="s">
        <v>1668</v>
      </c>
      <c r="I387" s="177"/>
      <c r="J387" s="81">
        <v>176.10294482194843</v>
      </c>
      <c r="K387" s="81">
        <v>4.1513162804619892</v>
      </c>
      <c r="L387" s="81">
        <v>26.427056853369994</v>
      </c>
      <c r="M387" s="81">
        <v>51.980298423558224</v>
      </c>
      <c r="N387" s="81">
        <v>86.726753414420415</v>
      </c>
      <c r="O387" s="81">
        <v>40.559290707807186</v>
      </c>
      <c r="P387" s="81">
        <v>40.966716000878684</v>
      </c>
      <c r="Q387" s="81">
        <v>2.5946643927221489</v>
      </c>
      <c r="R387" s="81">
        <v>0</v>
      </c>
      <c r="S387" s="81">
        <v>2.9698026106057629</v>
      </c>
      <c r="T387" s="82"/>
      <c r="U387" s="81">
        <v>8422424</v>
      </c>
      <c r="V387" s="81">
        <v>1481</v>
      </c>
      <c r="W387" s="81">
        <v>596</v>
      </c>
      <c r="X387" s="81">
        <v>11532</v>
      </c>
      <c r="Y387" s="81">
        <v>20538</v>
      </c>
      <c r="Z387" s="81">
        <v>29843</v>
      </c>
      <c r="AA387" s="81">
        <v>9013</v>
      </c>
      <c r="AB387" s="81">
        <v>43483</v>
      </c>
      <c r="AC387" s="81">
        <v>0</v>
      </c>
      <c r="AD387" s="81">
        <v>2.9698026106057629</v>
      </c>
      <c r="AE387" s="82"/>
      <c r="AF387" s="81">
        <v>64512142.529203929</v>
      </c>
      <c r="AG387" s="81">
        <v>2808827.4703102759</v>
      </c>
      <c r="AH387" s="81">
        <v>3807405.0266281269</v>
      </c>
      <c r="AI387" s="81">
        <v>72248244.477661952</v>
      </c>
      <c r="AJ387" s="81">
        <v>75828323.116986409</v>
      </c>
      <c r="AK387" s="81">
        <v>0</v>
      </c>
      <c r="AL387" s="81">
        <v>0</v>
      </c>
      <c r="AM387" s="81">
        <v>5707747.6335466942</v>
      </c>
      <c r="AN387" s="81">
        <v>0</v>
      </c>
      <c r="AO387" s="81">
        <v>0</v>
      </c>
      <c r="AP387" s="82"/>
      <c r="AQ387" s="81">
        <v>1198</v>
      </c>
      <c r="AR387" s="81">
        <v>175</v>
      </c>
      <c r="AS387" s="81">
        <v>0</v>
      </c>
      <c r="AT387" s="81">
        <v>0</v>
      </c>
      <c r="AU387" s="81">
        <v>0</v>
      </c>
      <c r="AV387" s="81">
        <v>2</v>
      </c>
      <c r="AW387" s="81"/>
      <c r="AX387" s="82"/>
      <c r="AY387" s="81">
        <v>6009.6999999999989</v>
      </c>
      <c r="AZ387" s="81">
        <v>17030.2</v>
      </c>
      <c r="BA387" s="81">
        <v>0</v>
      </c>
      <c r="BB387" s="81">
        <v>0</v>
      </c>
      <c r="BC387" s="81">
        <v>0</v>
      </c>
      <c r="BD387" s="81">
        <v>300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1666</v>
      </c>
      <c r="B388" s="80">
        <v>289</v>
      </c>
      <c r="C388" s="80">
        <v>19</v>
      </c>
      <c r="D388" s="80">
        <v>17</v>
      </c>
      <c r="E388" s="80">
        <v>2022</v>
      </c>
      <c r="F388" s="80" t="s">
        <v>568</v>
      </c>
      <c r="G388" s="80" t="s">
        <v>1667</v>
      </c>
      <c r="H388" s="80" t="s">
        <v>1668</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1250</v>
      </c>
      <c r="AR388" s="81">
        <v>179</v>
      </c>
      <c r="AS388" s="81">
        <v>0</v>
      </c>
      <c r="AT388" s="81">
        <v>0</v>
      </c>
      <c r="AU388" s="81">
        <v>0</v>
      </c>
      <c r="AV388" s="81">
        <v>2</v>
      </c>
      <c r="AW388" s="81"/>
      <c r="AX388" s="82"/>
      <c r="AY388" s="81">
        <v>6302.7249999999995</v>
      </c>
      <c r="AZ388" s="81">
        <v>17222.000000000004</v>
      </c>
      <c r="BA388" s="81">
        <v>0</v>
      </c>
      <c r="BB388" s="81">
        <v>0</v>
      </c>
      <c r="BC388" s="81">
        <v>0</v>
      </c>
      <c r="BD388" s="81">
        <v>300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2143</v>
      </c>
      <c r="B389" s="80">
        <v>171</v>
      </c>
      <c r="C389" s="80">
        <v>1</v>
      </c>
      <c r="D389" s="80">
        <v>11</v>
      </c>
      <c r="E389" s="80">
        <v>1990</v>
      </c>
      <c r="F389" s="80" t="s">
        <v>562</v>
      </c>
      <c r="G389" s="80" t="s">
        <v>2144</v>
      </c>
      <c r="H389" s="80" t="s">
        <v>2145</v>
      </c>
      <c r="I389" s="177"/>
      <c r="J389" s="81">
        <v>32.111726522237355</v>
      </c>
      <c r="K389" s="81">
        <v>3.3126510081998939</v>
      </c>
      <c r="L389" s="81">
        <v>10.676544051065536</v>
      </c>
      <c r="M389" s="81">
        <v>4.1961635485881672</v>
      </c>
      <c r="N389" s="81">
        <v>40.370361307563492</v>
      </c>
      <c r="O389" s="81">
        <v>35.987306524981427</v>
      </c>
      <c r="P389" s="81">
        <v>56.809595500505225</v>
      </c>
      <c r="Q389" s="81">
        <v>3.5046123441867225</v>
      </c>
      <c r="R389" s="81">
        <v>27.359317298188746</v>
      </c>
      <c r="S389" s="81">
        <v>4.0956857528124537</v>
      </c>
      <c r="T389" s="82"/>
      <c r="U389" s="81">
        <v>4392017</v>
      </c>
      <c r="V389" s="81">
        <v>753</v>
      </c>
      <c r="W389" s="81">
        <v>98</v>
      </c>
      <c r="X389" s="81">
        <v>1685</v>
      </c>
      <c r="Y389" s="81">
        <v>16759</v>
      </c>
      <c r="Z389" s="81">
        <v>14802</v>
      </c>
      <c r="AA389" s="81">
        <v>13794</v>
      </c>
      <c r="AB389" s="81">
        <v>56903</v>
      </c>
      <c r="AC389" s="81">
        <v>4738683</v>
      </c>
      <c r="AD389" s="81">
        <v>4.0956857528124537</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2146</v>
      </c>
      <c r="B390" s="80">
        <v>172</v>
      </c>
      <c r="C390" s="80">
        <v>2</v>
      </c>
      <c r="D390" s="80">
        <v>11</v>
      </c>
      <c r="E390" s="80">
        <v>2005</v>
      </c>
      <c r="F390" s="80" t="s">
        <v>565</v>
      </c>
      <c r="G390" s="80" t="s">
        <v>2144</v>
      </c>
      <c r="H390" s="80" t="s">
        <v>2145</v>
      </c>
      <c r="I390" s="177"/>
      <c r="J390" s="81">
        <v>19.099192085328397</v>
      </c>
      <c r="K390" s="81">
        <v>5.4811139259487236</v>
      </c>
      <c r="L390" s="81">
        <v>29.717763211731491</v>
      </c>
      <c r="M390" s="81">
        <v>65.169970865387384</v>
      </c>
      <c r="N390" s="81">
        <v>50.154170504622002</v>
      </c>
      <c r="O390" s="81">
        <v>53.03319377307362</v>
      </c>
      <c r="P390" s="81">
        <v>55.777935631115575</v>
      </c>
      <c r="Q390" s="81">
        <v>3.001473548215587</v>
      </c>
      <c r="R390" s="81">
        <v>41.616696129742529</v>
      </c>
      <c r="S390" s="81">
        <v>6.1338332582621096</v>
      </c>
      <c r="T390" s="82"/>
      <c r="U390" s="81">
        <v>2847179</v>
      </c>
      <c r="V390" s="81">
        <v>2394</v>
      </c>
      <c r="W390" s="81">
        <v>248</v>
      </c>
      <c r="X390" s="81">
        <v>14247</v>
      </c>
      <c r="Y390" s="81">
        <v>18425</v>
      </c>
      <c r="Z390" s="81">
        <v>25242</v>
      </c>
      <c r="AA390" s="81">
        <v>11092</v>
      </c>
      <c r="AB390" s="81">
        <v>50946</v>
      </c>
      <c r="AC390" s="81">
        <v>7359051</v>
      </c>
      <c r="AD390" s="81">
        <v>6.1338332582621096</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2147</v>
      </c>
      <c r="B391" s="80">
        <v>173</v>
      </c>
      <c r="C391" s="80">
        <v>3</v>
      </c>
      <c r="D391" s="80">
        <v>11</v>
      </c>
      <c r="E391" s="80">
        <v>2006</v>
      </c>
      <c r="F391" s="80" t="s">
        <v>566</v>
      </c>
      <c r="G391" s="80" t="s">
        <v>2144</v>
      </c>
      <c r="H391" s="80" t="s">
        <v>2145</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2148</v>
      </c>
      <c r="B392" s="80">
        <v>174</v>
      </c>
      <c r="C392" s="80">
        <v>4</v>
      </c>
      <c r="D392" s="80">
        <v>11</v>
      </c>
      <c r="E392" s="80">
        <v>2007</v>
      </c>
      <c r="F392" s="80" t="s">
        <v>567</v>
      </c>
      <c r="G392" s="80" t="s">
        <v>2144</v>
      </c>
      <c r="H392" s="80" t="s">
        <v>2145</v>
      </c>
      <c r="I392" s="177"/>
      <c r="J392" s="81">
        <v>15.297564531572396</v>
      </c>
      <c r="K392" s="81">
        <v>5.0460012198394253</v>
      </c>
      <c r="L392" s="81">
        <v>30.282113845645355</v>
      </c>
      <c r="M392" s="81">
        <v>63.580908642810151</v>
      </c>
      <c r="N392" s="81">
        <v>51.769346866133155</v>
      </c>
      <c r="O392" s="81">
        <v>51.425724406253458</v>
      </c>
      <c r="P392" s="81">
        <v>53.781672854204146</v>
      </c>
      <c r="Q392" s="81">
        <v>3.1078615611583067</v>
      </c>
      <c r="R392" s="81">
        <v>36.126983449578219</v>
      </c>
      <c r="S392" s="81">
        <v>5.5798966906730056</v>
      </c>
      <c r="T392" s="82"/>
      <c r="U392" s="81">
        <v>3069881</v>
      </c>
      <c r="V392" s="81">
        <v>2062</v>
      </c>
      <c r="W392" s="81">
        <v>271</v>
      </c>
      <c r="X392" s="81">
        <v>16857</v>
      </c>
      <c r="Y392" s="81">
        <v>18626</v>
      </c>
      <c r="Z392" s="81">
        <v>25445</v>
      </c>
      <c r="AA392" s="81">
        <v>10532</v>
      </c>
      <c r="AB392" s="81">
        <v>49962</v>
      </c>
      <c r="AC392" s="81">
        <v>6571606</v>
      </c>
      <c r="AD392" s="81">
        <v>5.5798966906730056</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2149</v>
      </c>
      <c r="B393" s="80">
        <v>175</v>
      </c>
      <c r="C393" s="80">
        <v>5</v>
      </c>
      <c r="D393" s="80">
        <v>11</v>
      </c>
      <c r="E393" s="80">
        <v>2008</v>
      </c>
      <c r="F393" s="80" t="s">
        <v>84</v>
      </c>
      <c r="G393" s="80" t="s">
        <v>2144</v>
      </c>
      <c r="H393" s="80" t="s">
        <v>2145</v>
      </c>
      <c r="I393" s="177"/>
      <c r="J393" s="81">
        <v>13.593670932425557</v>
      </c>
      <c r="K393" s="81">
        <v>3.7093120265441963</v>
      </c>
      <c r="L393" s="81">
        <v>25.09282699701016</v>
      </c>
      <c r="M393" s="81">
        <v>67.628835007511753</v>
      </c>
      <c r="N393" s="81">
        <v>50.783493994774474</v>
      </c>
      <c r="O393" s="81">
        <v>48.875581751128422</v>
      </c>
      <c r="P393" s="81">
        <v>52.067759775217567</v>
      </c>
      <c r="Q393" s="81">
        <v>3.0243872837515209</v>
      </c>
      <c r="R393" s="81">
        <v>34.998261212456839</v>
      </c>
      <c r="S393" s="81">
        <v>6.4613714478563544</v>
      </c>
      <c r="T393" s="82"/>
      <c r="U393" s="81">
        <v>2906115</v>
      </c>
      <c r="V393" s="81">
        <v>2062</v>
      </c>
      <c r="W393" s="81">
        <v>271</v>
      </c>
      <c r="X393" s="81">
        <v>16857</v>
      </c>
      <c r="Y393" s="81">
        <v>18648</v>
      </c>
      <c r="Z393" s="81">
        <v>25032</v>
      </c>
      <c r="AA393" s="81">
        <v>10208</v>
      </c>
      <c r="AB393" s="81">
        <v>49419</v>
      </c>
      <c r="AC393" s="81">
        <v>6610690</v>
      </c>
      <c r="AD393" s="81">
        <v>6.4613714478563544</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2150</v>
      </c>
      <c r="B394" s="80">
        <v>176</v>
      </c>
      <c r="C394" s="80">
        <v>6</v>
      </c>
      <c r="D394" s="80">
        <v>11</v>
      </c>
      <c r="E394" s="80">
        <v>2009</v>
      </c>
      <c r="F394" s="80" t="s">
        <v>85</v>
      </c>
      <c r="G394" s="80" t="s">
        <v>2144</v>
      </c>
      <c r="H394" s="80" t="s">
        <v>2145</v>
      </c>
      <c r="I394" s="177"/>
      <c r="J394" s="81">
        <v>15.539404705152712</v>
      </c>
      <c r="K394" s="81">
        <v>3.2813373292296943</v>
      </c>
      <c r="L394" s="81">
        <v>35.097127682919997</v>
      </c>
      <c r="M394" s="81">
        <v>63.427981748008762</v>
      </c>
      <c r="N394" s="81">
        <v>46.311925795987349</v>
      </c>
      <c r="O394" s="81">
        <v>49.655365406507833</v>
      </c>
      <c r="P394" s="81">
        <v>49.932991627708674</v>
      </c>
      <c r="Q394" s="81">
        <v>2.8536394561289269</v>
      </c>
      <c r="R394" s="81">
        <v>23.924942955399089</v>
      </c>
      <c r="S394" s="81">
        <v>6.0191274851942911</v>
      </c>
      <c r="T394" s="82"/>
      <c r="U394" s="81">
        <v>2871719</v>
      </c>
      <c r="V394" s="81">
        <v>1735</v>
      </c>
      <c r="W394" s="81">
        <v>410</v>
      </c>
      <c r="X394" s="81">
        <v>16539</v>
      </c>
      <c r="Y394" s="81">
        <v>18693</v>
      </c>
      <c r="Z394" s="81">
        <v>25102</v>
      </c>
      <c r="AA394" s="81">
        <v>10050</v>
      </c>
      <c r="AB394" s="81">
        <v>48949</v>
      </c>
      <c r="AC394" s="81">
        <v>4408737</v>
      </c>
      <c r="AD394" s="81">
        <v>6.0191274851942911</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21</v>
      </c>
      <c r="BJ394" s="81">
        <v>0</v>
      </c>
      <c r="BK394" s="81">
        <v>2.74</v>
      </c>
      <c r="BL394" s="81">
        <v>0</v>
      </c>
      <c r="BM394" s="82"/>
      <c r="BN394" s="81">
        <v>0</v>
      </c>
      <c r="BO394" s="81">
        <v>0</v>
      </c>
      <c r="BP394" s="81">
        <v>1</v>
      </c>
      <c r="BQ394" s="81">
        <v>0</v>
      </c>
      <c r="BR394" s="81">
        <v>1</v>
      </c>
      <c r="BS394" s="81">
        <v>0</v>
      </c>
      <c r="BT394"/>
      <c r="BU394" s="80"/>
      <c r="BV394" s="80"/>
      <c r="BW394" s="80"/>
      <c r="BX394" s="80"/>
      <c r="BY394" s="80"/>
      <c r="BZ394" s="80"/>
      <c r="CA394" s="80"/>
      <c r="CB394" s="80"/>
      <c r="CC394" s="80"/>
    </row>
    <row r="395" spans="1:81">
      <c r="A395" s="80" t="s">
        <v>2151</v>
      </c>
      <c r="B395" s="80">
        <v>177</v>
      </c>
      <c r="C395" s="80">
        <v>7</v>
      </c>
      <c r="D395" s="80">
        <v>11</v>
      </c>
      <c r="E395" s="80">
        <v>2010</v>
      </c>
      <c r="F395" s="80" t="s">
        <v>86</v>
      </c>
      <c r="G395" s="80" t="s">
        <v>2144</v>
      </c>
      <c r="H395" s="80" t="s">
        <v>2145</v>
      </c>
      <c r="I395" s="177"/>
      <c r="J395" s="81">
        <v>13.7695649179465</v>
      </c>
      <c r="K395" s="81">
        <v>3.5586246666929728</v>
      </c>
      <c r="L395" s="81">
        <v>31.630761076451449</v>
      </c>
      <c r="M395" s="81">
        <v>68.025623916483525</v>
      </c>
      <c r="N395" s="81">
        <v>52.753462255611474</v>
      </c>
      <c r="O395" s="81">
        <v>49.825399950576788</v>
      </c>
      <c r="P395" s="81">
        <v>50.345671116816682</v>
      </c>
      <c r="Q395" s="81">
        <v>2.9522619592203263</v>
      </c>
      <c r="R395" s="81">
        <v>37.103431313726354</v>
      </c>
      <c r="S395" s="81">
        <v>7.4181769826847379</v>
      </c>
      <c r="T395" s="82"/>
      <c r="U395" s="81">
        <v>3039731</v>
      </c>
      <c r="V395" s="81">
        <v>1735</v>
      </c>
      <c r="W395" s="81">
        <v>410</v>
      </c>
      <c r="X395" s="81">
        <v>16539</v>
      </c>
      <c r="Y395" s="81">
        <v>18783</v>
      </c>
      <c r="Z395" s="81">
        <v>25305</v>
      </c>
      <c r="AA395" s="81">
        <v>9880</v>
      </c>
      <c r="AB395" s="81">
        <v>48524</v>
      </c>
      <c r="AC395" s="81">
        <v>6479319</v>
      </c>
      <c r="AD395" s="81">
        <v>7.4181769826847379</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17.8</v>
      </c>
      <c r="BJ395" s="81">
        <v>0</v>
      </c>
      <c r="BK395" s="81">
        <v>2.8809999999999998</v>
      </c>
      <c r="BL395" s="81">
        <v>0</v>
      </c>
      <c r="BM395" s="82"/>
      <c r="BN395" s="81">
        <v>0</v>
      </c>
      <c r="BO395" s="81">
        <v>0</v>
      </c>
      <c r="BP395" s="81">
        <v>1</v>
      </c>
      <c r="BQ395" s="81">
        <v>0</v>
      </c>
      <c r="BR395" s="81">
        <v>1</v>
      </c>
      <c r="BS395" s="81">
        <v>0</v>
      </c>
      <c r="BT395"/>
      <c r="BU395" s="80">
        <v>20.681000000000001</v>
      </c>
      <c r="BV395" s="80">
        <v>0</v>
      </c>
      <c r="BW395" s="80">
        <v>0</v>
      </c>
      <c r="BX395" s="80">
        <v>0</v>
      </c>
      <c r="BY395" s="80">
        <v>0</v>
      </c>
      <c r="BZ395" s="80">
        <v>0</v>
      </c>
      <c r="CA395" s="80">
        <v>0</v>
      </c>
      <c r="CB395" s="80">
        <v>0</v>
      </c>
      <c r="CC395" s="80">
        <v>0</v>
      </c>
    </row>
    <row r="396" spans="1:81">
      <c r="A396" s="80" t="s">
        <v>2152</v>
      </c>
      <c r="B396" s="80">
        <v>178</v>
      </c>
      <c r="C396" s="80">
        <v>8</v>
      </c>
      <c r="D396" s="80">
        <v>11</v>
      </c>
      <c r="E396" s="80">
        <v>2011</v>
      </c>
      <c r="F396" s="80" t="s">
        <v>87</v>
      </c>
      <c r="G396" s="80" t="s">
        <v>2144</v>
      </c>
      <c r="H396" s="80" t="s">
        <v>2145</v>
      </c>
      <c r="I396" s="177"/>
      <c r="J396" s="81">
        <v>21.244354748708869</v>
      </c>
      <c r="K396" s="81">
        <v>4.7554156631652962</v>
      </c>
      <c r="L396" s="81">
        <v>29.105507842263108</v>
      </c>
      <c r="M396" s="81">
        <v>78.837025908115677</v>
      </c>
      <c r="N396" s="81">
        <v>61.425601041439933</v>
      </c>
      <c r="O396" s="81">
        <v>49.182218819439413</v>
      </c>
      <c r="P396" s="81">
        <v>48.36127498602044</v>
      </c>
      <c r="Q396" s="81">
        <v>3.3881389071125994</v>
      </c>
      <c r="R396" s="81">
        <v>37.162396574186403</v>
      </c>
      <c r="S396" s="81">
        <v>5.0863912707706112</v>
      </c>
      <c r="T396" s="82"/>
      <c r="U396" s="81">
        <v>3253334</v>
      </c>
      <c r="V396" s="81">
        <v>1735</v>
      </c>
      <c r="W396" s="81">
        <v>410</v>
      </c>
      <c r="X396" s="81">
        <v>16539</v>
      </c>
      <c r="Y396" s="81">
        <v>18926</v>
      </c>
      <c r="Z396" s="81">
        <v>25521</v>
      </c>
      <c r="AA396" s="81">
        <v>9773</v>
      </c>
      <c r="AB396" s="81">
        <v>48279</v>
      </c>
      <c r="AC396" s="81">
        <v>6478883</v>
      </c>
      <c r="AD396" s="81">
        <v>5.0863912707706112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20.513999999999999</v>
      </c>
      <c r="BJ396" s="81">
        <v>0</v>
      </c>
      <c r="BK396" s="81">
        <v>2.968</v>
      </c>
      <c r="BL396" s="81">
        <v>0</v>
      </c>
      <c r="BM396" s="82"/>
      <c r="BN396" s="81">
        <v>0</v>
      </c>
      <c r="BO396" s="81">
        <v>0</v>
      </c>
      <c r="BP396" s="81">
        <v>1</v>
      </c>
      <c r="BQ396" s="81">
        <v>0</v>
      </c>
      <c r="BR396" s="81">
        <v>1</v>
      </c>
      <c r="BS396" s="81">
        <v>0</v>
      </c>
      <c r="BT396"/>
      <c r="BU396" s="80">
        <v>23.481999999999999</v>
      </c>
      <c r="BV396" s="80">
        <v>0</v>
      </c>
      <c r="BW396" s="80">
        <v>0</v>
      </c>
      <c r="BX396" s="80">
        <v>0</v>
      </c>
      <c r="BY396" s="80">
        <v>0</v>
      </c>
      <c r="BZ396" s="80">
        <v>0</v>
      </c>
      <c r="CA396" s="80">
        <v>0</v>
      </c>
      <c r="CB396" s="80">
        <v>0</v>
      </c>
      <c r="CC396" s="80">
        <v>0</v>
      </c>
    </row>
    <row r="397" spans="1:81">
      <c r="A397" s="80" t="s">
        <v>2153</v>
      </c>
      <c r="B397" s="80">
        <v>179</v>
      </c>
      <c r="C397" s="80">
        <v>9</v>
      </c>
      <c r="D397" s="80">
        <v>11</v>
      </c>
      <c r="E397" s="80">
        <v>2012</v>
      </c>
      <c r="F397" s="80" t="s">
        <v>88</v>
      </c>
      <c r="G397" s="80" t="s">
        <v>2144</v>
      </c>
      <c r="H397" s="80" t="s">
        <v>2145</v>
      </c>
      <c r="I397" s="177"/>
      <c r="J397" s="81">
        <v>20.881172504967786</v>
      </c>
      <c r="K397" s="81">
        <v>4.5961388202894495</v>
      </c>
      <c r="L397" s="81">
        <v>28.2193388076698</v>
      </c>
      <c r="M397" s="81">
        <v>85.407600601963608</v>
      </c>
      <c r="N397" s="81">
        <v>71.74689108590178</v>
      </c>
      <c r="O397" s="81">
        <v>49.573363220639791</v>
      </c>
      <c r="P397" s="81">
        <v>48.024309178358571</v>
      </c>
      <c r="Q397" s="81">
        <v>3.6632138798791947</v>
      </c>
      <c r="R397" s="81">
        <v>37.920435193821923</v>
      </c>
      <c r="S397" s="81">
        <v>8.6098313167447547</v>
      </c>
      <c r="T397" s="82"/>
      <c r="U397" s="81">
        <v>2863642</v>
      </c>
      <c r="V397" s="81">
        <v>1735</v>
      </c>
      <c r="W397" s="81">
        <v>410</v>
      </c>
      <c r="X397" s="81">
        <v>16539</v>
      </c>
      <c r="Y397" s="81">
        <v>19105</v>
      </c>
      <c r="Z397" s="81">
        <v>25928</v>
      </c>
      <c r="AA397" s="81">
        <v>9650</v>
      </c>
      <c r="AB397" s="81">
        <v>48044</v>
      </c>
      <c r="AC397" s="81">
        <v>6439808</v>
      </c>
      <c r="AD397" s="81">
        <v>8.6098313167447547</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19.460999999999999</v>
      </c>
      <c r="BJ397" s="81">
        <v>0</v>
      </c>
      <c r="BK397" s="81">
        <v>3.6259999999999999</v>
      </c>
      <c r="BL397" s="81">
        <v>0</v>
      </c>
      <c r="BM397" s="82"/>
      <c r="BN397" s="81">
        <v>0</v>
      </c>
      <c r="BO397" s="81">
        <v>0</v>
      </c>
      <c r="BP397" s="81">
        <v>1</v>
      </c>
      <c r="BQ397" s="81">
        <v>0</v>
      </c>
      <c r="BR397" s="81">
        <v>1</v>
      </c>
      <c r="BS397" s="81">
        <v>0</v>
      </c>
      <c r="BT397"/>
      <c r="BU397" s="80">
        <v>23.087</v>
      </c>
      <c r="BV397" s="80">
        <v>0</v>
      </c>
      <c r="BW397" s="80">
        <v>0</v>
      </c>
      <c r="BX397" s="80">
        <v>0</v>
      </c>
      <c r="BY397" s="80">
        <v>0</v>
      </c>
      <c r="BZ397" s="80">
        <v>0</v>
      </c>
      <c r="CA397" s="80">
        <v>0</v>
      </c>
      <c r="CB397" s="80">
        <v>0</v>
      </c>
      <c r="CC397" s="80">
        <v>0</v>
      </c>
    </row>
    <row r="398" spans="1:81">
      <c r="A398" s="80" t="s">
        <v>2154</v>
      </c>
      <c r="B398" s="80">
        <v>180</v>
      </c>
      <c r="C398" s="80">
        <v>10</v>
      </c>
      <c r="D398" s="80">
        <v>11</v>
      </c>
      <c r="E398" s="80">
        <v>2013</v>
      </c>
      <c r="F398" s="80" t="s">
        <v>89</v>
      </c>
      <c r="G398" s="80" t="s">
        <v>2144</v>
      </c>
      <c r="H398" s="80" t="s">
        <v>2145</v>
      </c>
      <c r="I398" s="177"/>
      <c r="J398" s="81">
        <v>26.599930072070858</v>
      </c>
      <c r="K398" s="81">
        <v>4.3410748058254978</v>
      </c>
      <c r="L398" s="81">
        <v>28.635435151131521</v>
      </c>
      <c r="M398" s="81">
        <v>86.504990666163735</v>
      </c>
      <c r="N398" s="81">
        <v>69.897624542009012</v>
      </c>
      <c r="O398" s="81">
        <v>47.978052673683905</v>
      </c>
      <c r="P398" s="81">
        <v>47.83560269690124</v>
      </c>
      <c r="Q398" s="81">
        <v>3.7080701962639386</v>
      </c>
      <c r="R398" s="81">
        <v>37.650388267206779</v>
      </c>
      <c r="S398" s="81">
        <v>5.8191847883768633</v>
      </c>
      <c r="T398" s="82"/>
      <c r="U398" s="81">
        <v>2712837</v>
      </c>
      <c r="V398" s="81">
        <v>1735</v>
      </c>
      <c r="W398" s="81">
        <v>410</v>
      </c>
      <c r="X398" s="81">
        <v>16539</v>
      </c>
      <c r="Y398" s="81">
        <v>19213</v>
      </c>
      <c r="Z398" s="81">
        <v>26214</v>
      </c>
      <c r="AA398" s="81">
        <v>9576</v>
      </c>
      <c r="AB398" s="81">
        <v>47935</v>
      </c>
      <c r="AC398" s="81">
        <v>6241373</v>
      </c>
      <c r="AD398" s="81">
        <v>5.8191847883768633</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19.739000000000001</v>
      </c>
      <c r="BJ398" s="81">
        <v>0</v>
      </c>
      <c r="BK398" s="81">
        <v>4.0750000000000002</v>
      </c>
      <c r="BL398" s="81">
        <v>0</v>
      </c>
      <c r="BM398" s="82"/>
      <c r="BN398" s="81">
        <v>0</v>
      </c>
      <c r="BO398" s="81">
        <v>0</v>
      </c>
      <c r="BP398" s="81">
        <v>1</v>
      </c>
      <c r="BQ398" s="81">
        <v>0</v>
      </c>
      <c r="BR398" s="81">
        <v>1</v>
      </c>
      <c r="BS398" s="81">
        <v>0</v>
      </c>
      <c r="BT398"/>
      <c r="BU398" s="80">
        <v>23.814</v>
      </c>
      <c r="BV398" s="80">
        <v>0</v>
      </c>
      <c r="BW398" s="80">
        <v>0</v>
      </c>
      <c r="BX398" s="80">
        <v>0</v>
      </c>
      <c r="BY398" s="80">
        <v>0</v>
      </c>
      <c r="BZ398" s="80">
        <v>0</v>
      </c>
      <c r="CA398" s="80">
        <v>0</v>
      </c>
      <c r="CB398" s="80">
        <v>0</v>
      </c>
      <c r="CC398" s="80">
        <v>0</v>
      </c>
    </row>
    <row r="399" spans="1:81">
      <c r="A399" s="80" t="s">
        <v>2155</v>
      </c>
      <c r="B399" s="80">
        <v>181</v>
      </c>
      <c r="C399" s="80">
        <v>11</v>
      </c>
      <c r="D399" s="80">
        <v>11</v>
      </c>
      <c r="E399" s="80">
        <v>2014</v>
      </c>
      <c r="F399" s="80" t="s">
        <v>90</v>
      </c>
      <c r="G399" s="80" t="s">
        <v>2144</v>
      </c>
      <c r="H399" s="80" t="s">
        <v>2145</v>
      </c>
      <c r="I399" s="177"/>
      <c r="J399" s="81">
        <v>24.907434339052326</v>
      </c>
      <c r="K399" s="81">
        <v>4.4862480076678475</v>
      </c>
      <c r="L399" s="81">
        <v>25.663844743507177</v>
      </c>
      <c r="M399" s="81">
        <v>87.072202846185732</v>
      </c>
      <c r="N399" s="81">
        <v>64.906197717435134</v>
      </c>
      <c r="O399" s="81">
        <v>46.004149278831903</v>
      </c>
      <c r="P399" s="81">
        <v>47.401496806192895</v>
      </c>
      <c r="Q399" s="81">
        <v>3.518686299959997</v>
      </c>
      <c r="R399" s="81">
        <v>39.47943505020212</v>
      </c>
      <c r="S399" s="81">
        <v>6.0776078512937302</v>
      </c>
      <c r="T399" s="82"/>
      <c r="U399" s="81">
        <v>2865383</v>
      </c>
      <c r="V399" s="81">
        <v>1608</v>
      </c>
      <c r="W399" s="81">
        <v>332</v>
      </c>
      <c r="X399" s="81">
        <v>16756</v>
      </c>
      <c r="Y399" s="81">
        <v>19191</v>
      </c>
      <c r="Z399" s="81">
        <v>26473</v>
      </c>
      <c r="AA399" s="81">
        <v>9440</v>
      </c>
      <c r="AB399" s="81">
        <v>47409</v>
      </c>
      <c r="AC399" s="81">
        <v>6565156</v>
      </c>
      <c r="AD399" s="81">
        <v>6.0776078512937302</v>
      </c>
      <c r="AE399" s="82"/>
      <c r="AF399" s="81">
        <v>34824122.832305901</v>
      </c>
      <c r="AG399" s="81">
        <v>3349429.9309775955</v>
      </c>
      <c r="AH399" s="81">
        <v>3440665.7059437037</v>
      </c>
      <c r="AI399" s="81">
        <v>105359534.51019369</v>
      </c>
      <c r="AJ399" s="81">
        <v>90055567.552795336</v>
      </c>
      <c r="AK399" s="81">
        <v>0</v>
      </c>
      <c r="AL399" s="81">
        <v>0</v>
      </c>
      <c r="AM399" s="81">
        <v>6508547.2571216049</v>
      </c>
      <c r="AN399" s="81">
        <v>0</v>
      </c>
      <c r="AO399" s="81">
        <v>0</v>
      </c>
      <c r="AP399" s="82"/>
      <c r="AQ399" s="81">
        <v>1317</v>
      </c>
      <c r="AR399" s="81">
        <v>543</v>
      </c>
      <c r="AS399" s="81">
        <v>0</v>
      </c>
      <c r="AT399" s="81">
        <v>0</v>
      </c>
      <c r="AU399" s="81">
        <v>0</v>
      </c>
      <c r="AV399" s="81">
        <v>0</v>
      </c>
      <c r="AW399" s="81" t="s">
        <v>564</v>
      </c>
      <c r="AX399" s="82"/>
      <c r="AY399" s="81">
        <v>6532.23</v>
      </c>
      <c r="AZ399" s="81">
        <v>20041.53</v>
      </c>
      <c r="BA399" s="81">
        <v>0</v>
      </c>
      <c r="BB399" s="81">
        <v>0</v>
      </c>
      <c r="BC399" s="81">
        <v>0</v>
      </c>
      <c r="BD399" s="81">
        <v>0</v>
      </c>
      <c r="BE399" s="81" t="s">
        <v>564</v>
      </c>
      <c r="BF399" s="82"/>
      <c r="BG399" s="81">
        <v>0</v>
      </c>
      <c r="BH399" s="81">
        <v>0</v>
      </c>
      <c r="BI399" s="81">
        <v>20.863</v>
      </c>
      <c r="BJ399" s="81">
        <v>0</v>
      </c>
      <c r="BK399" s="81">
        <v>4.048</v>
      </c>
      <c r="BL399" s="81">
        <v>0</v>
      </c>
      <c r="BM399" s="82"/>
      <c r="BN399" s="81">
        <v>0</v>
      </c>
      <c r="BO399" s="81">
        <v>0</v>
      </c>
      <c r="BP399" s="81">
        <v>1</v>
      </c>
      <c r="BQ399" s="81">
        <v>0</v>
      </c>
      <c r="BR399" s="81">
        <v>1</v>
      </c>
      <c r="BS399" s="81">
        <v>0</v>
      </c>
      <c r="BT399"/>
      <c r="BU399" s="80">
        <v>24.911000000000001</v>
      </c>
      <c r="BV399" s="80">
        <v>0</v>
      </c>
      <c r="BW399" s="80">
        <v>0</v>
      </c>
      <c r="BX399" s="80">
        <v>0</v>
      </c>
      <c r="BY399" s="80">
        <v>0</v>
      </c>
      <c r="BZ399" s="80">
        <v>0</v>
      </c>
      <c r="CA399" s="80">
        <v>0</v>
      </c>
      <c r="CB399" s="80">
        <v>0</v>
      </c>
      <c r="CC399" s="80">
        <v>0</v>
      </c>
    </row>
    <row r="400" spans="1:81">
      <c r="A400" s="80" t="s">
        <v>2156</v>
      </c>
      <c r="B400" s="80">
        <v>182</v>
      </c>
      <c r="C400" s="80">
        <v>12</v>
      </c>
      <c r="D400" s="80">
        <v>11</v>
      </c>
      <c r="E400" s="80">
        <v>2015</v>
      </c>
      <c r="F400" s="80" t="s">
        <v>91</v>
      </c>
      <c r="G400" s="80" t="s">
        <v>2144</v>
      </c>
      <c r="H400" s="80" t="s">
        <v>2145</v>
      </c>
      <c r="I400" s="177"/>
      <c r="J400" s="81">
        <v>19.583364258361687</v>
      </c>
      <c r="K400" s="81">
        <v>3.7562674263561986</v>
      </c>
      <c r="L400" s="81">
        <v>29.1734660031589</v>
      </c>
      <c r="M400" s="81">
        <v>73.67907608610426</v>
      </c>
      <c r="N400" s="81">
        <v>57.498508161008274</v>
      </c>
      <c r="O400" s="81">
        <v>45.902493868584038</v>
      </c>
      <c r="P400" s="81">
        <v>46.956364694967888</v>
      </c>
      <c r="Q400" s="81">
        <v>3.4064740227354506</v>
      </c>
      <c r="R400" s="81">
        <v>40.992892216227339</v>
      </c>
      <c r="S400" s="81">
        <v>6.257115357078411</v>
      </c>
      <c r="T400" s="82"/>
      <c r="U400" s="81">
        <v>2858175</v>
      </c>
      <c r="V400" s="81">
        <v>1608</v>
      </c>
      <c r="W400" s="81">
        <v>332</v>
      </c>
      <c r="X400" s="81">
        <v>16756</v>
      </c>
      <c r="Y400" s="81">
        <v>19493</v>
      </c>
      <c r="Z400" s="81">
        <v>26669</v>
      </c>
      <c r="AA400" s="81">
        <v>9344</v>
      </c>
      <c r="AB400" s="81">
        <v>46884</v>
      </c>
      <c r="AC400" s="81">
        <v>7022197</v>
      </c>
      <c r="AD400" s="81">
        <v>6.257115357078411</v>
      </c>
      <c r="AE400" s="82"/>
      <c r="AF400" s="81">
        <v>30520649.317335211</v>
      </c>
      <c r="AG400" s="81">
        <v>2877781.2264560377</v>
      </c>
      <c r="AH400" s="81">
        <v>3626203.890849716</v>
      </c>
      <c r="AI400" s="81">
        <v>102933791.64396198</v>
      </c>
      <c r="AJ400" s="81">
        <v>88084331.580831006</v>
      </c>
      <c r="AK400" s="81">
        <v>0</v>
      </c>
      <c r="AL400" s="81">
        <v>0</v>
      </c>
      <c r="AM400" s="81">
        <v>6425255.5290169362</v>
      </c>
      <c r="AN400" s="81">
        <v>0</v>
      </c>
      <c r="AO400" s="81">
        <v>0</v>
      </c>
      <c r="AP400" s="82"/>
      <c r="AQ400" s="81">
        <v>1427</v>
      </c>
      <c r="AR400" s="81">
        <v>631</v>
      </c>
      <c r="AS400" s="81">
        <v>0</v>
      </c>
      <c r="AT400" s="81">
        <v>0</v>
      </c>
      <c r="AU400" s="81">
        <v>0</v>
      </c>
      <c r="AV400" s="81">
        <v>0</v>
      </c>
      <c r="AW400" s="81" t="s">
        <v>564</v>
      </c>
      <c r="AX400" s="82"/>
      <c r="AY400" s="81">
        <v>7284.08</v>
      </c>
      <c r="AZ400" s="81">
        <v>24175.73</v>
      </c>
      <c r="BA400" s="81">
        <v>0</v>
      </c>
      <c r="BB400" s="81">
        <v>0</v>
      </c>
      <c r="BC400" s="81">
        <v>0</v>
      </c>
      <c r="BD400" s="81">
        <v>0</v>
      </c>
      <c r="BE400" s="81" t="s">
        <v>564</v>
      </c>
      <c r="BF400" s="82"/>
      <c r="BG400" s="81">
        <v>0</v>
      </c>
      <c r="BH400" s="81">
        <v>0</v>
      </c>
      <c r="BI400" s="81">
        <v>21.372</v>
      </c>
      <c r="BJ400" s="81">
        <v>0</v>
      </c>
      <c r="BK400" s="81">
        <v>3.9340000000000002</v>
      </c>
      <c r="BL400" s="81">
        <v>0</v>
      </c>
      <c r="BM400" s="82"/>
      <c r="BN400" s="81">
        <v>0</v>
      </c>
      <c r="BO400" s="81">
        <v>0</v>
      </c>
      <c r="BP400" s="81">
        <v>1</v>
      </c>
      <c r="BQ400" s="81">
        <v>0</v>
      </c>
      <c r="BR400" s="81">
        <v>1</v>
      </c>
      <c r="BS400" s="81">
        <v>0</v>
      </c>
      <c r="BT400"/>
      <c r="BU400" s="80">
        <v>25.306000000000001</v>
      </c>
      <c r="BV400" s="80">
        <v>0</v>
      </c>
      <c r="BW400" s="80">
        <v>0</v>
      </c>
      <c r="BX400" s="80">
        <v>0</v>
      </c>
      <c r="BY400" s="80">
        <v>0</v>
      </c>
      <c r="BZ400" s="80">
        <v>0</v>
      </c>
      <c r="CA400" s="80">
        <v>0</v>
      </c>
      <c r="CB400" s="80">
        <v>0</v>
      </c>
      <c r="CC400" s="80">
        <v>0</v>
      </c>
    </row>
    <row r="401" spans="1:81">
      <c r="A401" s="80" t="s">
        <v>2157</v>
      </c>
      <c r="B401" s="80">
        <v>183</v>
      </c>
      <c r="C401" s="80">
        <v>13</v>
      </c>
      <c r="D401" s="80">
        <v>11</v>
      </c>
      <c r="E401" s="80">
        <v>2016</v>
      </c>
      <c r="F401" s="80" t="s">
        <v>92</v>
      </c>
      <c r="G401" s="80" t="s">
        <v>2144</v>
      </c>
      <c r="H401" s="80" t="s">
        <v>2145</v>
      </c>
      <c r="I401" s="177"/>
      <c r="J401" s="81">
        <v>18.532821372325142</v>
      </c>
      <c r="K401" s="81">
        <v>3.7807864448409578</v>
      </c>
      <c r="L401" s="81">
        <v>27.813707140830104</v>
      </c>
      <c r="M401" s="81">
        <v>61.40143184647507</v>
      </c>
      <c r="N401" s="81">
        <v>52.992010079182108</v>
      </c>
      <c r="O401" s="81">
        <v>45.649431591618395</v>
      </c>
      <c r="P401" s="81">
        <v>45.584529185357667</v>
      </c>
      <c r="Q401" s="81">
        <v>3.2783149406905201</v>
      </c>
      <c r="R401" s="81">
        <v>40.567948662467508</v>
      </c>
      <c r="S401" s="81">
        <v>6.5104756603483098</v>
      </c>
      <c r="T401" s="82"/>
      <c r="U401" s="81">
        <v>3036178</v>
      </c>
      <c r="V401" s="81">
        <v>1608</v>
      </c>
      <c r="W401" s="81">
        <v>332</v>
      </c>
      <c r="X401" s="81">
        <v>16756</v>
      </c>
      <c r="Y401" s="81">
        <v>19570</v>
      </c>
      <c r="Z401" s="81">
        <v>26848</v>
      </c>
      <c r="AA401" s="81">
        <v>9382</v>
      </c>
      <c r="AB401" s="81">
        <v>46414</v>
      </c>
      <c r="AC401" s="81">
        <v>6928606.3017562265</v>
      </c>
      <c r="AD401" s="81">
        <v>6.5104756603483098</v>
      </c>
      <c r="AE401" s="82"/>
      <c r="AF401" s="81">
        <v>31449728.068083141</v>
      </c>
      <c r="AG401" s="81">
        <v>2818070.1304474021</v>
      </c>
      <c r="AH401" s="81">
        <v>3216786.4617641899</v>
      </c>
      <c r="AI401" s="81">
        <v>97033005.163231283</v>
      </c>
      <c r="AJ401" s="81">
        <v>82082214.744067162</v>
      </c>
      <c r="AK401" s="81">
        <v>0</v>
      </c>
      <c r="AL401" s="81">
        <v>0</v>
      </c>
      <c r="AM401" s="81">
        <v>6365785.7522608275</v>
      </c>
      <c r="AN401" s="81">
        <v>0</v>
      </c>
      <c r="AO401" s="81">
        <v>0</v>
      </c>
      <c r="AP401" s="82"/>
      <c r="AQ401" s="81">
        <v>1511</v>
      </c>
      <c r="AR401" s="81">
        <v>681</v>
      </c>
      <c r="AS401" s="81">
        <v>0</v>
      </c>
      <c r="AT401" s="81">
        <v>0</v>
      </c>
      <c r="AU401" s="81">
        <v>0</v>
      </c>
      <c r="AV401" s="81">
        <v>0</v>
      </c>
      <c r="AW401" s="81" t="s">
        <v>564</v>
      </c>
      <c r="AX401" s="82"/>
      <c r="AY401" s="81">
        <v>7841.1</v>
      </c>
      <c r="AZ401" s="81">
        <v>26207.73</v>
      </c>
      <c r="BA401" s="81">
        <v>0</v>
      </c>
      <c r="BB401" s="81">
        <v>0</v>
      </c>
      <c r="BC401" s="81">
        <v>0</v>
      </c>
      <c r="BD401" s="81">
        <v>0</v>
      </c>
      <c r="BE401" s="81" t="s">
        <v>564</v>
      </c>
      <c r="BF401" s="82"/>
      <c r="BG401" s="81">
        <v>0</v>
      </c>
      <c r="BH401" s="81">
        <v>0</v>
      </c>
      <c r="BI401" s="81">
        <v>19.574999999999999</v>
      </c>
      <c r="BJ401" s="81">
        <v>0</v>
      </c>
      <c r="BK401" s="81">
        <v>4.0880000000000001</v>
      </c>
      <c r="BL401" s="81">
        <v>0</v>
      </c>
      <c r="BM401" s="82"/>
      <c r="BN401" s="81">
        <v>0</v>
      </c>
      <c r="BO401" s="81">
        <v>0</v>
      </c>
      <c r="BP401" s="81">
        <v>1</v>
      </c>
      <c r="BQ401" s="81">
        <v>0</v>
      </c>
      <c r="BR401" s="81">
        <v>1</v>
      </c>
      <c r="BS401" s="81">
        <v>0</v>
      </c>
      <c r="BT401"/>
      <c r="BU401" s="80">
        <v>23.663</v>
      </c>
      <c r="BV401" s="80">
        <v>0</v>
      </c>
      <c r="BW401" s="80">
        <v>0</v>
      </c>
      <c r="BX401" s="80">
        <v>0</v>
      </c>
      <c r="BY401" s="80">
        <v>0</v>
      </c>
      <c r="BZ401" s="80">
        <v>0</v>
      </c>
      <c r="CA401" s="80">
        <v>0</v>
      </c>
      <c r="CB401" s="80">
        <v>0</v>
      </c>
      <c r="CC401" s="80">
        <v>0</v>
      </c>
    </row>
    <row r="402" spans="1:81">
      <c r="A402" s="80" t="s">
        <v>2158</v>
      </c>
      <c r="B402" s="80">
        <v>184</v>
      </c>
      <c r="C402" s="80">
        <v>14</v>
      </c>
      <c r="D402" s="80">
        <v>11</v>
      </c>
      <c r="E402" s="80">
        <v>2017</v>
      </c>
      <c r="F402" s="80" t="s">
        <v>71</v>
      </c>
      <c r="G402" s="80" t="s">
        <v>2144</v>
      </c>
      <c r="H402" s="80" t="s">
        <v>2145</v>
      </c>
      <c r="I402" s="177"/>
      <c r="J402" s="81">
        <v>22.112465462086593</v>
      </c>
      <c r="K402" s="81">
        <v>3.6223805637222268</v>
      </c>
      <c r="L402" s="81">
        <v>24.144169464702852</v>
      </c>
      <c r="M402" s="81">
        <v>58.958766896917268</v>
      </c>
      <c r="N402" s="81">
        <v>53.773112087236086</v>
      </c>
      <c r="O402" s="81">
        <v>45.203927550497177</v>
      </c>
      <c r="P402" s="81">
        <v>45.078510005663752</v>
      </c>
      <c r="Q402" s="81">
        <v>3.1362979544425844</v>
      </c>
      <c r="R402" s="81">
        <v>39.768149110488373</v>
      </c>
      <c r="S402" s="81">
        <v>8.9551561765255308</v>
      </c>
      <c r="T402" s="82"/>
      <c r="U402" s="81">
        <v>4358963</v>
      </c>
      <c r="V402" s="81">
        <v>1608</v>
      </c>
      <c r="W402" s="81">
        <v>332</v>
      </c>
      <c r="X402" s="81">
        <v>16756</v>
      </c>
      <c r="Y402" s="81">
        <v>19703</v>
      </c>
      <c r="Z402" s="81">
        <v>27027</v>
      </c>
      <c r="AA402" s="81">
        <v>9337</v>
      </c>
      <c r="AB402" s="81">
        <v>45919</v>
      </c>
      <c r="AC402" s="81">
        <v>6926775.9999999981</v>
      </c>
      <c r="AD402" s="81">
        <v>8.9551561765255308</v>
      </c>
      <c r="AE402" s="82"/>
      <c r="AF402" s="81">
        <v>40147751.267617963</v>
      </c>
      <c r="AG402" s="81">
        <v>2772863.4250615109</v>
      </c>
      <c r="AH402" s="81">
        <v>3779180.8275993872</v>
      </c>
      <c r="AI402" s="81">
        <v>97620338.038852826</v>
      </c>
      <c r="AJ402" s="81">
        <v>93271748.780878142</v>
      </c>
      <c r="AK402" s="81">
        <v>0</v>
      </c>
      <c r="AL402" s="81">
        <v>0</v>
      </c>
      <c r="AM402" s="81">
        <v>6307749.862613528</v>
      </c>
      <c r="AN402" s="81">
        <v>0</v>
      </c>
      <c r="AO402" s="81">
        <v>0</v>
      </c>
      <c r="AP402" s="82"/>
      <c r="AQ402" s="81">
        <v>1554</v>
      </c>
      <c r="AR402" s="81">
        <v>701</v>
      </c>
      <c r="AS402" s="81">
        <v>0</v>
      </c>
      <c r="AT402" s="81">
        <v>0</v>
      </c>
      <c r="AU402" s="81">
        <v>0</v>
      </c>
      <c r="AV402" s="81">
        <v>0</v>
      </c>
      <c r="AW402" s="81" t="s">
        <v>564</v>
      </c>
      <c r="AX402" s="82"/>
      <c r="AY402" s="81">
        <v>8134.98</v>
      </c>
      <c r="AZ402" s="81">
        <v>27049.92999999996</v>
      </c>
      <c r="BA402" s="81">
        <v>0</v>
      </c>
      <c r="BB402" s="81">
        <v>0</v>
      </c>
      <c r="BC402" s="81">
        <v>0</v>
      </c>
      <c r="BD402" s="81">
        <v>0</v>
      </c>
      <c r="BE402" s="81" t="s">
        <v>564</v>
      </c>
      <c r="BF402" s="82"/>
      <c r="BG402" s="81">
        <v>0</v>
      </c>
      <c r="BH402" s="81">
        <v>0</v>
      </c>
      <c r="BI402" s="81">
        <v>19.66</v>
      </c>
      <c r="BJ402" s="81">
        <v>0</v>
      </c>
      <c r="BK402" s="81">
        <v>3.5550000000000002</v>
      </c>
      <c r="BL402" s="81">
        <v>0</v>
      </c>
      <c r="BM402" s="82"/>
      <c r="BN402" s="81">
        <v>0</v>
      </c>
      <c r="BO402" s="81">
        <v>0</v>
      </c>
      <c r="BP402" s="81">
        <v>1</v>
      </c>
      <c r="BQ402" s="81">
        <v>0</v>
      </c>
      <c r="BR402" s="81">
        <v>1</v>
      </c>
      <c r="BS402" s="81">
        <v>0</v>
      </c>
      <c r="BT402"/>
      <c r="BU402" s="80">
        <v>23.215</v>
      </c>
      <c r="BV402" s="80">
        <v>0</v>
      </c>
      <c r="BW402" s="80">
        <v>0</v>
      </c>
      <c r="BX402" s="80">
        <v>0</v>
      </c>
      <c r="BY402" s="80">
        <v>0</v>
      </c>
      <c r="BZ402" s="80">
        <v>0</v>
      </c>
      <c r="CA402" s="80">
        <v>0</v>
      </c>
      <c r="CB402" s="80">
        <v>0</v>
      </c>
      <c r="CC402" s="80">
        <v>0</v>
      </c>
    </row>
    <row r="403" spans="1:81">
      <c r="A403" s="80" t="s">
        <v>2159</v>
      </c>
      <c r="B403" s="80">
        <v>185</v>
      </c>
      <c r="C403" s="80">
        <v>15</v>
      </c>
      <c r="D403" s="80">
        <v>11</v>
      </c>
      <c r="E403" s="80">
        <v>2018</v>
      </c>
      <c r="F403" s="80" t="s">
        <v>93</v>
      </c>
      <c r="G403" s="80" t="s">
        <v>2144</v>
      </c>
      <c r="H403" s="80" t="s">
        <v>2145</v>
      </c>
      <c r="I403" s="177"/>
      <c r="J403" s="81">
        <v>14.275532176770236</v>
      </c>
      <c r="K403" s="81">
        <v>3.1765936550981353</v>
      </c>
      <c r="L403" s="81">
        <v>21.771932108285053</v>
      </c>
      <c r="M403" s="81">
        <v>53.286282830725227</v>
      </c>
      <c r="N403" s="81">
        <v>40.364706407527919</v>
      </c>
      <c r="O403" s="81">
        <v>44.482652038605394</v>
      </c>
      <c r="P403" s="81">
        <v>44.61066827669849</v>
      </c>
      <c r="Q403" s="81">
        <v>2.8764181586372155</v>
      </c>
      <c r="R403" s="81">
        <v>43.294845612534907</v>
      </c>
      <c r="S403" s="81">
        <v>5.8925837457622441</v>
      </c>
      <c r="T403" s="82"/>
      <c r="U403" s="81">
        <v>3821941</v>
      </c>
      <c r="V403" s="81">
        <v>1608</v>
      </c>
      <c r="W403" s="81">
        <v>332</v>
      </c>
      <c r="X403" s="81">
        <v>16756</v>
      </c>
      <c r="Y403" s="81">
        <v>19736</v>
      </c>
      <c r="Z403" s="81">
        <v>27105</v>
      </c>
      <c r="AA403" s="81">
        <v>9333</v>
      </c>
      <c r="AB403" s="81">
        <v>45384</v>
      </c>
      <c r="AC403" s="81">
        <v>7511498</v>
      </c>
      <c r="AD403" s="81">
        <v>5.8925837457622441</v>
      </c>
      <c r="AE403" s="82"/>
      <c r="AF403" s="81">
        <v>31984969.206404559</v>
      </c>
      <c r="AG403" s="81">
        <v>2475643.2121016812</v>
      </c>
      <c r="AH403" s="81">
        <v>3272341.7033361262</v>
      </c>
      <c r="AI403" s="81">
        <v>101568825.4565856</v>
      </c>
      <c r="AJ403" s="81">
        <v>90155375.803143352</v>
      </c>
      <c r="AK403" s="81">
        <v>0</v>
      </c>
      <c r="AL403" s="81">
        <v>0</v>
      </c>
      <c r="AM403" s="81">
        <v>6247158.0085374722</v>
      </c>
      <c r="AN403" s="81">
        <v>0</v>
      </c>
      <c r="AO403" s="81">
        <v>0</v>
      </c>
      <c r="AP403" s="82"/>
      <c r="AQ403" s="81">
        <v>1594</v>
      </c>
      <c r="AR403" s="81">
        <v>725</v>
      </c>
      <c r="AS403" s="81">
        <v>0</v>
      </c>
      <c r="AT403" s="81">
        <v>0</v>
      </c>
      <c r="AU403" s="81">
        <v>0</v>
      </c>
      <c r="AV403" s="81">
        <v>0</v>
      </c>
      <c r="AW403" s="81" t="s">
        <v>564</v>
      </c>
      <c r="AX403" s="82"/>
      <c r="AY403" s="81">
        <v>8430.41</v>
      </c>
      <c r="AZ403" s="81">
        <v>27988.639999999999</v>
      </c>
      <c r="BA403" s="81">
        <v>0</v>
      </c>
      <c r="BB403" s="81">
        <v>0</v>
      </c>
      <c r="BC403" s="81">
        <v>0</v>
      </c>
      <c r="BD403" s="81">
        <v>0</v>
      </c>
      <c r="BE403" s="81" t="s">
        <v>564</v>
      </c>
      <c r="BF403" s="82"/>
      <c r="BG403" s="81">
        <v>0</v>
      </c>
      <c r="BH403" s="81">
        <v>0</v>
      </c>
      <c r="BI403" s="81">
        <v>19.18</v>
      </c>
      <c r="BJ403" s="81">
        <v>0</v>
      </c>
      <c r="BK403" s="81">
        <v>3.3250000000000002</v>
      </c>
      <c r="BL403" s="81">
        <v>0</v>
      </c>
      <c r="BM403" s="82"/>
      <c r="BN403" s="81">
        <v>0</v>
      </c>
      <c r="BO403" s="81">
        <v>0</v>
      </c>
      <c r="BP403" s="81">
        <v>1</v>
      </c>
      <c r="BQ403" s="81">
        <v>0</v>
      </c>
      <c r="BR403" s="81">
        <v>1</v>
      </c>
      <c r="BS403" s="81">
        <v>0</v>
      </c>
      <c r="BT403"/>
      <c r="BU403" s="80">
        <v>22.504999999999999</v>
      </c>
      <c r="BV403" s="80">
        <v>0</v>
      </c>
      <c r="BW403" s="80">
        <v>0</v>
      </c>
      <c r="BX403" s="80">
        <v>0</v>
      </c>
      <c r="BY403" s="80">
        <v>0</v>
      </c>
      <c r="BZ403" s="80">
        <v>0</v>
      </c>
      <c r="CA403" s="80">
        <v>0</v>
      </c>
      <c r="CB403" s="80">
        <v>0</v>
      </c>
      <c r="CC403" s="80">
        <v>0</v>
      </c>
    </row>
    <row r="404" spans="1:81">
      <c r="A404" s="80" t="s">
        <v>2160</v>
      </c>
      <c r="B404" s="80">
        <v>186</v>
      </c>
      <c r="C404" s="80">
        <v>16</v>
      </c>
      <c r="D404" s="80">
        <v>11</v>
      </c>
      <c r="E404" s="80">
        <v>2019</v>
      </c>
      <c r="F404" s="80" t="s">
        <v>73</v>
      </c>
      <c r="G404" s="80" t="s">
        <v>2144</v>
      </c>
      <c r="H404" s="80" t="s">
        <v>2145</v>
      </c>
      <c r="I404" s="177"/>
      <c r="J404" s="81">
        <v>16.224656266630113</v>
      </c>
      <c r="K404" s="81">
        <v>2.9784359755700711</v>
      </c>
      <c r="L404" s="81">
        <v>22.162777711663356</v>
      </c>
      <c r="M404" s="81">
        <v>54.353739771918953</v>
      </c>
      <c r="N404" s="81">
        <v>43.371569535679889</v>
      </c>
      <c r="O404" s="81">
        <v>43.322733917059828</v>
      </c>
      <c r="P404" s="81">
        <v>43.82496068899821</v>
      </c>
      <c r="Q404" s="81">
        <v>2.7772657991751486</v>
      </c>
      <c r="R404" s="81">
        <v>40.487173322642107</v>
      </c>
      <c r="S404" s="81">
        <v>5.5605250601431457</v>
      </c>
      <c r="T404" s="82"/>
      <c r="U404" s="81">
        <v>3628970</v>
      </c>
      <c r="V404" s="81">
        <v>1608</v>
      </c>
      <c r="W404" s="81">
        <v>332</v>
      </c>
      <c r="X404" s="81">
        <v>16756</v>
      </c>
      <c r="Y404" s="81">
        <v>19834</v>
      </c>
      <c r="Z404" s="81">
        <v>27123</v>
      </c>
      <c r="AA404" s="81">
        <v>9100</v>
      </c>
      <c r="AB404" s="81">
        <v>45006</v>
      </c>
      <c r="AC404" s="81">
        <v>7139428</v>
      </c>
      <c r="AD404" s="81">
        <v>5.5605250601431457</v>
      </c>
      <c r="AE404" s="82"/>
      <c r="AF404" s="81">
        <v>35932439.30735863</v>
      </c>
      <c r="AG404" s="81">
        <v>2395260.707436536</v>
      </c>
      <c r="AH404" s="81">
        <v>3904349.7258923012</v>
      </c>
      <c r="AI404" s="81">
        <v>96042324.979659677</v>
      </c>
      <c r="AJ404" s="81">
        <v>91034280.734514162</v>
      </c>
      <c r="AK404" s="81">
        <v>0</v>
      </c>
      <c r="AL404" s="81">
        <v>0</v>
      </c>
      <c r="AM404" s="81">
        <v>6129478.3950133948</v>
      </c>
      <c r="AN404" s="81">
        <v>0</v>
      </c>
      <c r="AO404" s="81">
        <v>0</v>
      </c>
      <c r="AP404" s="82"/>
      <c r="AQ404" s="81">
        <v>1671</v>
      </c>
      <c r="AR404" s="81">
        <v>744</v>
      </c>
      <c r="AS404" s="81">
        <v>0</v>
      </c>
      <c r="AT404" s="81">
        <v>0</v>
      </c>
      <c r="AU404" s="81">
        <v>0</v>
      </c>
      <c r="AV404" s="81">
        <v>0</v>
      </c>
      <c r="AW404" s="81" t="s">
        <v>564</v>
      </c>
      <c r="AX404" s="82"/>
      <c r="AY404" s="81">
        <v>8945.190000000006</v>
      </c>
      <c r="AZ404" s="81">
        <v>28659.73999999998</v>
      </c>
      <c r="BA404" s="81">
        <v>0</v>
      </c>
      <c r="BB404" s="81">
        <v>0</v>
      </c>
      <c r="BC404" s="81">
        <v>0</v>
      </c>
      <c r="BD404" s="81">
        <v>0</v>
      </c>
      <c r="BE404" s="81" t="s">
        <v>564</v>
      </c>
      <c r="BF404" s="82"/>
      <c r="BG404" s="81">
        <v>0</v>
      </c>
      <c r="BH404" s="81">
        <v>0</v>
      </c>
      <c r="BI404" s="81">
        <v>19.620999999999999</v>
      </c>
      <c r="BJ404" s="81">
        <v>0</v>
      </c>
      <c r="BK404" s="81">
        <v>2.9750000000000001</v>
      </c>
      <c r="BL404" s="81">
        <v>0</v>
      </c>
      <c r="BM404" s="82"/>
      <c r="BN404" s="81">
        <v>0</v>
      </c>
      <c r="BO404" s="81">
        <v>0</v>
      </c>
      <c r="BP404" s="81">
        <v>1</v>
      </c>
      <c r="BQ404" s="81">
        <v>0</v>
      </c>
      <c r="BR404" s="81">
        <v>1</v>
      </c>
      <c r="BS404" s="81">
        <v>0</v>
      </c>
      <c r="BT404"/>
      <c r="BU404" s="80">
        <v>22.596</v>
      </c>
      <c r="BV404" s="80">
        <v>0</v>
      </c>
      <c r="BW404" s="80">
        <v>0</v>
      </c>
      <c r="BX404" s="80">
        <v>0</v>
      </c>
      <c r="BY404" s="80">
        <v>0</v>
      </c>
      <c r="BZ404" s="80">
        <v>0</v>
      </c>
      <c r="CA404" s="80">
        <v>0</v>
      </c>
      <c r="CB404" s="80">
        <v>0</v>
      </c>
      <c r="CC404" s="80">
        <v>0</v>
      </c>
    </row>
    <row r="405" spans="1:81">
      <c r="A405" s="80" t="s">
        <v>2161</v>
      </c>
      <c r="B405" s="80">
        <v>187</v>
      </c>
      <c r="C405" s="80">
        <v>17</v>
      </c>
      <c r="D405" s="80">
        <v>11</v>
      </c>
      <c r="E405" s="80">
        <v>2020</v>
      </c>
      <c r="F405" s="80" t="s">
        <v>218</v>
      </c>
      <c r="G405" s="80" t="s">
        <v>2144</v>
      </c>
      <c r="H405" s="80" t="s">
        <v>2145</v>
      </c>
      <c r="I405" s="177"/>
      <c r="J405" s="81">
        <v>16.711528924062389</v>
      </c>
      <c r="K405" s="81">
        <v>3.2018131642335579</v>
      </c>
      <c r="L405" s="81">
        <v>26.323939655486409</v>
      </c>
      <c r="M405" s="81">
        <v>54.19553851847661</v>
      </c>
      <c r="N405" s="81">
        <v>43.267232094669076</v>
      </c>
      <c r="O405" s="81">
        <v>37.907864958015587</v>
      </c>
      <c r="P405" s="81">
        <v>40.673409386115409</v>
      </c>
      <c r="Q405" s="81">
        <v>2.6171393103228624</v>
      </c>
      <c r="R405" s="81">
        <v>37.401225172442267</v>
      </c>
      <c r="S405" s="81">
        <v>6.0510410392384264</v>
      </c>
      <c r="T405" s="82"/>
      <c r="U405" s="81">
        <v>3414353</v>
      </c>
      <c r="V405" s="81">
        <v>1542</v>
      </c>
      <c r="W405" s="81">
        <v>356</v>
      </c>
      <c r="X405" s="81">
        <v>16293</v>
      </c>
      <c r="Y405" s="81">
        <v>19866</v>
      </c>
      <c r="Z405" s="81">
        <v>27088</v>
      </c>
      <c r="AA405" s="81">
        <v>9176</v>
      </c>
      <c r="AB405" s="81">
        <v>44386</v>
      </c>
      <c r="AC405" s="81">
        <v>6629665</v>
      </c>
      <c r="AD405" s="81">
        <v>6.0510410392384264</v>
      </c>
      <c r="AE405" s="82"/>
      <c r="AF405" s="81">
        <v>35355581.642653473</v>
      </c>
      <c r="AG405" s="81">
        <v>2389413.0951413633</v>
      </c>
      <c r="AH405" s="81">
        <v>5310814.3040046776</v>
      </c>
      <c r="AI405" s="81">
        <v>91784954.781331912</v>
      </c>
      <c r="AJ405" s="81">
        <v>86739478.469488606</v>
      </c>
      <c r="AK405" s="81"/>
      <c r="AL405" s="81"/>
      <c r="AM405" s="81">
        <v>5792866.1387454178</v>
      </c>
      <c r="AN405" s="81"/>
      <c r="AO405" s="81"/>
      <c r="AP405" s="82"/>
      <c r="AQ405" s="81">
        <v>1719</v>
      </c>
      <c r="AR405" s="81">
        <v>749</v>
      </c>
      <c r="AS405" s="81">
        <v>0</v>
      </c>
      <c r="AT405" s="81">
        <v>0</v>
      </c>
      <c r="AU405" s="81">
        <v>0</v>
      </c>
      <c r="AV405" s="81">
        <v>0</v>
      </c>
      <c r="AW405" s="81">
        <v>0</v>
      </c>
      <c r="AX405" s="82"/>
      <c r="AY405" s="81">
        <v>9272.619999999999</v>
      </c>
      <c r="AZ405" s="81">
        <v>28852.23999999998</v>
      </c>
      <c r="BA405" s="81">
        <v>0</v>
      </c>
      <c r="BB405" s="81">
        <v>0</v>
      </c>
      <c r="BC405" s="81">
        <v>0</v>
      </c>
      <c r="BD405" s="81">
        <v>0</v>
      </c>
      <c r="BE405" s="81">
        <v>0</v>
      </c>
      <c r="BF405" s="82"/>
      <c r="BG405" s="81">
        <v>0</v>
      </c>
      <c r="BH405" s="81">
        <v>0</v>
      </c>
      <c r="BI405" s="81">
        <v>20.151</v>
      </c>
      <c r="BJ405" s="81">
        <v>0</v>
      </c>
      <c r="BK405" s="81">
        <v>3.0419999999999998</v>
      </c>
      <c r="BL405" s="81">
        <v>0</v>
      </c>
      <c r="BM405" s="82"/>
      <c r="BN405" s="81">
        <v>0</v>
      </c>
      <c r="BO405" s="81">
        <v>0</v>
      </c>
      <c r="BP405" s="81">
        <v>1</v>
      </c>
      <c r="BQ405" s="81">
        <v>0</v>
      </c>
      <c r="BR405" s="81">
        <v>1</v>
      </c>
      <c r="BS405" s="81">
        <v>0</v>
      </c>
      <c r="BT405"/>
      <c r="BU405" s="80">
        <v>23.193000000000001</v>
      </c>
      <c r="BV405" s="80">
        <v>0</v>
      </c>
      <c r="BW405" s="80">
        <v>0</v>
      </c>
      <c r="BX405" s="80">
        <v>0</v>
      </c>
      <c r="BY405" s="80">
        <v>0</v>
      </c>
      <c r="BZ405" s="80">
        <v>0</v>
      </c>
      <c r="CA405" s="80">
        <v>0</v>
      </c>
      <c r="CB405" s="80">
        <v>0</v>
      </c>
      <c r="CC405" s="80">
        <v>0</v>
      </c>
    </row>
    <row r="406" spans="1:81">
      <c r="A406" s="80" t="s">
        <v>2162</v>
      </c>
      <c r="B406" s="80">
        <v>187</v>
      </c>
      <c r="C406" s="80">
        <v>18</v>
      </c>
      <c r="D406" s="80">
        <v>11</v>
      </c>
      <c r="E406" s="80">
        <v>2021</v>
      </c>
      <c r="F406" s="80" t="s">
        <v>75</v>
      </c>
      <c r="G406" s="174" t="s">
        <v>2144</v>
      </c>
      <c r="H406" s="80" t="s">
        <v>2145</v>
      </c>
      <c r="I406" s="177"/>
      <c r="J406" s="81">
        <v>13.823743022001853</v>
      </c>
      <c r="K406" s="81">
        <v>3.233967954166181</v>
      </c>
      <c r="L406" s="81">
        <v>24.197099240236245</v>
      </c>
      <c r="M406" s="81">
        <v>48.81389765605514</v>
      </c>
      <c r="N406" s="81">
        <v>36.043403048584629</v>
      </c>
      <c r="O406" s="81">
        <v>36.738891747258776</v>
      </c>
      <c r="P406" s="81">
        <v>41.55305865749839</v>
      </c>
      <c r="Q406" s="81">
        <v>2.6058228280058011</v>
      </c>
      <c r="R406" s="81">
        <v>35.981403467980577</v>
      </c>
      <c r="S406" s="81">
        <v>6.0098209243597154</v>
      </c>
      <c r="T406" s="82"/>
      <c r="U406" s="81">
        <v>2937178</v>
      </c>
      <c r="V406" s="81">
        <v>1542</v>
      </c>
      <c r="W406" s="81">
        <v>356</v>
      </c>
      <c r="X406" s="81">
        <v>16293</v>
      </c>
      <c r="Y406" s="81">
        <v>19706</v>
      </c>
      <c r="Z406" s="81">
        <v>27032</v>
      </c>
      <c r="AA406" s="81">
        <v>9142</v>
      </c>
      <c r="AB406" s="81">
        <v>43670</v>
      </c>
      <c r="AC406" s="81">
        <v>6181955</v>
      </c>
      <c r="AD406" s="81">
        <v>6.0098209243597154</v>
      </c>
      <c r="AE406" s="82"/>
      <c r="AF406" s="81">
        <v>33604442.514785834</v>
      </c>
      <c r="AG406" s="81">
        <v>2485874.1148530175</v>
      </c>
      <c r="AH406" s="81">
        <v>5105151.3971651904</v>
      </c>
      <c r="AI406" s="81">
        <v>96425315.248130977</v>
      </c>
      <c r="AJ406" s="81">
        <v>82612030.942544326</v>
      </c>
      <c r="AK406" s="81">
        <v>0</v>
      </c>
      <c r="AL406" s="81">
        <v>0</v>
      </c>
      <c r="AM406" s="81">
        <v>5732293.9805667531</v>
      </c>
      <c r="AN406" s="81">
        <v>0</v>
      </c>
      <c r="AO406" s="81">
        <v>0</v>
      </c>
      <c r="AP406" s="82"/>
      <c r="AQ406" s="81">
        <v>1779</v>
      </c>
      <c r="AR406" s="81">
        <v>751</v>
      </c>
      <c r="AS406" s="81">
        <v>0</v>
      </c>
      <c r="AT406" s="81">
        <v>0</v>
      </c>
      <c r="AU406" s="81">
        <v>0</v>
      </c>
      <c r="AV406" s="81">
        <v>0</v>
      </c>
      <c r="AW406" s="81"/>
      <c r="AX406" s="82"/>
      <c r="AY406" s="81">
        <v>9654.8999999999942</v>
      </c>
      <c r="AZ406" s="81">
        <v>28951.23999999998</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2163</v>
      </c>
      <c r="B407" s="80">
        <v>187</v>
      </c>
      <c r="C407" s="80">
        <v>19</v>
      </c>
      <c r="D407" s="80">
        <v>11</v>
      </c>
      <c r="E407" s="80">
        <v>2022</v>
      </c>
      <c r="F407" s="80" t="s">
        <v>568</v>
      </c>
      <c r="G407" s="174" t="s">
        <v>2144</v>
      </c>
      <c r="H407" s="80" t="s">
        <v>2145</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1868</v>
      </c>
      <c r="AR407" s="81">
        <v>758</v>
      </c>
      <c r="AS407" s="81">
        <v>0</v>
      </c>
      <c r="AT407" s="81">
        <v>0</v>
      </c>
      <c r="AU407" s="81">
        <v>0</v>
      </c>
      <c r="AV407" s="81">
        <v>0</v>
      </c>
      <c r="AW407" s="81"/>
      <c r="AX407" s="82"/>
      <c r="AY407" s="81">
        <v>10193.999999999993</v>
      </c>
      <c r="AZ407" s="81">
        <v>29738.739999999976</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2164</v>
      </c>
      <c r="B408" s="80">
        <v>256</v>
      </c>
      <c r="C408" s="80">
        <v>1</v>
      </c>
      <c r="D408" s="80">
        <v>16</v>
      </c>
      <c r="E408" s="80">
        <v>1990</v>
      </c>
      <c r="F408" s="80" t="s">
        <v>562</v>
      </c>
      <c r="G408" s="80" t="s">
        <v>2165</v>
      </c>
      <c r="H408" s="80" t="s">
        <v>2166</v>
      </c>
      <c r="I408" s="177"/>
      <c r="J408" s="81">
        <v>62.517226572387493</v>
      </c>
      <c r="K408" s="81">
        <v>7.2837668406693883</v>
      </c>
      <c r="L408" s="81">
        <v>25.712572427310068</v>
      </c>
      <c r="M408" s="81">
        <v>32.466412682491075</v>
      </c>
      <c r="N408" s="81">
        <v>48.402923888717993</v>
      </c>
      <c r="O408" s="81">
        <v>34.703608521658211</v>
      </c>
      <c r="P408" s="81">
        <v>63.259053710871406</v>
      </c>
      <c r="Q408" s="81">
        <v>2.8619286577099383</v>
      </c>
      <c r="R408" s="81">
        <v>0</v>
      </c>
      <c r="S408" s="81">
        <v>2.5799914274030908</v>
      </c>
      <c r="T408" s="82"/>
      <c r="U408" s="81">
        <v>9307387</v>
      </c>
      <c r="V408" s="81">
        <v>2124</v>
      </c>
      <c r="W408" s="81">
        <v>366</v>
      </c>
      <c r="X408" s="81">
        <v>11173</v>
      </c>
      <c r="Y408" s="81">
        <v>12030</v>
      </c>
      <c r="Z408" s="81">
        <v>14274</v>
      </c>
      <c r="AA408" s="81">
        <v>15360</v>
      </c>
      <c r="AB408" s="81">
        <v>46468</v>
      </c>
      <c r="AC408" s="81">
        <v>0</v>
      </c>
      <c r="AD408" s="81">
        <v>2.5799914274030908</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2167</v>
      </c>
      <c r="B409" s="80">
        <v>257</v>
      </c>
      <c r="C409" s="80">
        <v>2</v>
      </c>
      <c r="D409" s="80">
        <v>16</v>
      </c>
      <c r="E409" s="80">
        <v>2005</v>
      </c>
      <c r="F409" s="80" t="s">
        <v>565</v>
      </c>
      <c r="G409" s="80" t="s">
        <v>2165</v>
      </c>
      <c r="H409" s="80" t="s">
        <v>2166</v>
      </c>
      <c r="I409" s="177"/>
      <c r="J409" s="81">
        <v>47.90433188058757</v>
      </c>
      <c r="K409" s="81">
        <v>4.6206998726478874</v>
      </c>
      <c r="L409" s="81">
        <v>39.934614328220405</v>
      </c>
      <c r="M409" s="81">
        <v>56.378925937767661</v>
      </c>
      <c r="N409" s="81">
        <v>81.719051388728531</v>
      </c>
      <c r="O409" s="81">
        <v>56.722532504771479</v>
      </c>
      <c r="P409" s="81">
        <v>63.662880011713234</v>
      </c>
      <c r="Q409" s="81">
        <v>2.8210764217554898</v>
      </c>
      <c r="R409" s="81">
        <v>0</v>
      </c>
      <c r="S409" s="81">
        <v>5.034845043148227</v>
      </c>
      <c r="T409" s="82"/>
      <c r="U409" s="81">
        <v>8631726</v>
      </c>
      <c r="V409" s="81">
        <v>1775</v>
      </c>
      <c r="W409" s="81">
        <v>534</v>
      </c>
      <c r="X409" s="81">
        <v>10347</v>
      </c>
      <c r="Y409" s="81">
        <v>15270</v>
      </c>
      <c r="Z409" s="81">
        <v>26998</v>
      </c>
      <c r="AA409" s="81">
        <v>12660</v>
      </c>
      <c r="AB409" s="81">
        <v>47884</v>
      </c>
      <c r="AC409" s="81">
        <v>0</v>
      </c>
      <c r="AD409" s="81">
        <v>5.034845043148227</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2168</v>
      </c>
      <c r="B410" s="80">
        <v>258</v>
      </c>
      <c r="C410" s="80">
        <v>3</v>
      </c>
      <c r="D410" s="80">
        <v>16</v>
      </c>
      <c r="E410" s="80">
        <v>2006</v>
      </c>
      <c r="F410" s="80" t="s">
        <v>566</v>
      </c>
      <c r="G410" s="80" t="s">
        <v>2165</v>
      </c>
      <c r="H410" s="80" t="s">
        <v>2166</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2169</v>
      </c>
      <c r="B411" s="80">
        <v>259</v>
      </c>
      <c r="C411" s="80">
        <v>4</v>
      </c>
      <c r="D411" s="80">
        <v>16</v>
      </c>
      <c r="E411" s="80">
        <v>2007</v>
      </c>
      <c r="F411" s="80" t="s">
        <v>567</v>
      </c>
      <c r="G411" s="80" t="s">
        <v>2165</v>
      </c>
      <c r="H411" s="80" t="s">
        <v>2166</v>
      </c>
      <c r="I411" s="177"/>
      <c r="J411" s="81">
        <v>50.949188255849201</v>
      </c>
      <c r="K411" s="81">
        <v>4.0272043981046473</v>
      </c>
      <c r="L411" s="81">
        <v>42.861840544054139</v>
      </c>
      <c r="M411" s="81">
        <v>56.818270374403333</v>
      </c>
      <c r="N411" s="81">
        <v>72.943763867632754</v>
      </c>
      <c r="O411" s="81">
        <v>54.810990210162856</v>
      </c>
      <c r="P411" s="81">
        <v>63.152102942265735</v>
      </c>
      <c r="Q411" s="81">
        <v>2.9488046376588111</v>
      </c>
      <c r="R411" s="81">
        <v>0</v>
      </c>
      <c r="S411" s="81">
        <v>6.0603443999826574</v>
      </c>
      <c r="T411" s="82"/>
      <c r="U411" s="81">
        <v>9391765</v>
      </c>
      <c r="V411" s="81">
        <v>1505</v>
      </c>
      <c r="W411" s="81">
        <v>698</v>
      </c>
      <c r="X411" s="81">
        <v>12167</v>
      </c>
      <c r="Y411" s="81">
        <v>15527</v>
      </c>
      <c r="Z411" s="81">
        <v>27120</v>
      </c>
      <c r="AA411" s="81">
        <v>12367</v>
      </c>
      <c r="AB411" s="81">
        <v>47405</v>
      </c>
      <c r="AC411" s="81">
        <v>0</v>
      </c>
      <c r="AD411" s="81">
        <v>6.0603443999826574</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2170</v>
      </c>
      <c r="B412" s="80">
        <v>260</v>
      </c>
      <c r="C412" s="80">
        <v>5</v>
      </c>
      <c r="D412" s="80">
        <v>16</v>
      </c>
      <c r="E412" s="80">
        <v>2008</v>
      </c>
      <c r="F412" s="80" t="s">
        <v>84</v>
      </c>
      <c r="G412" s="80" t="s">
        <v>2165</v>
      </c>
      <c r="H412" s="80" t="s">
        <v>2166</v>
      </c>
      <c r="I412" s="177"/>
      <c r="J412" s="81">
        <v>41.102065735411685</v>
      </c>
      <c r="K412" s="81">
        <v>2.9853088262275422</v>
      </c>
      <c r="L412" s="81">
        <v>38.940976390828538</v>
      </c>
      <c r="M412" s="81">
        <v>61.466227441792931</v>
      </c>
      <c r="N412" s="81">
        <v>66.747280316196353</v>
      </c>
      <c r="O412" s="81">
        <v>53.33709918087149</v>
      </c>
      <c r="P412" s="81">
        <v>62.207915185986813</v>
      </c>
      <c r="Q412" s="81">
        <v>2.8896885563078838</v>
      </c>
      <c r="R412" s="81">
        <v>0</v>
      </c>
      <c r="S412" s="81">
        <v>7.9024703451710394</v>
      </c>
      <c r="T412" s="82"/>
      <c r="U412" s="81">
        <v>8791998</v>
      </c>
      <c r="V412" s="81">
        <v>1505</v>
      </c>
      <c r="W412" s="81">
        <v>698</v>
      </c>
      <c r="X412" s="81">
        <v>12167</v>
      </c>
      <c r="Y412" s="81">
        <v>15633</v>
      </c>
      <c r="Z412" s="81">
        <v>27317</v>
      </c>
      <c r="AA412" s="81">
        <v>12196</v>
      </c>
      <c r="AB412" s="81">
        <v>47218</v>
      </c>
      <c r="AC412" s="81">
        <v>0</v>
      </c>
      <c r="AD412" s="81">
        <v>7.9024703451710394</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2171</v>
      </c>
      <c r="B413" s="80">
        <v>261</v>
      </c>
      <c r="C413" s="80">
        <v>6</v>
      </c>
      <c r="D413" s="80">
        <v>16</v>
      </c>
      <c r="E413" s="80">
        <v>2009</v>
      </c>
      <c r="F413" s="80" t="s">
        <v>85</v>
      </c>
      <c r="G413" s="80" t="s">
        <v>2165</v>
      </c>
      <c r="H413" s="80" t="s">
        <v>2166</v>
      </c>
      <c r="I413" s="177"/>
      <c r="J413" s="81">
        <v>44.346839842846883</v>
      </c>
      <c r="K413" s="81">
        <v>3.3102081931797498</v>
      </c>
      <c r="L413" s="81">
        <v>46.256000508973507</v>
      </c>
      <c r="M413" s="81">
        <v>64.236707646969904</v>
      </c>
      <c r="N413" s="81">
        <v>67.682352786990748</v>
      </c>
      <c r="O413" s="81">
        <v>54.110145220684217</v>
      </c>
      <c r="P413" s="81">
        <v>59.740725505628767</v>
      </c>
      <c r="Q413" s="81">
        <v>2.7379757922959622</v>
      </c>
      <c r="R413" s="81">
        <v>0</v>
      </c>
      <c r="S413" s="81">
        <v>2.6793746005164416</v>
      </c>
      <c r="T413" s="82"/>
      <c r="U413" s="81">
        <v>7046810</v>
      </c>
      <c r="V413" s="81">
        <v>1599</v>
      </c>
      <c r="W413" s="81">
        <v>1155</v>
      </c>
      <c r="X413" s="81">
        <v>12965</v>
      </c>
      <c r="Y413" s="81">
        <v>15730</v>
      </c>
      <c r="Z413" s="81">
        <v>27354</v>
      </c>
      <c r="AA413" s="81">
        <v>12024</v>
      </c>
      <c r="AB413" s="81">
        <v>46965</v>
      </c>
      <c r="AC413" s="81">
        <v>0</v>
      </c>
      <c r="AD413" s="81">
        <v>2.6793746005164416</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35.622999999999998</v>
      </c>
      <c r="BJ413" s="81">
        <v>0</v>
      </c>
      <c r="BK413" s="81">
        <v>14.965</v>
      </c>
      <c r="BL413" s="81">
        <v>0</v>
      </c>
      <c r="BM413" s="82"/>
      <c r="BN413" s="81">
        <v>0</v>
      </c>
      <c r="BO413" s="81">
        <v>0</v>
      </c>
      <c r="BP413" s="81">
        <v>2</v>
      </c>
      <c r="BQ413" s="81">
        <v>0</v>
      </c>
      <c r="BR413" s="81">
        <v>1</v>
      </c>
      <c r="BS413" s="81">
        <v>0</v>
      </c>
      <c r="BT413"/>
      <c r="BU413" s="80"/>
      <c r="BV413" s="80"/>
      <c r="BW413" s="80"/>
      <c r="BX413" s="80"/>
      <c r="BY413" s="80"/>
      <c r="BZ413" s="80"/>
      <c r="CA413" s="80"/>
      <c r="CB413" s="80"/>
      <c r="CC413" s="80"/>
    </row>
    <row r="414" spans="1:81">
      <c r="A414" s="80" t="s">
        <v>2172</v>
      </c>
      <c r="B414" s="80">
        <v>262</v>
      </c>
      <c r="C414" s="80">
        <v>7</v>
      </c>
      <c r="D414" s="80">
        <v>16</v>
      </c>
      <c r="E414" s="80">
        <v>2010</v>
      </c>
      <c r="F414" s="80" t="s">
        <v>86</v>
      </c>
      <c r="G414" s="80" t="s">
        <v>2165</v>
      </c>
      <c r="H414" s="80" t="s">
        <v>2166</v>
      </c>
      <c r="I414" s="177"/>
      <c r="J414" s="81">
        <v>45.583248325817259</v>
      </c>
      <c r="K414" s="81">
        <v>3.5461886951572295</v>
      </c>
      <c r="L414" s="81">
        <v>47.104530999872836</v>
      </c>
      <c r="M414" s="81">
        <v>66.369193501413434</v>
      </c>
      <c r="N414" s="81">
        <v>72.691406541806757</v>
      </c>
      <c r="O414" s="81">
        <v>54.001636792907284</v>
      </c>
      <c r="P414" s="81">
        <v>60.613538252483252</v>
      </c>
      <c r="Q414" s="81">
        <v>2.8398272856435569</v>
      </c>
      <c r="R414" s="81">
        <v>0</v>
      </c>
      <c r="S414" s="81">
        <v>3.8769215986413332</v>
      </c>
      <c r="T414" s="82"/>
      <c r="U414" s="81">
        <v>8458333</v>
      </c>
      <c r="V414" s="81">
        <v>1599</v>
      </c>
      <c r="W414" s="81">
        <v>1155</v>
      </c>
      <c r="X414" s="81">
        <v>12965</v>
      </c>
      <c r="Y414" s="81">
        <v>15874</v>
      </c>
      <c r="Z414" s="81">
        <v>27426</v>
      </c>
      <c r="AA414" s="81">
        <v>11895</v>
      </c>
      <c r="AB414" s="81">
        <v>46676</v>
      </c>
      <c r="AC414" s="81">
        <v>0</v>
      </c>
      <c r="AD414" s="81">
        <v>3.8769215986413332</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38.896999999999998</v>
      </c>
      <c r="BJ414" s="81">
        <v>0</v>
      </c>
      <c r="BK414" s="81">
        <v>9.2729999999999997</v>
      </c>
      <c r="BL414" s="81">
        <v>0</v>
      </c>
      <c r="BM414" s="82"/>
      <c r="BN414" s="81">
        <v>0</v>
      </c>
      <c r="BO414" s="81">
        <v>0</v>
      </c>
      <c r="BP414" s="81">
        <v>2</v>
      </c>
      <c r="BQ414" s="81">
        <v>0</v>
      </c>
      <c r="BR414" s="81">
        <v>2</v>
      </c>
      <c r="BS414" s="81">
        <v>0</v>
      </c>
      <c r="BT414"/>
      <c r="BU414" s="80">
        <v>48.17</v>
      </c>
      <c r="BV414" s="80">
        <v>0</v>
      </c>
      <c r="BW414" s="80">
        <v>0</v>
      </c>
      <c r="BX414" s="80">
        <v>0</v>
      </c>
      <c r="BY414" s="80">
        <v>0</v>
      </c>
      <c r="BZ414" s="80">
        <v>0</v>
      </c>
      <c r="CA414" s="80">
        <v>0</v>
      </c>
      <c r="CB414" s="80">
        <v>0</v>
      </c>
      <c r="CC414" s="80">
        <v>0</v>
      </c>
    </row>
    <row r="415" spans="1:81">
      <c r="A415" s="80" t="s">
        <v>2173</v>
      </c>
      <c r="B415" s="80">
        <v>263</v>
      </c>
      <c r="C415" s="80">
        <v>8</v>
      </c>
      <c r="D415" s="80">
        <v>16</v>
      </c>
      <c r="E415" s="80">
        <v>2011</v>
      </c>
      <c r="F415" s="80" t="s">
        <v>87</v>
      </c>
      <c r="G415" s="80" t="s">
        <v>2165</v>
      </c>
      <c r="H415" s="80" t="s">
        <v>2166</v>
      </c>
      <c r="I415" s="177"/>
      <c r="J415" s="81">
        <v>48.382729699789408</v>
      </c>
      <c r="K415" s="81">
        <v>4.4509280068249852</v>
      </c>
      <c r="L415" s="81">
        <v>42.0295546849582</v>
      </c>
      <c r="M415" s="81">
        <v>73.040096711393133</v>
      </c>
      <c r="N415" s="81">
        <v>68.846788308276373</v>
      </c>
      <c r="O415" s="81">
        <v>53.435389029638969</v>
      </c>
      <c r="P415" s="81">
        <v>58.372004475094357</v>
      </c>
      <c r="Q415" s="81">
        <v>3.2594318759884144</v>
      </c>
      <c r="R415" s="81">
        <v>0</v>
      </c>
      <c r="S415" s="81">
        <v>3.4337361001075148</v>
      </c>
      <c r="T415" s="82"/>
      <c r="U415" s="81">
        <v>8513219</v>
      </c>
      <c r="V415" s="81">
        <v>1599</v>
      </c>
      <c r="W415" s="81">
        <v>1155</v>
      </c>
      <c r="X415" s="81">
        <v>12965</v>
      </c>
      <c r="Y415" s="81">
        <v>16010</v>
      </c>
      <c r="Z415" s="81">
        <v>27728</v>
      </c>
      <c r="AA415" s="81">
        <v>11796</v>
      </c>
      <c r="AB415" s="81">
        <v>46445</v>
      </c>
      <c r="AC415" s="81">
        <v>0</v>
      </c>
      <c r="AD415" s="81">
        <v>3.4337361001075148</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38.268999999999998</v>
      </c>
      <c r="BJ415" s="81">
        <v>0</v>
      </c>
      <c r="BK415" s="81">
        <v>31.062999999999999</v>
      </c>
      <c r="BL415" s="81">
        <v>0</v>
      </c>
      <c r="BM415" s="82"/>
      <c r="BN415" s="81">
        <v>0</v>
      </c>
      <c r="BO415" s="81">
        <v>0</v>
      </c>
      <c r="BP415" s="81">
        <v>2</v>
      </c>
      <c r="BQ415" s="81">
        <v>0</v>
      </c>
      <c r="BR415" s="81">
        <v>3</v>
      </c>
      <c r="BS415" s="81">
        <v>0</v>
      </c>
      <c r="BT415"/>
      <c r="BU415" s="80">
        <v>47.24</v>
      </c>
      <c r="BV415" s="80">
        <v>22.091999999999999</v>
      </c>
      <c r="BW415" s="80">
        <v>0</v>
      </c>
      <c r="BX415" s="80">
        <v>0</v>
      </c>
      <c r="BY415" s="80">
        <v>0</v>
      </c>
      <c r="BZ415" s="80">
        <v>0</v>
      </c>
      <c r="CA415" s="80">
        <v>0</v>
      </c>
      <c r="CB415" s="80">
        <v>0</v>
      </c>
      <c r="CC415" s="80">
        <v>0</v>
      </c>
    </row>
    <row r="416" spans="1:81">
      <c r="A416" s="80" t="s">
        <v>2174</v>
      </c>
      <c r="B416" s="80">
        <v>264</v>
      </c>
      <c r="C416" s="80">
        <v>9</v>
      </c>
      <c r="D416" s="80">
        <v>16</v>
      </c>
      <c r="E416" s="80">
        <v>2012</v>
      </c>
      <c r="F416" s="80" t="s">
        <v>88</v>
      </c>
      <c r="G416" s="80" t="s">
        <v>2165</v>
      </c>
      <c r="H416" s="80" t="s">
        <v>2166</v>
      </c>
      <c r="I416" s="177"/>
      <c r="J416" s="81">
        <v>49.178722961304324</v>
      </c>
      <c r="K416" s="81">
        <v>4.0175256474278997</v>
      </c>
      <c r="L416" s="81">
        <v>42.734085994895928</v>
      </c>
      <c r="M416" s="81">
        <v>65.75864590724845</v>
      </c>
      <c r="N416" s="81">
        <v>68.73004375019606</v>
      </c>
      <c r="O416" s="81">
        <v>53.892486466375104</v>
      </c>
      <c r="P416" s="81">
        <v>58.062136288488027</v>
      </c>
      <c r="Q416" s="81">
        <v>3.5582216745550408</v>
      </c>
      <c r="R416" s="81">
        <v>0</v>
      </c>
      <c r="S416" s="81">
        <v>3.4633560400443009</v>
      </c>
      <c r="T416" s="82"/>
      <c r="U416" s="81">
        <v>8878973</v>
      </c>
      <c r="V416" s="81">
        <v>1599</v>
      </c>
      <c r="W416" s="81">
        <v>1155</v>
      </c>
      <c r="X416" s="81">
        <v>12965</v>
      </c>
      <c r="Y416" s="81">
        <v>16501</v>
      </c>
      <c r="Z416" s="81">
        <v>28187</v>
      </c>
      <c r="AA416" s="81">
        <v>11667</v>
      </c>
      <c r="AB416" s="81">
        <v>46667</v>
      </c>
      <c r="AC416" s="81">
        <v>0</v>
      </c>
      <c r="AD416" s="81">
        <v>3.4633560400443009</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43.029000000000003</v>
      </c>
      <c r="BJ416" s="81">
        <v>0</v>
      </c>
      <c r="BK416" s="81">
        <v>32.74</v>
      </c>
      <c r="BL416" s="81">
        <v>0</v>
      </c>
      <c r="BM416" s="82"/>
      <c r="BN416" s="81">
        <v>0</v>
      </c>
      <c r="BO416" s="81">
        <v>0</v>
      </c>
      <c r="BP416" s="81">
        <v>2</v>
      </c>
      <c r="BQ416" s="81">
        <v>0</v>
      </c>
      <c r="BR416" s="81">
        <v>3</v>
      </c>
      <c r="BS416" s="81">
        <v>0</v>
      </c>
      <c r="BT416"/>
      <c r="BU416" s="80">
        <v>53.183</v>
      </c>
      <c r="BV416" s="80">
        <v>22.585999999999999</v>
      </c>
      <c r="BW416" s="80">
        <v>0</v>
      </c>
      <c r="BX416" s="80">
        <v>0</v>
      </c>
      <c r="BY416" s="80">
        <v>0</v>
      </c>
      <c r="BZ416" s="80">
        <v>0</v>
      </c>
      <c r="CA416" s="80">
        <v>0</v>
      </c>
      <c r="CB416" s="80">
        <v>0</v>
      </c>
      <c r="CC416" s="80">
        <v>0</v>
      </c>
    </row>
    <row r="417" spans="1:81">
      <c r="A417" s="80" t="s">
        <v>2175</v>
      </c>
      <c r="B417" s="80">
        <v>265</v>
      </c>
      <c r="C417" s="80">
        <v>10</v>
      </c>
      <c r="D417" s="80">
        <v>16</v>
      </c>
      <c r="E417" s="80">
        <v>2013</v>
      </c>
      <c r="F417" s="80" t="s">
        <v>89</v>
      </c>
      <c r="G417" s="80" t="s">
        <v>2165</v>
      </c>
      <c r="H417" s="80" t="s">
        <v>2166</v>
      </c>
      <c r="I417" s="177"/>
      <c r="J417" s="81">
        <v>48.20723888076374</v>
      </c>
      <c r="K417" s="81">
        <v>3.3047569062471744</v>
      </c>
      <c r="L417" s="81">
        <v>43.440750514762385</v>
      </c>
      <c r="M417" s="81">
        <v>63.392562852627591</v>
      </c>
      <c r="N417" s="81">
        <v>73.782140184167233</v>
      </c>
      <c r="O417" s="81">
        <v>52.401755783178594</v>
      </c>
      <c r="P417" s="81">
        <v>57.551585074248045</v>
      </c>
      <c r="Q417" s="81">
        <v>3.5903340360738123</v>
      </c>
      <c r="R417" s="81">
        <v>0</v>
      </c>
      <c r="S417" s="81">
        <v>2.7919375127458301</v>
      </c>
      <c r="T417" s="82"/>
      <c r="U417" s="81">
        <v>8642995</v>
      </c>
      <c r="V417" s="81">
        <v>1599</v>
      </c>
      <c r="W417" s="81">
        <v>1155</v>
      </c>
      <c r="X417" s="81">
        <v>12965</v>
      </c>
      <c r="Y417" s="81">
        <v>16551</v>
      </c>
      <c r="Z417" s="81">
        <v>28631</v>
      </c>
      <c r="AA417" s="81">
        <v>11521</v>
      </c>
      <c r="AB417" s="81">
        <v>46413</v>
      </c>
      <c r="AC417" s="81">
        <v>0</v>
      </c>
      <c r="AD417" s="81">
        <v>2.7919375127458301</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46.566000000000003</v>
      </c>
      <c r="BJ417" s="81">
        <v>0</v>
      </c>
      <c r="BK417" s="81">
        <v>34.369</v>
      </c>
      <c r="BL417" s="81">
        <v>0</v>
      </c>
      <c r="BM417" s="82"/>
      <c r="BN417" s="81">
        <v>0</v>
      </c>
      <c r="BO417" s="81">
        <v>0</v>
      </c>
      <c r="BP417" s="81">
        <v>2</v>
      </c>
      <c r="BQ417" s="81">
        <v>0</v>
      </c>
      <c r="BR417" s="81">
        <v>3</v>
      </c>
      <c r="BS417" s="81">
        <v>0</v>
      </c>
      <c r="BT417"/>
      <c r="BU417" s="80">
        <v>56.454000000000001</v>
      </c>
      <c r="BV417" s="80">
        <v>24.481000000000002</v>
      </c>
      <c r="BW417" s="80">
        <v>0</v>
      </c>
      <c r="BX417" s="80">
        <v>0</v>
      </c>
      <c r="BY417" s="80">
        <v>0</v>
      </c>
      <c r="BZ417" s="80">
        <v>0</v>
      </c>
      <c r="CA417" s="80">
        <v>0</v>
      </c>
      <c r="CB417" s="80">
        <v>0</v>
      </c>
      <c r="CC417" s="80">
        <v>0</v>
      </c>
    </row>
    <row r="418" spans="1:81">
      <c r="A418" s="80" t="s">
        <v>2176</v>
      </c>
      <c r="B418" s="80">
        <v>266</v>
      </c>
      <c r="C418" s="80">
        <v>11</v>
      </c>
      <c r="D418" s="80">
        <v>16</v>
      </c>
      <c r="E418" s="80">
        <v>2014</v>
      </c>
      <c r="F418" s="80" t="s">
        <v>90</v>
      </c>
      <c r="G418" s="80" t="s">
        <v>2165</v>
      </c>
      <c r="H418" s="80" t="s">
        <v>2166</v>
      </c>
      <c r="I418" s="177"/>
      <c r="J418" s="81">
        <v>46.621188400104948</v>
      </c>
      <c r="K418" s="81">
        <v>2.9027148990870408</v>
      </c>
      <c r="L418" s="81">
        <v>38.028598043735684</v>
      </c>
      <c r="M418" s="81">
        <v>62.062501618528124</v>
      </c>
      <c r="N418" s="81">
        <v>73.699132323474501</v>
      </c>
      <c r="O418" s="81">
        <v>50.313834248858093</v>
      </c>
      <c r="P418" s="81">
        <v>57.444186807504948</v>
      </c>
      <c r="Q418" s="81">
        <v>3.4206419496837381</v>
      </c>
      <c r="R418" s="81">
        <v>0</v>
      </c>
      <c r="S418" s="81">
        <v>3.0037413863730853</v>
      </c>
      <c r="T418" s="82"/>
      <c r="U418" s="81">
        <v>9149871</v>
      </c>
      <c r="V418" s="81">
        <v>1196</v>
      </c>
      <c r="W418" s="81">
        <v>1404</v>
      </c>
      <c r="X418" s="81">
        <v>12750</v>
      </c>
      <c r="Y418" s="81">
        <v>16676</v>
      </c>
      <c r="Z418" s="81">
        <v>28953</v>
      </c>
      <c r="AA418" s="81">
        <v>11440</v>
      </c>
      <c r="AB418" s="81">
        <v>46088</v>
      </c>
      <c r="AC418" s="81">
        <v>0</v>
      </c>
      <c r="AD418" s="81">
        <v>3.0037413863730853</v>
      </c>
      <c r="AE418" s="82"/>
      <c r="AF418" s="81">
        <v>64999981.99066449</v>
      </c>
      <c r="AG418" s="81">
        <v>2392426.5686287624</v>
      </c>
      <c r="AH418" s="81">
        <v>9723164.874621002</v>
      </c>
      <c r="AI418" s="81">
        <v>77159992.495447457</v>
      </c>
      <c r="AJ418" s="81">
        <v>91541779.22791779</v>
      </c>
      <c r="AK418" s="81">
        <v>0</v>
      </c>
      <c r="AL418" s="81">
        <v>0</v>
      </c>
      <c r="AM418" s="81">
        <v>6327193.697108577</v>
      </c>
      <c r="AN418" s="81">
        <v>0</v>
      </c>
      <c r="AO418" s="81">
        <v>0</v>
      </c>
      <c r="AP418" s="82"/>
      <c r="AQ418" s="81">
        <v>729</v>
      </c>
      <c r="AR418" s="81">
        <v>145</v>
      </c>
      <c r="AS418" s="81">
        <v>0</v>
      </c>
      <c r="AT418" s="81">
        <v>0</v>
      </c>
      <c r="AU418" s="81">
        <v>0</v>
      </c>
      <c r="AV418" s="81">
        <v>0</v>
      </c>
      <c r="AW418" s="81" t="s">
        <v>564</v>
      </c>
      <c r="AX418" s="82"/>
      <c r="AY418" s="81">
        <v>3186.1</v>
      </c>
      <c r="AZ418" s="81">
        <v>3735.4</v>
      </c>
      <c r="BA418" s="81">
        <v>0</v>
      </c>
      <c r="BB418" s="81">
        <v>0</v>
      </c>
      <c r="BC418" s="81">
        <v>0</v>
      </c>
      <c r="BD418" s="81">
        <v>0</v>
      </c>
      <c r="BE418" s="81" t="s">
        <v>564</v>
      </c>
      <c r="BF418" s="82"/>
      <c r="BG418" s="81">
        <v>0</v>
      </c>
      <c r="BH418" s="81">
        <v>0</v>
      </c>
      <c r="BI418" s="81">
        <v>50.558</v>
      </c>
      <c r="BJ418" s="81">
        <v>0</v>
      </c>
      <c r="BK418" s="81">
        <v>37.131</v>
      </c>
      <c r="BL418" s="81">
        <v>0</v>
      </c>
      <c r="BM418" s="82"/>
      <c r="BN418" s="81">
        <v>0</v>
      </c>
      <c r="BO418" s="81">
        <v>0</v>
      </c>
      <c r="BP418" s="81">
        <v>2</v>
      </c>
      <c r="BQ418" s="81">
        <v>0</v>
      </c>
      <c r="BR418" s="81">
        <v>3</v>
      </c>
      <c r="BS418" s="81">
        <v>0</v>
      </c>
      <c r="BT418"/>
      <c r="BU418" s="80">
        <v>60.91</v>
      </c>
      <c r="BV418" s="80">
        <v>26.779</v>
      </c>
      <c r="BW418" s="80">
        <v>0</v>
      </c>
      <c r="BX418" s="80">
        <v>0</v>
      </c>
      <c r="BY418" s="80">
        <v>0</v>
      </c>
      <c r="BZ418" s="80">
        <v>0</v>
      </c>
      <c r="CA418" s="80">
        <v>0</v>
      </c>
      <c r="CB418" s="80">
        <v>0</v>
      </c>
      <c r="CC418" s="80">
        <v>0</v>
      </c>
    </row>
    <row r="419" spans="1:81">
      <c r="A419" s="80" t="s">
        <v>2177</v>
      </c>
      <c r="B419" s="80">
        <v>267</v>
      </c>
      <c r="C419" s="80">
        <v>12</v>
      </c>
      <c r="D419" s="80">
        <v>16</v>
      </c>
      <c r="E419" s="80">
        <v>2015</v>
      </c>
      <c r="F419" s="80" t="s">
        <v>91</v>
      </c>
      <c r="G419" s="80" t="s">
        <v>2165</v>
      </c>
      <c r="H419" s="80" t="s">
        <v>2166</v>
      </c>
      <c r="I419" s="177"/>
      <c r="J419" s="81">
        <v>47.077942324090365</v>
      </c>
      <c r="K419" s="81">
        <v>2.7012624222588966</v>
      </c>
      <c r="L419" s="81">
        <v>41.02709830279634</v>
      </c>
      <c r="M419" s="81">
        <v>66.161670178025304</v>
      </c>
      <c r="N419" s="81">
        <v>63.632803380074073</v>
      </c>
      <c r="O419" s="81">
        <v>49.6564156177078</v>
      </c>
      <c r="P419" s="81">
        <v>56.921526423362714</v>
      </c>
      <c r="Q419" s="81">
        <v>3.3264781201027458</v>
      </c>
      <c r="R419" s="81">
        <v>0</v>
      </c>
      <c r="S419" s="81">
        <v>2.4553058512067589</v>
      </c>
      <c r="T419" s="82"/>
      <c r="U419" s="81">
        <v>9973509</v>
      </c>
      <c r="V419" s="81">
        <v>1196</v>
      </c>
      <c r="W419" s="81">
        <v>1404</v>
      </c>
      <c r="X419" s="81">
        <v>12750</v>
      </c>
      <c r="Y419" s="81">
        <v>16799</v>
      </c>
      <c r="Z419" s="81">
        <v>28850</v>
      </c>
      <c r="AA419" s="81">
        <v>11327</v>
      </c>
      <c r="AB419" s="81">
        <v>45783</v>
      </c>
      <c r="AC419" s="81">
        <v>0</v>
      </c>
      <c r="AD419" s="81">
        <v>2.4553058512067589</v>
      </c>
      <c r="AE419" s="82"/>
      <c r="AF419" s="81">
        <v>67738950.771236807</v>
      </c>
      <c r="AG419" s="81">
        <v>2076782.8534494552</v>
      </c>
      <c r="AH419" s="81">
        <v>8627740.1617302597</v>
      </c>
      <c r="AI419" s="81">
        <v>82798845.740976945</v>
      </c>
      <c r="AJ419" s="81">
        <v>79765766.068672597</v>
      </c>
      <c r="AK419" s="81">
        <v>0</v>
      </c>
      <c r="AL419" s="81">
        <v>0</v>
      </c>
      <c r="AM419" s="81">
        <v>6274368.0975382309</v>
      </c>
      <c r="AN419" s="81">
        <v>0</v>
      </c>
      <c r="AO419" s="81">
        <v>0</v>
      </c>
      <c r="AP419" s="82"/>
      <c r="AQ419" s="81">
        <v>815</v>
      </c>
      <c r="AR419" s="81">
        <v>203</v>
      </c>
      <c r="AS419" s="81">
        <v>0</v>
      </c>
      <c r="AT419" s="81">
        <v>0</v>
      </c>
      <c r="AU419" s="81">
        <v>0</v>
      </c>
      <c r="AV419" s="81">
        <v>0</v>
      </c>
      <c r="AW419" s="81" t="s">
        <v>564</v>
      </c>
      <c r="AX419" s="82"/>
      <c r="AY419" s="81">
        <v>3570.8</v>
      </c>
      <c r="AZ419" s="81">
        <v>5517.7</v>
      </c>
      <c r="BA419" s="81">
        <v>0</v>
      </c>
      <c r="BB419" s="81">
        <v>0</v>
      </c>
      <c r="BC419" s="81">
        <v>0</v>
      </c>
      <c r="BD419" s="81">
        <v>0</v>
      </c>
      <c r="BE419" s="81" t="s">
        <v>564</v>
      </c>
      <c r="BF419" s="82"/>
      <c r="BG419" s="81">
        <v>0</v>
      </c>
      <c r="BH419" s="81">
        <v>0</v>
      </c>
      <c r="BI419" s="81">
        <v>52.133000000000003</v>
      </c>
      <c r="BJ419" s="81">
        <v>0</v>
      </c>
      <c r="BK419" s="81">
        <v>18.901</v>
      </c>
      <c r="BL419" s="81">
        <v>0</v>
      </c>
      <c r="BM419" s="82"/>
      <c r="BN419" s="81">
        <v>0</v>
      </c>
      <c r="BO419" s="81">
        <v>0</v>
      </c>
      <c r="BP419" s="81">
        <v>2</v>
      </c>
      <c r="BQ419" s="81">
        <v>0</v>
      </c>
      <c r="BR419" s="81">
        <v>3</v>
      </c>
      <c r="BS419" s="81">
        <v>0</v>
      </c>
      <c r="BT419"/>
      <c r="BU419" s="80">
        <v>61.344000000000001</v>
      </c>
      <c r="BV419" s="80">
        <v>9.69</v>
      </c>
      <c r="BW419" s="80">
        <v>0</v>
      </c>
      <c r="BX419" s="80">
        <v>0</v>
      </c>
      <c r="BY419" s="80">
        <v>0</v>
      </c>
      <c r="BZ419" s="80">
        <v>0</v>
      </c>
      <c r="CA419" s="80">
        <v>0</v>
      </c>
      <c r="CB419" s="80">
        <v>0</v>
      </c>
      <c r="CC419" s="80">
        <v>0</v>
      </c>
    </row>
    <row r="420" spans="1:81">
      <c r="A420" s="80" t="s">
        <v>2178</v>
      </c>
      <c r="B420" s="80">
        <v>268</v>
      </c>
      <c r="C420" s="80">
        <v>13</v>
      </c>
      <c r="D420" s="80">
        <v>16</v>
      </c>
      <c r="E420" s="80">
        <v>2016</v>
      </c>
      <c r="F420" s="80" t="s">
        <v>92</v>
      </c>
      <c r="G420" s="80" t="s">
        <v>2165</v>
      </c>
      <c r="H420" s="80" t="s">
        <v>2166</v>
      </c>
      <c r="I420" s="177"/>
      <c r="J420" s="81">
        <v>50.975660940050332</v>
      </c>
      <c r="K420" s="81">
        <v>2.7174947923276176</v>
      </c>
      <c r="L420" s="81">
        <v>39.428173043914533</v>
      </c>
      <c r="M420" s="81">
        <v>53.484191803167455</v>
      </c>
      <c r="N420" s="81">
        <v>68.189933256435054</v>
      </c>
      <c r="O420" s="81">
        <v>49.19624008015073</v>
      </c>
      <c r="P420" s="81">
        <v>56.181401723544084</v>
      </c>
      <c r="Q420" s="81">
        <v>3.2039394153630951</v>
      </c>
      <c r="R420" s="81">
        <v>0</v>
      </c>
      <c r="S420" s="81">
        <v>2.4759772239605238</v>
      </c>
      <c r="T420" s="82"/>
      <c r="U420" s="81">
        <v>10717085</v>
      </c>
      <c r="V420" s="81">
        <v>1196</v>
      </c>
      <c r="W420" s="81">
        <v>1404</v>
      </c>
      <c r="X420" s="81">
        <v>12750</v>
      </c>
      <c r="Y420" s="81">
        <v>16909</v>
      </c>
      <c r="Z420" s="81">
        <v>28934</v>
      </c>
      <c r="AA420" s="81">
        <v>11563</v>
      </c>
      <c r="AB420" s="81">
        <v>45361</v>
      </c>
      <c r="AC420" s="81">
        <v>0</v>
      </c>
      <c r="AD420" s="81">
        <v>2.4759772239605242</v>
      </c>
      <c r="AE420" s="82"/>
      <c r="AF420" s="81">
        <v>74878831.941459209</v>
      </c>
      <c r="AG420" s="81">
        <v>2008151.5680917811</v>
      </c>
      <c r="AH420" s="81">
        <v>6439128.8512762086</v>
      </c>
      <c r="AI420" s="81">
        <v>80549630.937514022</v>
      </c>
      <c r="AJ420" s="81">
        <v>84054338.203557581</v>
      </c>
      <c r="AK420" s="81">
        <v>0</v>
      </c>
      <c r="AL420" s="81">
        <v>0</v>
      </c>
      <c r="AM420" s="81">
        <v>6221364.405315279</v>
      </c>
      <c r="AN420" s="81">
        <v>0</v>
      </c>
      <c r="AO420" s="81">
        <v>0</v>
      </c>
      <c r="AP420" s="82"/>
      <c r="AQ420" s="81">
        <v>889</v>
      </c>
      <c r="AR420" s="81">
        <v>239</v>
      </c>
      <c r="AS420" s="81">
        <v>0</v>
      </c>
      <c r="AT420" s="81">
        <v>0</v>
      </c>
      <c r="AU420" s="81">
        <v>0</v>
      </c>
      <c r="AV420" s="81">
        <v>0</v>
      </c>
      <c r="AW420" s="81" t="s">
        <v>564</v>
      </c>
      <c r="AX420" s="82"/>
      <c r="AY420" s="81">
        <v>3963.9</v>
      </c>
      <c r="AZ420" s="81">
        <v>6635</v>
      </c>
      <c r="BA420" s="81">
        <v>0</v>
      </c>
      <c r="BB420" s="81">
        <v>0</v>
      </c>
      <c r="BC420" s="81">
        <v>0</v>
      </c>
      <c r="BD420" s="81">
        <v>0</v>
      </c>
      <c r="BE420" s="81" t="s">
        <v>564</v>
      </c>
      <c r="BF420" s="82"/>
      <c r="BG420" s="81">
        <v>0</v>
      </c>
      <c r="BH420" s="81">
        <v>0</v>
      </c>
      <c r="BI420" s="81">
        <v>52.631999999999998</v>
      </c>
      <c r="BJ420" s="81">
        <v>0</v>
      </c>
      <c r="BK420" s="81">
        <v>36.836999999999996</v>
      </c>
      <c r="BL420" s="81">
        <v>0</v>
      </c>
      <c r="BM420" s="82"/>
      <c r="BN420" s="81">
        <v>0</v>
      </c>
      <c r="BO420" s="81">
        <v>0</v>
      </c>
      <c r="BP420" s="81">
        <v>1</v>
      </c>
      <c r="BQ420" s="81">
        <v>0</v>
      </c>
      <c r="BR420" s="81">
        <v>3</v>
      </c>
      <c r="BS420" s="81">
        <v>0</v>
      </c>
      <c r="BT420"/>
      <c r="BU420" s="80">
        <v>62.406999999999996</v>
      </c>
      <c r="BV420" s="80">
        <v>18.524000000000001</v>
      </c>
      <c r="BW420" s="80">
        <v>8.5380000000000003</v>
      </c>
      <c r="BX420" s="80">
        <v>0</v>
      </c>
      <c r="BY420" s="80">
        <v>0</v>
      </c>
      <c r="BZ420" s="80">
        <v>0</v>
      </c>
      <c r="CA420" s="80">
        <v>0</v>
      </c>
      <c r="CB420" s="80">
        <v>0</v>
      </c>
      <c r="CC420" s="80">
        <v>0</v>
      </c>
    </row>
    <row r="421" spans="1:81">
      <c r="A421" s="80" t="s">
        <v>2179</v>
      </c>
      <c r="B421" s="80">
        <v>269</v>
      </c>
      <c r="C421" s="80">
        <v>14</v>
      </c>
      <c r="D421" s="80">
        <v>16</v>
      </c>
      <c r="E421" s="80">
        <v>2017</v>
      </c>
      <c r="F421" s="80" t="s">
        <v>71</v>
      </c>
      <c r="G421" s="80" t="s">
        <v>2165</v>
      </c>
      <c r="H421" s="80" t="s">
        <v>2166</v>
      </c>
      <c r="I421" s="177"/>
      <c r="J421" s="81">
        <v>50.887462335489445</v>
      </c>
      <c r="K421" s="81">
        <v>2.6799335748791679</v>
      </c>
      <c r="L421" s="81">
        <v>38.773067401640077</v>
      </c>
      <c r="M421" s="81">
        <v>50.809857786512183</v>
      </c>
      <c r="N421" s="81">
        <v>70.565740499002629</v>
      </c>
      <c r="O421" s="81">
        <v>48.714603686527575</v>
      </c>
      <c r="P421" s="81">
        <v>55.685502238976724</v>
      </c>
      <c r="Q421" s="81">
        <v>3.0724368384033891</v>
      </c>
      <c r="R421" s="81">
        <v>0</v>
      </c>
      <c r="S421" s="81">
        <v>3.2435524693313504</v>
      </c>
      <c r="T421" s="82"/>
      <c r="U421" s="81">
        <v>11357835</v>
      </c>
      <c r="V421" s="81">
        <v>1196</v>
      </c>
      <c r="W421" s="81">
        <v>1404</v>
      </c>
      <c r="X421" s="81">
        <v>12750</v>
      </c>
      <c r="Y421" s="81">
        <v>16984</v>
      </c>
      <c r="Z421" s="81">
        <v>29126</v>
      </c>
      <c r="AA421" s="81">
        <v>11534</v>
      </c>
      <c r="AB421" s="81">
        <v>44984</v>
      </c>
      <c r="AC421" s="81">
        <v>0</v>
      </c>
      <c r="AD421" s="81">
        <v>3.24355246933135</v>
      </c>
      <c r="AE421" s="82"/>
      <c r="AF421" s="81">
        <v>75768104.529330939</v>
      </c>
      <c r="AG421" s="81">
        <v>2002767.732021594</v>
      </c>
      <c r="AH421" s="81">
        <v>8304497.7155120848</v>
      </c>
      <c r="AI421" s="81">
        <v>79783258.231367245</v>
      </c>
      <c r="AJ421" s="81">
        <v>83343527.761838138</v>
      </c>
      <c r="AK421" s="81">
        <v>0</v>
      </c>
      <c r="AL421" s="81">
        <v>0</v>
      </c>
      <c r="AM421" s="81">
        <v>6179311.8277795026</v>
      </c>
      <c r="AN421" s="81">
        <v>0</v>
      </c>
      <c r="AO421" s="81">
        <v>0</v>
      </c>
      <c r="AP421" s="82"/>
      <c r="AQ421" s="81">
        <v>958</v>
      </c>
      <c r="AR421" s="81">
        <v>257</v>
      </c>
      <c r="AS421" s="81">
        <v>0</v>
      </c>
      <c r="AT421" s="81">
        <v>0</v>
      </c>
      <c r="AU421" s="81">
        <v>0</v>
      </c>
      <c r="AV421" s="81">
        <v>0</v>
      </c>
      <c r="AW421" s="81" t="s">
        <v>564</v>
      </c>
      <c r="AX421" s="82"/>
      <c r="AY421" s="81">
        <v>4334.8</v>
      </c>
      <c r="AZ421" s="81">
        <v>7193.3999999999978</v>
      </c>
      <c r="BA421" s="81">
        <v>0</v>
      </c>
      <c r="BB421" s="81">
        <v>0</v>
      </c>
      <c r="BC421" s="81">
        <v>0</v>
      </c>
      <c r="BD421" s="81">
        <v>0</v>
      </c>
      <c r="BE421" s="81" t="s">
        <v>564</v>
      </c>
      <c r="BF421" s="82"/>
      <c r="BG421" s="81">
        <v>0</v>
      </c>
      <c r="BH421" s="81">
        <v>0</v>
      </c>
      <c r="BI421" s="81">
        <v>56.637</v>
      </c>
      <c r="BJ421" s="81">
        <v>0</v>
      </c>
      <c r="BK421" s="81">
        <v>37.622999999999998</v>
      </c>
      <c r="BL421" s="81">
        <v>0</v>
      </c>
      <c r="BM421" s="82"/>
      <c r="BN421" s="81">
        <v>0</v>
      </c>
      <c r="BO421" s="81">
        <v>0</v>
      </c>
      <c r="BP421" s="81">
        <v>1</v>
      </c>
      <c r="BQ421" s="81">
        <v>0</v>
      </c>
      <c r="BR421" s="81">
        <v>3</v>
      </c>
      <c r="BS421" s="81">
        <v>0</v>
      </c>
      <c r="BT421"/>
      <c r="BU421" s="80">
        <v>65.876999999999995</v>
      </c>
      <c r="BV421" s="80">
        <v>19.512</v>
      </c>
      <c r="BW421" s="80">
        <v>8.8710000000000004</v>
      </c>
      <c r="BX421" s="80">
        <v>0</v>
      </c>
      <c r="BY421" s="80">
        <v>0</v>
      </c>
      <c r="BZ421" s="80">
        <v>0</v>
      </c>
      <c r="CA421" s="80">
        <v>0</v>
      </c>
      <c r="CB421" s="80">
        <v>0</v>
      </c>
      <c r="CC421" s="80">
        <v>0</v>
      </c>
    </row>
    <row r="422" spans="1:81">
      <c r="A422" s="80" t="s">
        <v>2180</v>
      </c>
      <c r="B422" s="80">
        <v>270</v>
      </c>
      <c r="C422" s="80">
        <v>15</v>
      </c>
      <c r="D422" s="80">
        <v>16</v>
      </c>
      <c r="E422" s="80">
        <v>2018</v>
      </c>
      <c r="F422" s="80" t="s">
        <v>93</v>
      </c>
      <c r="G422" s="80" t="s">
        <v>2165</v>
      </c>
      <c r="H422" s="80" t="s">
        <v>2166</v>
      </c>
      <c r="I422" s="177"/>
      <c r="J422" s="81">
        <v>48.335468394491869</v>
      </c>
      <c r="K422" s="81">
        <v>2.5147332951200472</v>
      </c>
      <c r="L422" s="81">
        <v>34.76003283126547</v>
      </c>
      <c r="M422" s="81">
        <v>49.449049227481083</v>
      </c>
      <c r="N422" s="81">
        <v>68.997532429544279</v>
      </c>
      <c r="O422" s="81">
        <v>47.904394503113501</v>
      </c>
      <c r="P422" s="81">
        <v>55.164654728530728</v>
      </c>
      <c r="Q422" s="81">
        <v>2.8319890838706749</v>
      </c>
      <c r="R422" s="81">
        <v>0</v>
      </c>
      <c r="S422" s="81">
        <v>3.1724472460119011</v>
      </c>
      <c r="T422" s="82"/>
      <c r="U422" s="81">
        <v>11598307</v>
      </c>
      <c r="V422" s="81">
        <v>1196</v>
      </c>
      <c r="W422" s="81">
        <v>1404</v>
      </c>
      <c r="X422" s="81">
        <v>12750</v>
      </c>
      <c r="Y422" s="81">
        <v>17134</v>
      </c>
      <c r="Z422" s="81">
        <v>29190</v>
      </c>
      <c r="AA422" s="81">
        <v>11541</v>
      </c>
      <c r="AB422" s="81">
        <v>44683</v>
      </c>
      <c r="AC422" s="81">
        <v>0</v>
      </c>
      <c r="AD422" s="81">
        <v>3.1724472460119011</v>
      </c>
      <c r="AE422" s="82"/>
      <c r="AF422" s="81">
        <v>73981330.621655196</v>
      </c>
      <c r="AG422" s="81">
        <v>1779046.5186359959</v>
      </c>
      <c r="AH422" s="81">
        <v>7847143.6635114821</v>
      </c>
      <c r="AI422" s="81">
        <v>76207384.650155589</v>
      </c>
      <c r="AJ422" s="81">
        <v>83885957.209895477</v>
      </c>
      <c r="AK422" s="81">
        <v>0</v>
      </c>
      <c r="AL422" s="81">
        <v>0</v>
      </c>
      <c r="AM422" s="81">
        <v>6150664.5799286067</v>
      </c>
      <c r="AN422" s="81">
        <v>0</v>
      </c>
      <c r="AO422" s="81">
        <v>0</v>
      </c>
      <c r="AP422" s="82"/>
      <c r="AQ422" s="81">
        <v>1048</v>
      </c>
      <c r="AR422" s="81">
        <v>289</v>
      </c>
      <c r="AS422" s="81">
        <v>0</v>
      </c>
      <c r="AT422" s="81">
        <v>0</v>
      </c>
      <c r="AU422" s="81">
        <v>0</v>
      </c>
      <c r="AV422" s="81">
        <v>0</v>
      </c>
      <c r="AW422" s="81" t="s">
        <v>564</v>
      </c>
      <c r="AX422" s="82"/>
      <c r="AY422" s="81">
        <v>4823.8999999999996</v>
      </c>
      <c r="AZ422" s="81">
        <v>7949</v>
      </c>
      <c r="BA422" s="81">
        <v>0</v>
      </c>
      <c r="BB422" s="81">
        <v>0</v>
      </c>
      <c r="BC422" s="81">
        <v>0</v>
      </c>
      <c r="BD422" s="81">
        <v>0</v>
      </c>
      <c r="BE422" s="81" t="s">
        <v>564</v>
      </c>
      <c r="BF422" s="82"/>
      <c r="BG422" s="81">
        <v>0</v>
      </c>
      <c r="BH422" s="81">
        <v>0</v>
      </c>
      <c r="BI422" s="81">
        <v>0</v>
      </c>
      <c r="BJ422" s="81">
        <v>0</v>
      </c>
      <c r="BK422" s="81">
        <v>37.600999999999999</v>
      </c>
      <c r="BL422" s="81">
        <v>0</v>
      </c>
      <c r="BM422" s="82"/>
      <c r="BN422" s="81">
        <v>0</v>
      </c>
      <c r="BO422" s="81">
        <v>0</v>
      </c>
      <c r="BP422" s="81">
        <v>0</v>
      </c>
      <c r="BQ422" s="81">
        <v>0</v>
      </c>
      <c r="BR422" s="81">
        <v>3</v>
      </c>
      <c r="BS422" s="81">
        <v>0</v>
      </c>
      <c r="BT422"/>
      <c r="BU422" s="80">
        <v>8.8780000000000001</v>
      </c>
      <c r="BV422" s="80">
        <v>19.141999999999999</v>
      </c>
      <c r="BW422" s="80">
        <v>9.5809999999999995</v>
      </c>
      <c r="BX422" s="80">
        <v>0</v>
      </c>
      <c r="BY422" s="80">
        <v>0</v>
      </c>
      <c r="BZ422" s="80">
        <v>0</v>
      </c>
      <c r="CA422" s="80">
        <v>0</v>
      </c>
      <c r="CB422" s="80">
        <v>0</v>
      </c>
      <c r="CC422" s="80">
        <v>0</v>
      </c>
    </row>
    <row r="423" spans="1:81">
      <c r="A423" s="80" t="s">
        <v>2181</v>
      </c>
      <c r="B423" s="80">
        <v>271</v>
      </c>
      <c r="C423" s="80">
        <v>16</v>
      </c>
      <c r="D423" s="80">
        <v>16</v>
      </c>
      <c r="E423" s="80">
        <v>2019</v>
      </c>
      <c r="F423" s="80" t="s">
        <v>73</v>
      </c>
      <c r="G423" s="80" t="s">
        <v>2165</v>
      </c>
      <c r="H423" s="80" t="s">
        <v>2166</v>
      </c>
      <c r="I423" s="177"/>
      <c r="J423" s="81">
        <v>45.765142018766767</v>
      </c>
      <c r="K423" s="81">
        <v>2.2826705425619074</v>
      </c>
      <c r="L423" s="81">
        <v>34.949239821160774</v>
      </c>
      <c r="M423" s="81">
        <v>47.352721795904174</v>
      </c>
      <c r="N423" s="81">
        <v>61.834222945331604</v>
      </c>
      <c r="O423" s="81">
        <v>46.475743420148575</v>
      </c>
      <c r="P423" s="81">
        <v>53.461636110831776</v>
      </c>
      <c r="Q423" s="81">
        <v>2.7364145802475845</v>
      </c>
      <c r="R423" s="81">
        <v>0</v>
      </c>
      <c r="S423" s="81">
        <v>6.1896898671434863</v>
      </c>
      <c r="T423" s="82"/>
      <c r="U423" s="81">
        <v>11131592</v>
      </c>
      <c r="V423" s="81">
        <v>1196</v>
      </c>
      <c r="W423" s="81">
        <v>1404</v>
      </c>
      <c r="X423" s="81">
        <v>12750</v>
      </c>
      <c r="Y423" s="81">
        <v>17300</v>
      </c>
      <c r="Z423" s="81">
        <v>29097</v>
      </c>
      <c r="AA423" s="81">
        <v>11101</v>
      </c>
      <c r="AB423" s="81">
        <v>44344</v>
      </c>
      <c r="AC423" s="81">
        <v>0</v>
      </c>
      <c r="AD423" s="81">
        <v>6.1896898671434863</v>
      </c>
      <c r="AE423" s="82"/>
      <c r="AF423" s="81">
        <v>74337602.946640328</v>
      </c>
      <c r="AG423" s="81">
        <v>1722588.287777436</v>
      </c>
      <c r="AH423" s="81">
        <v>8288563.7138834484</v>
      </c>
      <c r="AI423" s="81">
        <v>78093488.576973751</v>
      </c>
      <c r="AJ423" s="81">
        <v>78116713.282885313</v>
      </c>
      <c r="AK423" s="81">
        <v>0</v>
      </c>
      <c r="AL423" s="81">
        <v>0</v>
      </c>
      <c r="AM423" s="81">
        <v>6039318.9785467265</v>
      </c>
      <c r="AN423" s="81">
        <v>0</v>
      </c>
      <c r="AO423" s="81">
        <v>0</v>
      </c>
      <c r="AP423" s="82"/>
      <c r="AQ423" s="81">
        <v>1123</v>
      </c>
      <c r="AR423" s="81">
        <v>319</v>
      </c>
      <c r="AS423" s="81">
        <v>0</v>
      </c>
      <c r="AT423" s="81">
        <v>0</v>
      </c>
      <c r="AU423" s="81">
        <v>0</v>
      </c>
      <c r="AV423" s="81">
        <v>1</v>
      </c>
      <c r="AW423" s="81" t="s">
        <v>564</v>
      </c>
      <c r="AX423" s="82"/>
      <c r="AY423" s="81">
        <v>5214.2000000000025</v>
      </c>
      <c r="AZ423" s="81">
        <v>8786.6999999999971</v>
      </c>
      <c r="BA423" s="81">
        <v>0</v>
      </c>
      <c r="BB423" s="81">
        <v>0</v>
      </c>
      <c r="BC423" s="81">
        <v>0</v>
      </c>
      <c r="BD423" s="81">
        <v>370</v>
      </c>
      <c r="BE423" s="81" t="s">
        <v>564</v>
      </c>
      <c r="BF423" s="82"/>
      <c r="BG423" s="81">
        <v>0</v>
      </c>
      <c r="BH423" s="81">
        <v>0</v>
      </c>
      <c r="BI423" s="81">
        <v>56.99</v>
      </c>
      <c r="BJ423" s="81">
        <v>0</v>
      </c>
      <c r="BK423" s="81">
        <v>38.152000000000001</v>
      </c>
      <c r="BL423" s="81">
        <v>0</v>
      </c>
      <c r="BM423" s="82"/>
      <c r="BN423" s="81">
        <v>0</v>
      </c>
      <c r="BO423" s="81">
        <v>0</v>
      </c>
      <c r="BP423" s="81">
        <v>1</v>
      </c>
      <c r="BQ423" s="81">
        <v>0</v>
      </c>
      <c r="BR423" s="81">
        <v>3</v>
      </c>
      <c r="BS423" s="81">
        <v>0</v>
      </c>
      <c r="BT423"/>
      <c r="BU423" s="80">
        <v>65.963999999999999</v>
      </c>
      <c r="BV423" s="80">
        <v>18.911000000000001</v>
      </c>
      <c r="BW423" s="80">
        <v>10.266999999999999</v>
      </c>
      <c r="BX423" s="80">
        <v>0</v>
      </c>
      <c r="BY423" s="80">
        <v>0</v>
      </c>
      <c r="BZ423" s="80">
        <v>0</v>
      </c>
      <c r="CA423" s="80">
        <v>0</v>
      </c>
      <c r="CB423" s="80">
        <v>0</v>
      </c>
      <c r="CC423" s="80">
        <v>0</v>
      </c>
    </row>
    <row r="424" spans="1:81">
      <c r="A424" s="80" t="s">
        <v>2182</v>
      </c>
      <c r="B424" s="80">
        <v>272</v>
      </c>
      <c r="C424" s="80">
        <v>17</v>
      </c>
      <c r="D424" s="80">
        <v>16</v>
      </c>
      <c r="E424" s="80">
        <v>2020</v>
      </c>
      <c r="F424" s="80" t="s">
        <v>218</v>
      </c>
      <c r="G424" s="80" t="s">
        <v>2165</v>
      </c>
      <c r="H424" s="80" t="s">
        <v>2166</v>
      </c>
      <c r="I424" s="177"/>
      <c r="J424" s="81">
        <v>43.843871117978978</v>
      </c>
      <c r="K424" s="81">
        <v>2.4366616354710242</v>
      </c>
      <c r="L424" s="81">
        <v>34.027479971284926</v>
      </c>
      <c r="M424" s="81">
        <v>43.159198004159123</v>
      </c>
      <c r="N424" s="81">
        <v>61.155477574782275</v>
      </c>
      <c r="O424" s="81">
        <v>40.869067049390402</v>
      </c>
      <c r="P424" s="81">
        <v>50.983604485516501</v>
      </c>
      <c r="Q424" s="81">
        <v>2.5925516679940959</v>
      </c>
      <c r="R424" s="81">
        <v>0</v>
      </c>
      <c r="S424" s="81">
        <v>4.604061813964603</v>
      </c>
      <c r="T424" s="82"/>
      <c r="U424" s="81">
        <v>10849917</v>
      </c>
      <c r="V424" s="81">
        <v>1117</v>
      </c>
      <c r="W424" s="81">
        <v>1530</v>
      </c>
      <c r="X424" s="81">
        <v>12912</v>
      </c>
      <c r="Y424" s="81">
        <v>17453</v>
      </c>
      <c r="Z424" s="81">
        <v>29204</v>
      </c>
      <c r="AA424" s="81">
        <v>11502</v>
      </c>
      <c r="AB424" s="81">
        <v>43969</v>
      </c>
      <c r="AC424" s="81">
        <v>0</v>
      </c>
      <c r="AD424" s="81">
        <v>4.604061813964603</v>
      </c>
      <c r="AE424" s="82"/>
      <c r="AF424" s="81">
        <v>73145646.508213058</v>
      </c>
      <c r="AG424" s="81">
        <v>1757026.6081044849</v>
      </c>
      <c r="AH424" s="81">
        <v>8755682.3636614289</v>
      </c>
      <c r="AI424" s="81">
        <v>74609013.506767675</v>
      </c>
      <c r="AJ424" s="81">
        <v>79633817.447417542</v>
      </c>
      <c r="AK424" s="81"/>
      <c r="AL424" s="81"/>
      <c r="AM424" s="81">
        <v>5738443.0057787877</v>
      </c>
      <c r="AN424" s="81"/>
      <c r="AO424" s="81"/>
      <c r="AP424" s="82"/>
      <c r="AQ424" s="81">
        <v>1166</v>
      </c>
      <c r="AR424" s="81">
        <v>334</v>
      </c>
      <c r="AS424" s="81">
        <v>0</v>
      </c>
      <c r="AT424" s="81">
        <v>0</v>
      </c>
      <c r="AU424" s="81">
        <v>0</v>
      </c>
      <c r="AV424" s="81">
        <v>1</v>
      </c>
      <c r="AW424" s="81">
        <v>0</v>
      </c>
      <c r="AX424" s="82"/>
      <c r="AY424" s="81">
        <v>5461.7000000000025</v>
      </c>
      <c r="AZ424" s="81">
        <v>9342.4</v>
      </c>
      <c r="BA424" s="81">
        <v>0</v>
      </c>
      <c r="BB424" s="81">
        <v>0</v>
      </c>
      <c r="BC424" s="81">
        <v>0</v>
      </c>
      <c r="BD424" s="81">
        <v>370</v>
      </c>
      <c r="BE424" s="81">
        <v>0</v>
      </c>
      <c r="BF424" s="82"/>
      <c r="BG424" s="81">
        <v>0</v>
      </c>
      <c r="BH424" s="81">
        <v>0</v>
      </c>
      <c r="BI424" s="81">
        <v>62.182000000000002</v>
      </c>
      <c r="BJ424" s="81">
        <v>0</v>
      </c>
      <c r="BK424" s="81">
        <v>36.849000000000004</v>
      </c>
      <c r="BL424" s="81">
        <v>0</v>
      </c>
      <c r="BM424" s="82"/>
      <c r="BN424" s="81">
        <v>0</v>
      </c>
      <c r="BO424" s="81">
        <v>0</v>
      </c>
      <c r="BP424" s="81">
        <v>1</v>
      </c>
      <c r="BQ424" s="81">
        <v>0</v>
      </c>
      <c r="BR424" s="81">
        <v>3</v>
      </c>
      <c r="BS424" s="81">
        <v>0</v>
      </c>
      <c r="BT424"/>
      <c r="BU424" s="80">
        <v>70.567999999999998</v>
      </c>
      <c r="BV424" s="80">
        <v>18.591000000000001</v>
      </c>
      <c r="BW424" s="80">
        <v>9.8719999999999999</v>
      </c>
      <c r="BX424" s="80">
        <v>0</v>
      </c>
      <c r="BY424" s="80">
        <v>0</v>
      </c>
      <c r="BZ424" s="80">
        <v>0</v>
      </c>
      <c r="CA424" s="80">
        <v>0</v>
      </c>
      <c r="CB424" s="80">
        <v>0</v>
      </c>
      <c r="CC424" s="80">
        <v>0</v>
      </c>
    </row>
    <row r="425" spans="1:81">
      <c r="A425" s="80" t="s">
        <v>2183</v>
      </c>
      <c r="B425" s="80">
        <v>272</v>
      </c>
      <c r="C425" s="80">
        <v>18</v>
      </c>
      <c r="D425" s="80">
        <v>16</v>
      </c>
      <c r="E425" s="80">
        <v>2021</v>
      </c>
      <c r="F425" s="80" t="s">
        <v>75</v>
      </c>
      <c r="G425" s="174" t="s">
        <v>2165</v>
      </c>
      <c r="H425" s="80" t="s">
        <v>2166</v>
      </c>
      <c r="I425" s="177"/>
      <c r="J425" s="81">
        <v>52.339153300962408</v>
      </c>
      <c r="K425" s="81">
        <v>2.6128658284616835</v>
      </c>
      <c r="L425" s="81">
        <v>44.641365958819136</v>
      </c>
      <c r="M425" s="81">
        <v>53.611213624997724</v>
      </c>
      <c r="N425" s="81">
        <v>65.168566808399106</v>
      </c>
      <c r="O425" s="81">
        <v>39.522305860102293</v>
      </c>
      <c r="P425" s="81">
        <v>52.389034575183381</v>
      </c>
      <c r="Q425" s="81">
        <v>2.5943063680606411</v>
      </c>
      <c r="R425" s="81">
        <v>0</v>
      </c>
      <c r="S425" s="81">
        <v>4.2304810774168917</v>
      </c>
      <c r="T425" s="82"/>
      <c r="U425" s="81">
        <v>13699595</v>
      </c>
      <c r="V425" s="81">
        <v>1117</v>
      </c>
      <c r="W425" s="81">
        <v>1530</v>
      </c>
      <c r="X425" s="81">
        <v>12912</v>
      </c>
      <c r="Y425" s="81">
        <v>17485</v>
      </c>
      <c r="Z425" s="81">
        <v>29080</v>
      </c>
      <c r="AA425" s="81">
        <v>11526</v>
      </c>
      <c r="AB425" s="81">
        <v>43477</v>
      </c>
      <c r="AC425" s="81">
        <v>0</v>
      </c>
      <c r="AD425" s="81">
        <v>4.2304810774168917</v>
      </c>
      <c r="AE425" s="82"/>
      <c r="AF425" s="81">
        <v>82666810.768430948</v>
      </c>
      <c r="AG425" s="81">
        <v>1809373.8738590863</v>
      </c>
      <c r="AH425" s="81">
        <v>10488098.268086817</v>
      </c>
      <c r="AI425" s="81">
        <v>86982575.680673644</v>
      </c>
      <c r="AJ425" s="81">
        <v>80883664.666594401</v>
      </c>
      <c r="AK425" s="81">
        <v>0</v>
      </c>
      <c r="AL425" s="81">
        <v>0</v>
      </c>
      <c r="AM425" s="81">
        <v>5706960.0502198478</v>
      </c>
      <c r="AN425" s="81">
        <v>0</v>
      </c>
      <c r="AO425" s="81">
        <v>0</v>
      </c>
      <c r="AP425" s="82"/>
      <c r="AQ425" s="81">
        <v>1236</v>
      </c>
      <c r="AR425" s="81">
        <v>337</v>
      </c>
      <c r="AS425" s="81">
        <v>0</v>
      </c>
      <c r="AT425" s="81">
        <v>0</v>
      </c>
      <c r="AU425" s="81">
        <v>0</v>
      </c>
      <c r="AV425" s="81">
        <v>1</v>
      </c>
      <c r="AW425" s="81"/>
      <c r="AX425" s="82"/>
      <c r="AY425" s="81">
        <v>5874.7000000000025</v>
      </c>
      <c r="AZ425" s="81">
        <v>9841.9</v>
      </c>
      <c r="BA425" s="81">
        <v>0</v>
      </c>
      <c r="BB425" s="81">
        <v>0</v>
      </c>
      <c r="BC425" s="81">
        <v>0</v>
      </c>
      <c r="BD425" s="81">
        <v>370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2184</v>
      </c>
      <c r="B426" s="80">
        <v>272</v>
      </c>
      <c r="C426" s="80">
        <v>19</v>
      </c>
      <c r="D426" s="80">
        <v>16</v>
      </c>
      <c r="E426" s="80">
        <v>2022</v>
      </c>
      <c r="F426" s="80" t="s">
        <v>568</v>
      </c>
      <c r="G426" s="174" t="s">
        <v>2165</v>
      </c>
      <c r="H426" s="80" t="s">
        <v>2166</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1307</v>
      </c>
      <c r="AR426" s="81">
        <v>339</v>
      </c>
      <c r="AS426" s="81">
        <v>0</v>
      </c>
      <c r="AT426" s="81">
        <v>0</v>
      </c>
      <c r="AU426" s="81">
        <v>0</v>
      </c>
      <c r="AV426" s="81">
        <v>1</v>
      </c>
      <c r="AW426" s="81"/>
      <c r="AX426" s="82"/>
      <c r="AY426" s="81">
        <v>6268.5000000000018</v>
      </c>
      <c r="AZ426" s="81">
        <v>9913.4</v>
      </c>
      <c r="BA426" s="81">
        <v>0</v>
      </c>
      <c r="BB426" s="81">
        <v>0</v>
      </c>
      <c r="BC426" s="81">
        <v>0</v>
      </c>
      <c r="BD426" s="81">
        <v>370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2185</v>
      </c>
      <c r="B427" s="80">
        <v>460</v>
      </c>
      <c r="C427" s="80">
        <v>1</v>
      </c>
      <c r="D427" s="80">
        <v>28</v>
      </c>
      <c r="E427" s="80">
        <v>1990</v>
      </c>
      <c r="F427" s="80" t="s">
        <v>562</v>
      </c>
      <c r="G427" s="80" t="s">
        <v>2186</v>
      </c>
      <c r="H427" s="80" t="s">
        <v>2187</v>
      </c>
      <c r="I427" s="177"/>
      <c r="J427" s="81">
        <v>35.546745527311316</v>
      </c>
      <c r="K427" s="81">
        <v>1.5233520300625283</v>
      </c>
      <c r="L427" s="81">
        <v>0</v>
      </c>
      <c r="M427" s="81">
        <v>13.868768799431063</v>
      </c>
      <c r="N427" s="81">
        <v>26.651434746002845</v>
      </c>
      <c r="O427" s="81">
        <v>24.67714911691403</v>
      </c>
      <c r="P427" s="81">
        <v>20.00732310725347</v>
      </c>
      <c r="Q427" s="81">
        <v>2.3961292594517762</v>
      </c>
      <c r="R427" s="81">
        <v>0</v>
      </c>
      <c r="S427" s="81">
        <v>4.1304266442754241</v>
      </c>
      <c r="T427" s="82"/>
      <c r="U427" s="81">
        <v>5191727</v>
      </c>
      <c r="V427" s="81">
        <v>743</v>
      </c>
      <c r="W427" s="81">
        <v>0</v>
      </c>
      <c r="X427" s="81">
        <v>6246</v>
      </c>
      <c r="Y427" s="81">
        <v>10793</v>
      </c>
      <c r="Z427" s="81">
        <v>10150</v>
      </c>
      <c r="AA427" s="81">
        <v>4858</v>
      </c>
      <c r="AB427" s="81">
        <v>38905</v>
      </c>
      <c r="AC427" s="81">
        <v>0</v>
      </c>
      <c r="AD427" s="81">
        <v>4.1304266442754241</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2188</v>
      </c>
      <c r="B428" s="80">
        <v>461</v>
      </c>
      <c r="C428" s="80">
        <v>2</v>
      </c>
      <c r="D428" s="80">
        <v>28</v>
      </c>
      <c r="E428" s="80">
        <v>2005</v>
      </c>
      <c r="F428" s="80" t="s">
        <v>565</v>
      </c>
      <c r="G428" s="80" t="s">
        <v>2186</v>
      </c>
      <c r="H428" s="80" t="s">
        <v>2187</v>
      </c>
      <c r="I428" s="177"/>
      <c r="J428" s="81">
        <v>36.719784435090624</v>
      </c>
      <c r="K428" s="81">
        <v>1.3635675586306373</v>
      </c>
      <c r="L428" s="81">
        <v>0</v>
      </c>
      <c r="M428" s="81">
        <v>27.877502355068835</v>
      </c>
      <c r="N428" s="81">
        <v>42.808738405448231</v>
      </c>
      <c r="O428" s="81">
        <v>41.496656770936418</v>
      </c>
      <c r="P428" s="81">
        <v>18.364679131340974</v>
      </c>
      <c r="Q428" s="81">
        <v>2.5960218747020694</v>
      </c>
      <c r="R428" s="81">
        <v>0</v>
      </c>
      <c r="S428" s="81">
        <v>5.6038274559999994</v>
      </c>
      <c r="T428" s="82"/>
      <c r="U428" s="81">
        <v>3865133</v>
      </c>
      <c r="V428" s="81">
        <v>750</v>
      </c>
      <c r="W428" s="81">
        <v>0</v>
      </c>
      <c r="X428" s="81">
        <v>6632</v>
      </c>
      <c r="Y428" s="81">
        <v>15570</v>
      </c>
      <c r="Z428" s="81">
        <v>19751</v>
      </c>
      <c r="AA428" s="81">
        <v>3652</v>
      </c>
      <c r="AB428" s="81">
        <v>44064</v>
      </c>
      <c r="AC428" s="81">
        <v>0</v>
      </c>
      <c r="AD428" s="81">
        <v>5.6038274559999994</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2189</v>
      </c>
      <c r="B429" s="80">
        <v>462</v>
      </c>
      <c r="C429" s="80">
        <v>3</v>
      </c>
      <c r="D429" s="80">
        <v>28</v>
      </c>
      <c r="E429" s="80">
        <v>2006</v>
      </c>
      <c r="F429" s="80" t="s">
        <v>566</v>
      </c>
      <c r="G429" s="80" t="s">
        <v>2186</v>
      </c>
      <c r="H429" s="80" t="s">
        <v>2187</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2190</v>
      </c>
      <c r="B430" s="80">
        <v>463</v>
      </c>
      <c r="C430" s="80">
        <v>4</v>
      </c>
      <c r="D430" s="80">
        <v>28</v>
      </c>
      <c r="E430" s="80">
        <v>2007</v>
      </c>
      <c r="F430" s="80" t="s">
        <v>567</v>
      </c>
      <c r="G430" s="80" t="s">
        <v>2186</v>
      </c>
      <c r="H430" s="80" t="s">
        <v>2187</v>
      </c>
      <c r="I430" s="177"/>
      <c r="J430" s="81">
        <v>34.182035993186489</v>
      </c>
      <c r="K430" s="81">
        <v>1.361378002372831</v>
      </c>
      <c r="L430" s="81">
        <v>0</v>
      </c>
      <c r="M430" s="81">
        <v>30.078567503199078</v>
      </c>
      <c r="N430" s="81">
        <v>46.065520248512335</v>
      </c>
      <c r="O430" s="81">
        <v>40.999105730212527</v>
      </c>
      <c r="P430" s="81">
        <v>17.688920885583283</v>
      </c>
      <c r="Q430" s="81">
        <v>2.7635596168604155</v>
      </c>
      <c r="R430" s="81">
        <v>0</v>
      </c>
      <c r="S430" s="81">
        <v>4.992938646539999</v>
      </c>
      <c r="T430" s="82"/>
      <c r="U430" s="81">
        <v>4056420</v>
      </c>
      <c r="V430" s="81">
        <v>729</v>
      </c>
      <c r="W430" s="81">
        <v>0</v>
      </c>
      <c r="X430" s="81">
        <v>8268</v>
      </c>
      <c r="Y430" s="81">
        <v>16130</v>
      </c>
      <c r="Z430" s="81">
        <v>20286</v>
      </c>
      <c r="AA430" s="81">
        <v>3464</v>
      </c>
      <c r="AB430" s="81">
        <v>44427</v>
      </c>
      <c r="AC430" s="81">
        <v>0</v>
      </c>
      <c r="AD430" s="81">
        <v>4.992938646539999</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2191</v>
      </c>
      <c r="B431" s="80">
        <v>464</v>
      </c>
      <c r="C431" s="80">
        <v>5</v>
      </c>
      <c r="D431" s="80">
        <v>28</v>
      </c>
      <c r="E431" s="80">
        <v>2008</v>
      </c>
      <c r="F431" s="80" t="s">
        <v>84</v>
      </c>
      <c r="G431" s="80" t="s">
        <v>2186</v>
      </c>
      <c r="H431" s="80" t="s">
        <v>2187</v>
      </c>
      <c r="I431" s="177"/>
      <c r="J431" s="81">
        <v>29.752399894139941</v>
      </c>
      <c r="K431" s="81">
        <v>1.0213725251966161</v>
      </c>
      <c r="L431" s="81">
        <v>0</v>
      </c>
      <c r="M431" s="81">
        <v>31.571449966005758</v>
      </c>
      <c r="N431" s="81">
        <v>44.871299411737326</v>
      </c>
      <c r="O431" s="81">
        <v>40.050173093606034</v>
      </c>
      <c r="P431" s="81">
        <v>17.454533106464979</v>
      </c>
      <c r="Q431" s="81">
        <v>2.7183929006446674</v>
      </c>
      <c r="R431" s="81">
        <v>0</v>
      </c>
      <c r="S431" s="81">
        <v>5.0939412104000006</v>
      </c>
      <c r="T431" s="82"/>
      <c r="U431" s="81">
        <v>3749235</v>
      </c>
      <c r="V431" s="81">
        <v>729</v>
      </c>
      <c r="W431" s="81">
        <v>0</v>
      </c>
      <c r="X431" s="81">
        <v>8268</v>
      </c>
      <c r="Y431" s="81">
        <v>16362</v>
      </c>
      <c r="Z431" s="81">
        <v>20512</v>
      </c>
      <c r="AA431" s="81">
        <v>3422</v>
      </c>
      <c r="AB431" s="81">
        <v>44419</v>
      </c>
      <c r="AC431" s="81">
        <v>0</v>
      </c>
      <c r="AD431" s="81">
        <v>5.0939412104000006</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2192</v>
      </c>
      <c r="B432" s="80">
        <v>465</v>
      </c>
      <c r="C432" s="80">
        <v>6</v>
      </c>
      <c r="D432" s="80">
        <v>28</v>
      </c>
      <c r="E432" s="80">
        <v>2009</v>
      </c>
      <c r="F432" s="80" t="s">
        <v>85</v>
      </c>
      <c r="G432" s="80" t="s">
        <v>2186</v>
      </c>
      <c r="H432" s="80" t="s">
        <v>2187</v>
      </c>
      <c r="I432" s="177"/>
      <c r="J432" s="81">
        <v>26.608268830426802</v>
      </c>
      <c r="K432" s="81">
        <v>0.79825894395567099</v>
      </c>
      <c r="L432" s="81">
        <v>0.70335430768361884</v>
      </c>
      <c r="M432" s="81">
        <v>28.737898239710841</v>
      </c>
      <c r="N432" s="81">
        <v>37.015065348747612</v>
      </c>
      <c r="O432" s="81">
        <v>40.815040810791018</v>
      </c>
      <c r="P432" s="81">
        <v>16.539992948123601</v>
      </c>
      <c r="Q432" s="81">
        <v>2.5981183681350335</v>
      </c>
      <c r="R432" s="81">
        <v>0</v>
      </c>
      <c r="S432" s="81">
        <v>3.9940909030400005</v>
      </c>
      <c r="T432" s="82"/>
      <c r="U432" s="81">
        <v>3485305</v>
      </c>
      <c r="V432" s="81">
        <v>689</v>
      </c>
      <c r="W432" s="81">
        <v>15</v>
      </c>
      <c r="X432" s="81">
        <v>9369</v>
      </c>
      <c r="Y432" s="81">
        <v>16593</v>
      </c>
      <c r="Z432" s="81">
        <v>20633</v>
      </c>
      <c r="AA432" s="81">
        <v>3329</v>
      </c>
      <c r="AB432" s="81">
        <v>44566</v>
      </c>
      <c r="AC432" s="81">
        <v>0</v>
      </c>
      <c r="AD432" s="81">
        <v>3.9940909030400005</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26.128</v>
      </c>
      <c r="BJ432" s="81">
        <v>0</v>
      </c>
      <c r="BK432" s="81">
        <v>6.2769999999999992</v>
      </c>
      <c r="BL432" s="81">
        <v>0</v>
      </c>
      <c r="BM432" s="82"/>
      <c r="BN432" s="81">
        <v>0</v>
      </c>
      <c r="BO432" s="81">
        <v>0</v>
      </c>
      <c r="BP432" s="81">
        <v>2</v>
      </c>
      <c r="BQ432" s="81">
        <v>0</v>
      </c>
      <c r="BR432" s="81">
        <v>2</v>
      </c>
      <c r="BS432" s="81">
        <v>0</v>
      </c>
      <c r="BT432"/>
      <c r="BU432" s="80"/>
      <c r="BV432" s="80"/>
      <c r="BW432" s="80"/>
      <c r="BX432" s="80"/>
      <c r="BY432" s="80"/>
      <c r="BZ432" s="80"/>
      <c r="CA432" s="80"/>
      <c r="CB432" s="80"/>
      <c r="CC432" s="80"/>
    </row>
    <row r="433" spans="1:81">
      <c r="A433" s="80" t="s">
        <v>2193</v>
      </c>
      <c r="B433" s="80">
        <v>466</v>
      </c>
      <c r="C433" s="80">
        <v>7</v>
      </c>
      <c r="D433" s="80">
        <v>28</v>
      </c>
      <c r="E433" s="80">
        <v>2010</v>
      </c>
      <c r="F433" s="80" t="s">
        <v>86</v>
      </c>
      <c r="G433" s="80" t="s">
        <v>2186</v>
      </c>
      <c r="H433" s="80" t="s">
        <v>2187</v>
      </c>
      <c r="I433" s="177"/>
      <c r="J433" s="81">
        <v>33.063911501802281</v>
      </c>
      <c r="K433" s="81">
        <v>0.86981489631201303</v>
      </c>
      <c r="L433" s="81">
        <v>0.6671926530083393</v>
      </c>
      <c r="M433" s="81">
        <v>31.02175453970354</v>
      </c>
      <c r="N433" s="81">
        <v>43.264279483566462</v>
      </c>
      <c r="O433" s="81">
        <v>40.964925744783642</v>
      </c>
      <c r="P433" s="81">
        <v>16.530501731068149</v>
      </c>
      <c r="Q433" s="81">
        <v>2.7095052776341197</v>
      </c>
      <c r="R433" s="81">
        <v>0</v>
      </c>
      <c r="S433" s="81">
        <v>3.4940433236959998</v>
      </c>
      <c r="T433" s="82"/>
      <c r="U433" s="81">
        <v>4366485</v>
      </c>
      <c r="V433" s="81">
        <v>689</v>
      </c>
      <c r="W433" s="81">
        <v>15</v>
      </c>
      <c r="X433" s="81">
        <v>9369</v>
      </c>
      <c r="Y433" s="81">
        <v>16793</v>
      </c>
      <c r="Z433" s="81">
        <v>20805</v>
      </c>
      <c r="AA433" s="81">
        <v>3244</v>
      </c>
      <c r="AB433" s="81">
        <v>44534</v>
      </c>
      <c r="AC433" s="81">
        <v>0</v>
      </c>
      <c r="AD433" s="81">
        <v>3.4940433236959998</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17.212</v>
      </c>
      <c r="BJ433" s="81">
        <v>0</v>
      </c>
      <c r="BK433" s="81">
        <v>2.4809999999999999</v>
      </c>
      <c r="BL433" s="81">
        <v>0</v>
      </c>
      <c r="BM433" s="82"/>
      <c r="BN433" s="81">
        <v>0</v>
      </c>
      <c r="BO433" s="81">
        <v>0</v>
      </c>
      <c r="BP433" s="81">
        <v>2</v>
      </c>
      <c r="BQ433" s="81">
        <v>0</v>
      </c>
      <c r="BR433" s="81">
        <v>1</v>
      </c>
      <c r="BS433" s="81">
        <v>0</v>
      </c>
      <c r="BT433"/>
      <c r="BU433" s="80">
        <v>14.913</v>
      </c>
      <c r="BV433" s="80">
        <v>0</v>
      </c>
      <c r="BW433" s="80">
        <v>0</v>
      </c>
      <c r="BX433" s="80">
        <v>0</v>
      </c>
      <c r="BY433" s="80">
        <v>0</v>
      </c>
      <c r="BZ433" s="80">
        <v>0</v>
      </c>
      <c r="CA433" s="80">
        <v>0</v>
      </c>
      <c r="CB433" s="80">
        <v>4.78</v>
      </c>
      <c r="CC433" s="80">
        <v>0</v>
      </c>
    </row>
    <row r="434" spans="1:81">
      <c r="A434" s="80" t="s">
        <v>2194</v>
      </c>
      <c r="B434" s="80">
        <v>467</v>
      </c>
      <c r="C434" s="80">
        <v>8</v>
      </c>
      <c r="D434" s="80">
        <v>28</v>
      </c>
      <c r="E434" s="80">
        <v>2011</v>
      </c>
      <c r="F434" s="80" t="s">
        <v>87</v>
      </c>
      <c r="G434" s="80" t="s">
        <v>2186</v>
      </c>
      <c r="H434" s="80" t="s">
        <v>2187</v>
      </c>
      <c r="I434" s="177"/>
      <c r="J434" s="81">
        <v>30.740265675211031</v>
      </c>
      <c r="K434" s="81">
        <v>1.3842739945917812</v>
      </c>
      <c r="L434" s="81">
        <v>0.58699362276799372</v>
      </c>
      <c r="M434" s="81">
        <v>39.563713265232295</v>
      </c>
      <c r="N434" s="81">
        <v>53.468587764498317</v>
      </c>
      <c r="O434" s="81">
        <v>40.646971487779325</v>
      </c>
      <c r="P434" s="81">
        <v>16.057744533882772</v>
      </c>
      <c r="Q434" s="81">
        <v>3.1140224057107098</v>
      </c>
      <c r="R434" s="81">
        <v>0</v>
      </c>
      <c r="S434" s="81">
        <v>4.5695037999400014</v>
      </c>
      <c r="T434" s="82"/>
      <c r="U434" s="81">
        <v>3674974</v>
      </c>
      <c r="V434" s="81">
        <v>689</v>
      </c>
      <c r="W434" s="81">
        <v>15</v>
      </c>
      <c r="X434" s="81">
        <v>9369</v>
      </c>
      <c r="Y434" s="81">
        <v>16921</v>
      </c>
      <c r="Z434" s="81">
        <v>21092</v>
      </c>
      <c r="AA434" s="81">
        <v>3245</v>
      </c>
      <c r="AB434" s="81">
        <v>44373</v>
      </c>
      <c r="AC434" s="81">
        <v>0</v>
      </c>
      <c r="AD434" s="81">
        <v>4.5695037999400014</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20.05</v>
      </c>
      <c r="BJ434" s="81">
        <v>0</v>
      </c>
      <c r="BK434" s="81">
        <v>6.6400000000000006</v>
      </c>
      <c r="BL434" s="81">
        <v>0</v>
      </c>
      <c r="BM434" s="82"/>
      <c r="BN434" s="81">
        <v>0</v>
      </c>
      <c r="BO434" s="81">
        <v>0</v>
      </c>
      <c r="BP434" s="81">
        <v>2</v>
      </c>
      <c r="BQ434" s="81">
        <v>0</v>
      </c>
      <c r="BR434" s="81">
        <v>2</v>
      </c>
      <c r="BS434" s="81">
        <v>0</v>
      </c>
      <c r="BT434"/>
      <c r="BU434" s="80">
        <v>16.22</v>
      </c>
      <c r="BV434" s="80">
        <v>4.1130000000000004</v>
      </c>
      <c r="BW434" s="80">
        <v>0</v>
      </c>
      <c r="BX434" s="80">
        <v>0</v>
      </c>
      <c r="BY434" s="80">
        <v>0</v>
      </c>
      <c r="BZ434" s="80">
        <v>0</v>
      </c>
      <c r="CA434" s="80">
        <v>0</v>
      </c>
      <c r="CB434" s="80">
        <v>6.3570000000000002</v>
      </c>
      <c r="CC434" s="80">
        <v>0</v>
      </c>
    </row>
    <row r="435" spans="1:81">
      <c r="A435" s="80" t="s">
        <v>2195</v>
      </c>
      <c r="B435" s="80">
        <v>468</v>
      </c>
      <c r="C435" s="80">
        <v>9</v>
      </c>
      <c r="D435" s="80">
        <v>28</v>
      </c>
      <c r="E435" s="80">
        <v>2012</v>
      </c>
      <c r="F435" s="80" t="s">
        <v>88</v>
      </c>
      <c r="G435" s="80" t="s">
        <v>2186</v>
      </c>
      <c r="H435" s="80" t="s">
        <v>2187</v>
      </c>
      <c r="I435" s="177"/>
      <c r="J435" s="81">
        <v>27.276091257612691</v>
      </c>
      <c r="K435" s="81">
        <v>1.346126429010384</v>
      </c>
      <c r="L435" s="81">
        <v>0.58463782312960666</v>
      </c>
      <c r="M435" s="81">
        <v>44.251769661523177</v>
      </c>
      <c r="N435" s="81">
        <v>57.081630607431187</v>
      </c>
      <c r="O435" s="81">
        <v>40.665530019275984</v>
      </c>
      <c r="P435" s="81">
        <v>16.069481278437287</v>
      </c>
      <c r="Q435" s="81">
        <v>3.3963491604641338</v>
      </c>
      <c r="R435" s="81">
        <v>0</v>
      </c>
      <c r="S435" s="81">
        <v>3.7330588508200004</v>
      </c>
      <c r="T435" s="82"/>
      <c r="U435" s="81">
        <v>3170434</v>
      </c>
      <c r="V435" s="81">
        <v>689</v>
      </c>
      <c r="W435" s="81">
        <v>15</v>
      </c>
      <c r="X435" s="81">
        <v>9369</v>
      </c>
      <c r="Y435" s="81">
        <v>17206</v>
      </c>
      <c r="Z435" s="81">
        <v>21269</v>
      </c>
      <c r="AA435" s="81">
        <v>3229</v>
      </c>
      <c r="AB435" s="81">
        <v>44544</v>
      </c>
      <c r="AC435" s="81">
        <v>0</v>
      </c>
      <c r="AD435" s="81">
        <v>3.7330588508200004</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24.003</v>
      </c>
      <c r="BJ435" s="81">
        <v>0</v>
      </c>
      <c r="BK435" s="81">
        <v>7.2009999999999996</v>
      </c>
      <c r="BL435" s="81">
        <v>0</v>
      </c>
      <c r="BM435" s="82"/>
      <c r="BN435" s="81">
        <v>0</v>
      </c>
      <c r="BO435" s="81">
        <v>0</v>
      </c>
      <c r="BP435" s="81">
        <v>2</v>
      </c>
      <c r="BQ435" s="81">
        <v>0</v>
      </c>
      <c r="BR435" s="81">
        <v>2</v>
      </c>
      <c r="BS435" s="81">
        <v>0</v>
      </c>
      <c r="BT435"/>
      <c r="BU435" s="80">
        <v>21.663</v>
      </c>
      <c r="BV435" s="80">
        <v>3.5659999999999998</v>
      </c>
      <c r="BW435" s="80">
        <v>0</v>
      </c>
      <c r="BX435" s="80">
        <v>0</v>
      </c>
      <c r="BY435" s="80">
        <v>0</v>
      </c>
      <c r="BZ435" s="80">
        <v>0</v>
      </c>
      <c r="CA435" s="80">
        <v>0</v>
      </c>
      <c r="CB435" s="80">
        <v>5.9749999999999996</v>
      </c>
      <c r="CC435" s="80">
        <v>0</v>
      </c>
    </row>
    <row r="436" spans="1:81">
      <c r="A436" s="80" t="s">
        <v>2196</v>
      </c>
      <c r="B436" s="80">
        <v>469</v>
      </c>
      <c r="C436" s="80">
        <v>10</v>
      </c>
      <c r="D436" s="80">
        <v>28</v>
      </c>
      <c r="E436" s="80">
        <v>2013</v>
      </c>
      <c r="F436" s="80" t="s">
        <v>89</v>
      </c>
      <c r="G436" s="80" t="s">
        <v>2186</v>
      </c>
      <c r="H436" s="80" t="s">
        <v>2187</v>
      </c>
      <c r="I436" s="177"/>
      <c r="J436" s="81">
        <v>22.125214209466176</v>
      </c>
      <c r="K436" s="81">
        <v>1.1413864072749846</v>
      </c>
      <c r="L436" s="81">
        <v>0.51869725032347547</v>
      </c>
      <c r="M436" s="81">
        <v>44.571472828387037</v>
      </c>
      <c r="N436" s="81">
        <v>57.345032429617667</v>
      </c>
      <c r="O436" s="81">
        <v>39.390541300184061</v>
      </c>
      <c r="P436" s="81">
        <v>15.900242625755709</v>
      </c>
      <c r="Q436" s="81">
        <v>3.4384837847904892</v>
      </c>
      <c r="R436" s="81">
        <v>0</v>
      </c>
      <c r="S436" s="81">
        <v>4.7706342378499995</v>
      </c>
      <c r="T436" s="82"/>
      <c r="U436" s="81">
        <v>2543141</v>
      </c>
      <c r="V436" s="81">
        <v>689</v>
      </c>
      <c r="W436" s="81">
        <v>15</v>
      </c>
      <c r="X436" s="81">
        <v>9369</v>
      </c>
      <c r="Y436" s="81">
        <v>17318</v>
      </c>
      <c r="Z436" s="81">
        <v>21522</v>
      </c>
      <c r="AA436" s="81">
        <v>3183</v>
      </c>
      <c r="AB436" s="81">
        <v>44450</v>
      </c>
      <c r="AC436" s="81">
        <v>0</v>
      </c>
      <c r="AD436" s="81">
        <v>4.7706342378499995</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19.07</v>
      </c>
      <c r="BJ436" s="81">
        <v>0</v>
      </c>
      <c r="BK436" s="81">
        <v>7.1790000000000003</v>
      </c>
      <c r="BL436" s="81">
        <v>0</v>
      </c>
      <c r="BM436" s="82"/>
      <c r="BN436" s="81">
        <v>0</v>
      </c>
      <c r="BO436" s="81">
        <v>0</v>
      </c>
      <c r="BP436" s="81">
        <v>2</v>
      </c>
      <c r="BQ436" s="81">
        <v>0</v>
      </c>
      <c r="BR436" s="81">
        <v>2</v>
      </c>
      <c r="BS436" s="81">
        <v>0</v>
      </c>
      <c r="BT436"/>
      <c r="BU436" s="80">
        <v>22.82</v>
      </c>
      <c r="BV436" s="80">
        <v>3.4289999999999998</v>
      </c>
      <c r="BW436" s="80">
        <v>0</v>
      </c>
      <c r="BX436" s="80">
        <v>0</v>
      </c>
      <c r="BY436" s="80">
        <v>0</v>
      </c>
      <c r="BZ436" s="80">
        <v>0</v>
      </c>
      <c r="CA436" s="80">
        <v>0</v>
      </c>
      <c r="CB436" s="80">
        <v>0</v>
      </c>
      <c r="CC436" s="80">
        <v>0</v>
      </c>
    </row>
    <row r="437" spans="1:81">
      <c r="A437" s="80" t="s">
        <v>2197</v>
      </c>
      <c r="B437" s="80">
        <v>470</v>
      </c>
      <c r="C437" s="80">
        <v>11</v>
      </c>
      <c r="D437" s="80">
        <v>28</v>
      </c>
      <c r="E437" s="80">
        <v>2014</v>
      </c>
      <c r="F437" s="80" t="s">
        <v>90</v>
      </c>
      <c r="G437" s="80" t="s">
        <v>2186</v>
      </c>
      <c r="H437" s="80" t="s">
        <v>2187</v>
      </c>
      <c r="I437" s="177"/>
      <c r="J437" s="81">
        <v>18.461614736279042</v>
      </c>
      <c r="K437" s="81">
        <v>1.0957442320214679</v>
      </c>
      <c r="L437" s="81">
        <v>1.1925618861219369</v>
      </c>
      <c r="M437" s="81">
        <v>41.205397207019182</v>
      </c>
      <c r="N437" s="81">
        <v>55.683840835808667</v>
      </c>
      <c r="O437" s="81">
        <v>37.502948120215741</v>
      </c>
      <c r="P437" s="81">
        <v>15.957834412084855</v>
      </c>
      <c r="Q437" s="81">
        <v>3.2907573070013365</v>
      </c>
      <c r="R437" s="81">
        <v>0</v>
      </c>
      <c r="S437" s="81">
        <v>3.5197774586999997</v>
      </c>
      <c r="T437" s="82"/>
      <c r="U437" s="81">
        <v>2257923</v>
      </c>
      <c r="V437" s="81">
        <v>551</v>
      </c>
      <c r="W437" s="81">
        <v>13</v>
      </c>
      <c r="X437" s="81">
        <v>8700</v>
      </c>
      <c r="Y437" s="81">
        <v>17456</v>
      </c>
      <c r="Z437" s="81">
        <v>21581</v>
      </c>
      <c r="AA437" s="81">
        <v>3178</v>
      </c>
      <c r="AB437" s="81">
        <v>44338</v>
      </c>
      <c r="AC437" s="81">
        <v>0</v>
      </c>
      <c r="AD437" s="81">
        <v>3.5197774586999997</v>
      </c>
      <c r="AE437" s="82"/>
      <c r="AF437" s="81">
        <v>18975463.778297927</v>
      </c>
      <c r="AG437" s="81">
        <v>1001345.6629887667</v>
      </c>
      <c r="AH437" s="81">
        <v>293237.73688904359</v>
      </c>
      <c r="AI437" s="81">
        <v>56629915.644823797</v>
      </c>
      <c r="AJ437" s="81">
        <v>79055882.811388016</v>
      </c>
      <c r="AK437" s="81">
        <v>0</v>
      </c>
      <c r="AL437" s="81">
        <v>0</v>
      </c>
      <c r="AM437" s="81">
        <v>6086944.8477347698</v>
      </c>
      <c r="AN437" s="81">
        <v>0</v>
      </c>
      <c r="AO437" s="81">
        <v>0</v>
      </c>
      <c r="AP437" s="82"/>
      <c r="AQ437" s="81">
        <v>973</v>
      </c>
      <c r="AR437" s="81">
        <v>73</v>
      </c>
      <c r="AS437" s="81">
        <v>0</v>
      </c>
      <c r="AT437" s="81">
        <v>0</v>
      </c>
      <c r="AU437" s="81">
        <v>0</v>
      </c>
      <c r="AV437" s="81">
        <v>0</v>
      </c>
      <c r="AW437" s="81" t="s">
        <v>564</v>
      </c>
      <c r="AX437" s="82"/>
      <c r="AY437" s="81">
        <v>3672.6</v>
      </c>
      <c r="AZ437" s="81">
        <v>5201.1000000000004</v>
      </c>
      <c r="BA437" s="81">
        <v>0</v>
      </c>
      <c r="BB437" s="81">
        <v>0</v>
      </c>
      <c r="BC437" s="81">
        <v>0</v>
      </c>
      <c r="BD437" s="81">
        <v>0</v>
      </c>
      <c r="BE437" s="81" t="s">
        <v>564</v>
      </c>
      <c r="BF437" s="82"/>
      <c r="BG437" s="81">
        <v>0</v>
      </c>
      <c r="BH437" s="81">
        <v>0</v>
      </c>
      <c r="BI437" s="81">
        <v>17.943000000000001</v>
      </c>
      <c r="BJ437" s="81">
        <v>0</v>
      </c>
      <c r="BK437" s="81">
        <v>6.0739999999999998</v>
      </c>
      <c r="BL437" s="81">
        <v>0</v>
      </c>
      <c r="BM437" s="82"/>
      <c r="BN437" s="81">
        <v>0</v>
      </c>
      <c r="BO437" s="81">
        <v>0</v>
      </c>
      <c r="BP437" s="81">
        <v>2</v>
      </c>
      <c r="BQ437" s="81">
        <v>0</v>
      </c>
      <c r="BR437" s="81">
        <v>2</v>
      </c>
      <c r="BS437" s="81">
        <v>0</v>
      </c>
      <c r="BT437"/>
      <c r="BU437" s="80">
        <v>20.542999999999999</v>
      </c>
      <c r="BV437" s="80">
        <v>3.4740000000000002</v>
      </c>
      <c r="BW437" s="80">
        <v>0</v>
      </c>
      <c r="BX437" s="80">
        <v>0</v>
      </c>
      <c r="BY437" s="80">
        <v>0</v>
      </c>
      <c r="BZ437" s="80">
        <v>0</v>
      </c>
      <c r="CA437" s="80">
        <v>0</v>
      </c>
      <c r="CB437" s="80">
        <v>0</v>
      </c>
      <c r="CC437" s="80">
        <v>0</v>
      </c>
    </row>
    <row r="438" spans="1:81">
      <c r="A438" s="80" t="s">
        <v>2198</v>
      </c>
      <c r="B438" s="80">
        <v>471</v>
      </c>
      <c r="C438" s="80">
        <v>12</v>
      </c>
      <c r="D438" s="80">
        <v>28</v>
      </c>
      <c r="E438" s="80">
        <v>2015</v>
      </c>
      <c r="F438" s="80" t="s">
        <v>91</v>
      </c>
      <c r="G438" s="80" t="s">
        <v>2186</v>
      </c>
      <c r="H438" s="80" t="s">
        <v>2187</v>
      </c>
      <c r="I438" s="177"/>
      <c r="J438" s="81">
        <v>18.697419656180571</v>
      </c>
      <c r="K438" s="81">
        <v>1.0468859817655887</v>
      </c>
      <c r="L438" s="81">
        <v>1.340227590864058</v>
      </c>
      <c r="M438" s="81">
        <v>37.771197204046501</v>
      </c>
      <c r="N438" s="81">
        <v>52.099319601330691</v>
      </c>
      <c r="O438" s="81">
        <v>37.329231955523284</v>
      </c>
      <c r="P438" s="81">
        <v>15.799530244111626</v>
      </c>
      <c r="Q438" s="81">
        <v>3.2055033899633694</v>
      </c>
      <c r="R438" s="81">
        <v>0</v>
      </c>
      <c r="S438" s="81">
        <v>4.1034612158300003</v>
      </c>
      <c r="T438" s="82"/>
      <c r="U438" s="81">
        <v>2410927</v>
      </c>
      <c r="V438" s="81">
        <v>551</v>
      </c>
      <c r="W438" s="81">
        <v>13</v>
      </c>
      <c r="X438" s="81">
        <v>8700</v>
      </c>
      <c r="Y438" s="81">
        <v>17552</v>
      </c>
      <c r="Z438" s="81">
        <v>21688</v>
      </c>
      <c r="AA438" s="81">
        <v>3144</v>
      </c>
      <c r="AB438" s="81">
        <v>44118</v>
      </c>
      <c r="AC438" s="81">
        <v>0</v>
      </c>
      <c r="AD438" s="81">
        <v>4.1034612158300003</v>
      </c>
      <c r="AE438" s="82"/>
      <c r="AF438" s="81">
        <v>19600370.643718943</v>
      </c>
      <c r="AG438" s="81">
        <v>881176.07578856684</v>
      </c>
      <c r="AH438" s="81">
        <v>272627.47838685749</v>
      </c>
      <c r="AI438" s="81">
        <v>54316771.72654976</v>
      </c>
      <c r="AJ438" s="81">
        <v>77196825.202992409</v>
      </c>
      <c r="AK438" s="81">
        <v>0</v>
      </c>
      <c r="AL438" s="81">
        <v>0</v>
      </c>
      <c r="AM438" s="81">
        <v>6046186.8319505416</v>
      </c>
      <c r="AN438" s="81">
        <v>0</v>
      </c>
      <c r="AO438" s="81">
        <v>0</v>
      </c>
      <c r="AP438" s="82"/>
      <c r="AQ438" s="81">
        <v>1071</v>
      </c>
      <c r="AR438" s="81">
        <v>103</v>
      </c>
      <c r="AS438" s="81">
        <v>0</v>
      </c>
      <c r="AT438" s="81">
        <v>0</v>
      </c>
      <c r="AU438" s="81">
        <v>0</v>
      </c>
      <c r="AV438" s="81">
        <v>0</v>
      </c>
      <c r="AW438" s="81" t="s">
        <v>564</v>
      </c>
      <c r="AX438" s="82"/>
      <c r="AY438" s="81">
        <v>4115.3</v>
      </c>
      <c r="AZ438" s="81">
        <v>5800.4</v>
      </c>
      <c r="BA438" s="81">
        <v>0</v>
      </c>
      <c r="BB438" s="81">
        <v>0</v>
      </c>
      <c r="BC438" s="81">
        <v>0</v>
      </c>
      <c r="BD438" s="81">
        <v>0</v>
      </c>
      <c r="BE438" s="81" t="s">
        <v>564</v>
      </c>
      <c r="BF438" s="82"/>
      <c r="BG438" s="81">
        <v>0</v>
      </c>
      <c r="BH438" s="81">
        <v>0</v>
      </c>
      <c r="BI438" s="81">
        <v>18.475000000000001</v>
      </c>
      <c r="BJ438" s="81">
        <v>0</v>
      </c>
      <c r="BK438" s="81">
        <v>6.75</v>
      </c>
      <c r="BL438" s="81">
        <v>0</v>
      </c>
      <c r="BM438" s="82"/>
      <c r="BN438" s="81">
        <v>0</v>
      </c>
      <c r="BO438" s="81">
        <v>0</v>
      </c>
      <c r="BP438" s="81">
        <v>2</v>
      </c>
      <c r="BQ438" s="81">
        <v>0</v>
      </c>
      <c r="BR438" s="81">
        <v>2</v>
      </c>
      <c r="BS438" s="81">
        <v>0</v>
      </c>
      <c r="BT438"/>
      <c r="BU438" s="80">
        <v>21.527999999999999</v>
      </c>
      <c r="BV438" s="80">
        <v>3.6970000000000001</v>
      </c>
      <c r="BW438" s="80">
        <v>0</v>
      </c>
      <c r="BX438" s="80">
        <v>0</v>
      </c>
      <c r="BY438" s="80">
        <v>0</v>
      </c>
      <c r="BZ438" s="80">
        <v>0</v>
      </c>
      <c r="CA438" s="80">
        <v>0</v>
      </c>
      <c r="CB438" s="80">
        <v>0</v>
      </c>
      <c r="CC438" s="80">
        <v>0</v>
      </c>
    </row>
    <row r="439" spans="1:81">
      <c r="A439" s="80" t="s">
        <v>2199</v>
      </c>
      <c r="B439" s="80">
        <v>472</v>
      </c>
      <c r="C439" s="80">
        <v>13</v>
      </c>
      <c r="D439" s="80">
        <v>28</v>
      </c>
      <c r="E439" s="80">
        <v>2016</v>
      </c>
      <c r="F439" s="80" t="s">
        <v>92</v>
      </c>
      <c r="G439" s="80" t="s">
        <v>2186</v>
      </c>
      <c r="H439" s="80" t="s">
        <v>2187</v>
      </c>
      <c r="I439" s="177"/>
      <c r="J439" s="81">
        <v>22.52334483224741</v>
      </c>
      <c r="K439" s="81">
        <v>1.0196561848198833</v>
      </c>
      <c r="L439" s="81">
        <v>1.28120745383615</v>
      </c>
      <c r="M439" s="81">
        <v>34.445423955926955</v>
      </c>
      <c r="N439" s="81">
        <v>52.453687507316083</v>
      </c>
      <c r="O439" s="81">
        <v>37.163275711338031</v>
      </c>
      <c r="P439" s="81">
        <v>15.411865974840598</v>
      </c>
      <c r="Q439" s="81">
        <v>3.110210714404412</v>
      </c>
      <c r="R439" s="81">
        <v>0</v>
      </c>
      <c r="S439" s="81">
        <v>4.8916852799999999</v>
      </c>
      <c r="T439" s="82"/>
      <c r="U439" s="81">
        <v>2756606</v>
      </c>
      <c r="V439" s="81">
        <v>551</v>
      </c>
      <c r="W439" s="81">
        <v>13</v>
      </c>
      <c r="X439" s="81">
        <v>8700</v>
      </c>
      <c r="Y439" s="81">
        <v>17674</v>
      </c>
      <c r="Z439" s="81">
        <v>21857</v>
      </c>
      <c r="AA439" s="81">
        <v>3172</v>
      </c>
      <c r="AB439" s="81">
        <v>44034</v>
      </c>
      <c r="AC439" s="81">
        <v>0</v>
      </c>
      <c r="AD439" s="81">
        <v>4.8916852799999999</v>
      </c>
      <c r="AE439" s="82"/>
      <c r="AF439" s="81">
        <v>23516497.145297721</v>
      </c>
      <c r="AG439" s="81">
        <v>799775.48516649287</v>
      </c>
      <c r="AH439" s="81">
        <v>193820.98174384821</v>
      </c>
      <c r="AI439" s="81">
        <v>52866090.922754519</v>
      </c>
      <c r="AJ439" s="81">
        <v>76949124.650132924</v>
      </c>
      <c r="AK439" s="81">
        <v>0</v>
      </c>
      <c r="AL439" s="81">
        <v>0</v>
      </c>
      <c r="AM439" s="81">
        <v>6039363.3346631033</v>
      </c>
      <c r="AN439" s="81">
        <v>0</v>
      </c>
      <c r="AO439" s="81">
        <v>0</v>
      </c>
      <c r="AP439" s="82"/>
      <c r="AQ439" s="81">
        <v>1150</v>
      </c>
      <c r="AR439" s="81">
        <v>120</v>
      </c>
      <c r="AS439" s="81">
        <v>0</v>
      </c>
      <c r="AT439" s="81">
        <v>0</v>
      </c>
      <c r="AU439" s="81">
        <v>0</v>
      </c>
      <c r="AV439" s="81">
        <v>0</v>
      </c>
      <c r="AW439" s="81" t="s">
        <v>564</v>
      </c>
      <c r="AX439" s="82"/>
      <c r="AY439" s="81">
        <v>4447.7999999999993</v>
      </c>
      <c r="AZ439" s="81">
        <v>7275.1</v>
      </c>
      <c r="BA439" s="81">
        <v>0</v>
      </c>
      <c r="BB439" s="81">
        <v>0</v>
      </c>
      <c r="BC439" s="81">
        <v>0</v>
      </c>
      <c r="BD439" s="81">
        <v>0</v>
      </c>
      <c r="BE439" s="81" t="s">
        <v>564</v>
      </c>
      <c r="BF439" s="82"/>
      <c r="BG439" s="81">
        <v>0</v>
      </c>
      <c r="BH439" s="81">
        <v>0</v>
      </c>
      <c r="BI439" s="81">
        <v>23.327000000000002</v>
      </c>
      <c r="BJ439" s="81">
        <v>0</v>
      </c>
      <c r="BK439" s="81">
        <v>1.647</v>
      </c>
      <c r="BL439" s="81">
        <v>0</v>
      </c>
      <c r="BM439" s="82"/>
      <c r="BN439" s="81">
        <v>0</v>
      </c>
      <c r="BO439" s="81">
        <v>0</v>
      </c>
      <c r="BP439" s="81">
        <v>2</v>
      </c>
      <c r="BQ439" s="81">
        <v>0</v>
      </c>
      <c r="BR439" s="81">
        <v>1</v>
      </c>
      <c r="BS439" s="81">
        <v>0</v>
      </c>
      <c r="BT439"/>
      <c r="BU439" s="80">
        <v>20.414000000000001</v>
      </c>
      <c r="BV439" s="80">
        <v>0</v>
      </c>
      <c r="BW439" s="80">
        <v>0</v>
      </c>
      <c r="BX439" s="80">
        <v>0</v>
      </c>
      <c r="BY439" s="80">
        <v>0</v>
      </c>
      <c r="BZ439" s="80">
        <v>0</v>
      </c>
      <c r="CA439" s="80">
        <v>0</v>
      </c>
      <c r="CB439" s="80">
        <v>4.5599999999999996</v>
      </c>
      <c r="CC439" s="80">
        <v>0</v>
      </c>
    </row>
    <row r="440" spans="1:81">
      <c r="A440" s="80" t="s">
        <v>2200</v>
      </c>
      <c r="B440" s="80">
        <v>473</v>
      </c>
      <c r="C440" s="80">
        <v>14</v>
      </c>
      <c r="D440" s="80">
        <v>28</v>
      </c>
      <c r="E440" s="80">
        <v>2017</v>
      </c>
      <c r="F440" s="80" t="s">
        <v>71</v>
      </c>
      <c r="G440" s="80" t="s">
        <v>2186</v>
      </c>
      <c r="H440" s="80" t="s">
        <v>2187</v>
      </c>
      <c r="I440" s="177"/>
      <c r="J440" s="81">
        <v>19.303734789636493</v>
      </c>
      <c r="K440" s="81">
        <v>1.0032089372096069</v>
      </c>
      <c r="L440" s="81">
        <v>1.0852499144681744</v>
      </c>
      <c r="M440" s="81">
        <v>30.936054025982134</v>
      </c>
      <c r="N440" s="81">
        <v>49.293557755829561</v>
      </c>
      <c r="O440" s="81">
        <v>36.794361275146606</v>
      </c>
      <c r="P440" s="81">
        <v>15.478387391898679</v>
      </c>
      <c r="Q440" s="81">
        <v>3.0002430419826087</v>
      </c>
      <c r="R440" s="81">
        <v>0</v>
      </c>
      <c r="S440" s="81">
        <v>4.8705783419200017</v>
      </c>
      <c r="T440" s="82"/>
      <c r="U440" s="81">
        <v>2819800</v>
      </c>
      <c r="V440" s="81">
        <v>551</v>
      </c>
      <c r="W440" s="81">
        <v>13</v>
      </c>
      <c r="X440" s="81">
        <v>8700</v>
      </c>
      <c r="Y440" s="81">
        <v>17808</v>
      </c>
      <c r="Z440" s="81">
        <v>21999</v>
      </c>
      <c r="AA440" s="81">
        <v>3206</v>
      </c>
      <c r="AB440" s="81">
        <v>43927</v>
      </c>
      <c r="AC440" s="81">
        <v>0</v>
      </c>
      <c r="AD440" s="81">
        <v>4.8705783419200017</v>
      </c>
      <c r="AE440" s="82"/>
      <c r="AF440" s="81">
        <v>22647313.194721181</v>
      </c>
      <c r="AG440" s="81">
        <v>842674.52405864163</v>
      </c>
      <c r="AH440" s="81">
        <v>227328.95002249669</v>
      </c>
      <c r="AI440" s="81">
        <v>54086512.735646836</v>
      </c>
      <c r="AJ440" s="81">
        <v>80211195.038836002</v>
      </c>
      <c r="AK440" s="81">
        <v>0</v>
      </c>
      <c r="AL440" s="81">
        <v>0</v>
      </c>
      <c r="AM440" s="81">
        <v>6034115.033320074</v>
      </c>
      <c r="AN440" s="81">
        <v>0</v>
      </c>
      <c r="AO440" s="81">
        <v>0</v>
      </c>
      <c r="AP440" s="82"/>
      <c r="AQ440" s="81">
        <v>1223</v>
      </c>
      <c r="AR440" s="81">
        <v>129</v>
      </c>
      <c r="AS440" s="81">
        <v>0</v>
      </c>
      <c r="AT440" s="81">
        <v>0</v>
      </c>
      <c r="AU440" s="81">
        <v>0</v>
      </c>
      <c r="AV440" s="81">
        <v>0</v>
      </c>
      <c r="AW440" s="81" t="s">
        <v>564</v>
      </c>
      <c r="AX440" s="82"/>
      <c r="AY440" s="81">
        <v>4788.2999999999993</v>
      </c>
      <c r="AZ440" s="81">
        <v>7576.6999999999989</v>
      </c>
      <c r="BA440" s="81">
        <v>0</v>
      </c>
      <c r="BB440" s="81">
        <v>0</v>
      </c>
      <c r="BC440" s="81">
        <v>0</v>
      </c>
      <c r="BD440" s="81">
        <v>0</v>
      </c>
      <c r="BE440" s="81" t="s">
        <v>564</v>
      </c>
      <c r="BF440" s="82"/>
      <c r="BG440" s="81">
        <v>0</v>
      </c>
      <c r="BH440" s="81">
        <v>0</v>
      </c>
      <c r="BI440" s="81">
        <v>24.327999999999999</v>
      </c>
      <c r="BJ440" s="81">
        <v>0</v>
      </c>
      <c r="BK440" s="81">
        <v>3.4870000000000001</v>
      </c>
      <c r="BL440" s="81">
        <v>0</v>
      </c>
      <c r="BM440" s="82"/>
      <c r="BN440" s="81">
        <v>0</v>
      </c>
      <c r="BO440" s="81">
        <v>0</v>
      </c>
      <c r="BP440" s="81">
        <v>2</v>
      </c>
      <c r="BQ440" s="81">
        <v>0</v>
      </c>
      <c r="BR440" s="81">
        <v>1</v>
      </c>
      <c r="BS440" s="81">
        <v>0</v>
      </c>
      <c r="BT440"/>
      <c r="BU440" s="80">
        <v>23.035</v>
      </c>
      <c r="BV440" s="80">
        <v>0</v>
      </c>
      <c r="BW440" s="80">
        <v>0</v>
      </c>
      <c r="BX440" s="80">
        <v>0</v>
      </c>
      <c r="BY440" s="80">
        <v>0</v>
      </c>
      <c r="BZ440" s="80">
        <v>0</v>
      </c>
      <c r="CA440" s="80">
        <v>0</v>
      </c>
      <c r="CB440" s="80">
        <v>4.78</v>
      </c>
      <c r="CC440" s="80">
        <v>0</v>
      </c>
    </row>
    <row r="441" spans="1:81">
      <c r="A441" s="80" t="s">
        <v>2201</v>
      </c>
      <c r="B441" s="80">
        <v>474</v>
      </c>
      <c r="C441" s="80">
        <v>15</v>
      </c>
      <c r="D441" s="80">
        <v>28</v>
      </c>
      <c r="E441" s="80">
        <v>2018</v>
      </c>
      <c r="F441" s="80" t="s">
        <v>93</v>
      </c>
      <c r="G441" s="80" t="s">
        <v>2186</v>
      </c>
      <c r="H441" s="80" t="s">
        <v>2187</v>
      </c>
      <c r="I441" s="177"/>
      <c r="J441" s="81">
        <v>21.945570622009562</v>
      </c>
      <c r="K441" s="81">
        <v>0.90151466029539473</v>
      </c>
      <c r="L441" s="81">
        <v>1.0049874190819659</v>
      </c>
      <c r="M441" s="81">
        <v>26.988771958333963</v>
      </c>
      <c r="N441" s="81">
        <v>39.988414577786401</v>
      </c>
      <c r="O441" s="81">
        <v>36.263905629849233</v>
      </c>
      <c r="P441" s="81">
        <v>15.243053802034874</v>
      </c>
      <c r="Q441" s="81">
        <v>2.7743136801081185</v>
      </c>
      <c r="R441" s="81">
        <v>0</v>
      </c>
      <c r="S441" s="81">
        <v>4.3291982280045751</v>
      </c>
      <c r="T441" s="82"/>
      <c r="U441" s="81">
        <v>3674380</v>
      </c>
      <c r="V441" s="81">
        <v>551</v>
      </c>
      <c r="W441" s="81">
        <v>13</v>
      </c>
      <c r="X441" s="81">
        <v>8700</v>
      </c>
      <c r="Y441" s="81">
        <v>17979</v>
      </c>
      <c r="Z441" s="81">
        <v>22097</v>
      </c>
      <c r="AA441" s="81">
        <v>3189</v>
      </c>
      <c r="AB441" s="81">
        <v>43773</v>
      </c>
      <c r="AC441" s="81">
        <v>0</v>
      </c>
      <c r="AD441" s="81">
        <v>4.3291982280045751</v>
      </c>
      <c r="AE441" s="82"/>
      <c r="AF441" s="81">
        <v>28255160.591946229</v>
      </c>
      <c r="AG441" s="81">
        <v>770847.93926110782</v>
      </c>
      <c r="AH441" s="81">
        <v>218284.9187153817</v>
      </c>
      <c r="AI441" s="81">
        <v>52232377.860467844</v>
      </c>
      <c r="AJ441" s="81">
        <v>75443730.601290867</v>
      </c>
      <c r="AK441" s="81">
        <v>0</v>
      </c>
      <c r="AL441" s="81">
        <v>0</v>
      </c>
      <c r="AM441" s="81">
        <v>6025402.0691810064</v>
      </c>
      <c r="AN441" s="81">
        <v>0</v>
      </c>
      <c r="AO441" s="81">
        <v>0</v>
      </c>
      <c r="AP441" s="82"/>
      <c r="AQ441" s="81">
        <v>1321</v>
      </c>
      <c r="AR441" s="81">
        <v>143</v>
      </c>
      <c r="AS441" s="81">
        <v>0</v>
      </c>
      <c r="AT441" s="81">
        <v>0</v>
      </c>
      <c r="AU441" s="81">
        <v>0</v>
      </c>
      <c r="AV441" s="81">
        <v>0</v>
      </c>
      <c r="AW441" s="81" t="s">
        <v>564</v>
      </c>
      <c r="AX441" s="82"/>
      <c r="AY441" s="81">
        <v>5211.3999999999996</v>
      </c>
      <c r="AZ441" s="81">
        <v>7758</v>
      </c>
      <c r="BA441" s="81">
        <v>0</v>
      </c>
      <c r="BB441" s="81">
        <v>0</v>
      </c>
      <c r="BC441" s="81">
        <v>0</v>
      </c>
      <c r="BD441" s="81">
        <v>0</v>
      </c>
      <c r="BE441" s="81" t="s">
        <v>564</v>
      </c>
      <c r="BF441" s="82"/>
      <c r="BG441" s="81">
        <v>0</v>
      </c>
      <c r="BH441" s="81">
        <v>0</v>
      </c>
      <c r="BI441" s="81">
        <v>20.863</v>
      </c>
      <c r="BJ441" s="81">
        <v>0</v>
      </c>
      <c r="BK441" s="81">
        <v>2.9180000000000001</v>
      </c>
      <c r="BL441" s="81">
        <v>0</v>
      </c>
      <c r="BM441" s="82"/>
      <c r="BN441" s="81">
        <v>0</v>
      </c>
      <c r="BO441" s="81">
        <v>0</v>
      </c>
      <c r="BP441" s="81">
        <v>2</v>
      </c>
      <c r="BQ441" s="81">
        <v>0</v>
      </c>
      <c r="BR441" s="81">
        <v>1</v>
      </c>
      <c r="BS441" s="81">
        <v>0</v>
      </c>
      <c r="BT441"/>
      <c r="BU441" s="80">
        <v>19.001000000000001</v>
      </c>
      <c r="BV441" s="80">
        <v>0</v>
      </c>
      <c r="BW441" s="80">
        <v>0</v>
      </c>
      <c r="BX441" s="80">
        <v>0</v>
      </c>
      <c r="BY441" s="80">
        <v>0</v>
      </c>
      <c r="BZ441" s="80">
        <v>0</v>
      </c>
      <c r="CA441" s="80">
        <v>0</v>
      </c>
      <c r="CB441" s="80">
        <v>4.78</v>
      </c>
      <c r="CC441" s="80">
        <v>0</v>
      </c>
    </row>
    <row r="442" spans="1:81">
      <c r="A442" s="80" t="s">
        <v>2202</v>
      </c>
      <c r="B442" s="80">
        <v>475</v>
      </c>
      <c r="C442" s="80">
        <v>16</v>
      </c>
      <c r="D442" s="80">
        <v>28</v>
      </c>
      <c r="E442" s="80">
        <v>2019</v>
      </c>
      <c r="F442" s="80" t="s">
        <v>73</v>
      </c>
      <c r="G442" s="80" t="s">
        <v>2186</v>
      </c>
      <c r="H442" s="80" t="s">
        <v>2187</v>
      </c>
      <c r="I442" s="177"/>
      <c r="J442" s="81">
        <v>15.594516517134808</v>
      </c>
      <c r="K442" s="81">
        <v>0.8093944497055422</v>
      </c>
      <c r="L442" s="81">
        <v>1.013564446874359</v>
      </c>
      <c r="M442" s="81">
        <v>25.712700023023633</v>
      </c>
      <c r="N442" s="81">
        <v>35.119406339215175</v>
      </c>
      <c r="O442" s="81">
        <v>35.387500274027957</v>
      </c>
      <c r="P442" s="81">
        <v>15.401343327847945</v>
      </c>
      <c r="Q442" s="81">
        <v>2.6948845646308923</v>
      </c>
      <c r="R442" s="81">
        <v>0</v>
      </c>
      <c r="S442" s="81">
        <v>4.5930096167304884</v>
      </c>
      <c r="T442" s="82"/>
      <c r="U442" s="81">
        <v>2680820</v>
      </c>
      <c r="V442" s="81">
        <v>551</v>
      </c>
      <c r="W442" s="81">
        <v>13</v>
      </c>
      <c r="X442" s="81">
        <v>8700</v>
      </c>
      <c r="Y442" s="81">
        <v>18157</v>
      </c>
      <c r="Z442" s="81">
        <v>22155</v>
      </c>
      <c r="AA442" s="81">
        <v>3198</v>
      </c>
      <c r="AB442" s="81">
        <v>43671</v>
      </c>
      <c r="AC442" s="81">
        <v>0</v>
      </c>
      <c r="AD442" s="81">
        <v>4.5930096167304884</v>
      </c>
      <c r="AE442" s="82"/>
      <c r="AF442" s="81">
        <v>20443221.02625075</v>
      </c>
      <c r="AG442" s="81">
        <v>728294.57663030084</v>
      </c>
      <c r="AH442" s="81">
        <v>231639.88911412499</v>
      </c>
      <c r="AI442" s="81">
        <v>52630693.511219569</v>
      </c>
      <c r="AJ442" s="81">
        <v>66394028.920739315</v>
      </c>
      <c r="AK442" s="81">
        <v>0</v>
      </c>
      <c r="AL442" s="81">
        <v>0</v>
      </c>
      <c r="AM442" s="81">
        <v>5947661.4448880143</v>
      </c>
      <c r="AN442" s="81">
        <v>0</v>
      </c>
      <c r="AO442" s="81">
        <v>0</v>
      </c>
      <c r="AP442" s="82"/>
      <c r="AQ442" s="81">
        <v>1427</v>
      </c>
      <c r="AR442" s="81">
        <v>156</v>
      </c>
      <c r="AS442" s="81">
        <v>0</v>
      </c>
      <c r="AT442" s="81">
        <v>0</v>
      </c>
      <c r="AU442" s="81">
        <v>0</v>
      </c>
      <c r="AV442" s="81">
        <v>0</v>
      </c>
      <c r="AW442" s="81" t="s">
        <v>564</v>
      </c>
      <c r="AX442" s="82"/>
      <c r="AY442" s="81">
        <v>5666.3</v>
      </c>
      <c r="AZ442" s="81">
        <v>7936.3</v>
      </c>
      <c r="BA442" s="81">
        <v>0</v>
      </c>
      <c r="BB442" s="81">
        <v>0</v>
      </c>
      <c r="BC442" s="81">
        <v>0</v>
      </c>
      <c r="BD442" s="81">
        <v>0</v>
      </c>
      <c r="BE442" s="81" t="s">
        <v>564</v>
      </c>
      <c r="BF442" s="82"/>
      <c r="BG442" s="81">
        <v>0</v>
      </c>
      <c r="BH442" s="81">
        <v>0</v>
      </c>
      <c r="BI442" s="81">
        <v>11.225</v>
      </c>
      <c r="BJ442" s="81">
        <v>0</v>
      </c>
      <c r="BK442" s="81">
        <v>2.6779999999999999</v>
      </c>
      <c r="BL442" s="81">
        <v>0</v>
      </c>
      <c r="BM442" s="82"/>
      <c r="BN442" s="81">
        <v>0</v>
      </c>
      <c r="BO442" s="81">
        <v>0</v>
      </c>
      <c r="BP442" s="81">
        <v>2</v>
      </c>
      <c r="BQ442" s="81">
        <v>0</v>
      </c>
      <c r="BR442" s="81">
        <v>1</v>
      </c>
      <c r="BS442" s="81">
        <v>0</v>
      </c>
      <c r="BT442"/>
      <c r="BU442" s="80">
        <v>13.903</v>
      </c>
      <c r="BV442" s="80">
        <v>0</v>
      </c>
      <c r="BW442" s="80">
        <v>0</v>
      </c>
      <c r="BX442" s="80">
        <v>0</v>
      </c>
      <c r="BY442" s="80">
        <v>0</v>
      </c>
      <c r="BZ442" s="80">
        <v>0</v>
      </c>
      <c r="CA442" s="80">
        <v>0</v>
      </c>
      <c r="CB442" s="80">
        <v>0</v>
      </c>
      <c r="CC442" s="80">
        <v>0</v>
      </c>
    </row>
    <row r="443" spans="1:81">
      <c r="A443" s="80" t="s">
        <v>2203</v>
      </c>
      <c r="B443" s="80">
        <v>476</v>
      </c>
      <c r="C443" s="80">
        <v>17</v>
      </c>
      <c r="D443" s="80">
        <v>28</v>
      </c>
      <c r="E443" s="80">
        <v>2020</v>
      </c>
      <c r="F443" s="80" t="s">
        <v>218</v>
      </c>
      <c r="G443" s="80" t="s">
        <v>2186</v>
      </c>
      <c r="H443" s="80" t="s">
        <v>2187</v>
      </c>
      <c r="I443" s="177"/>
      <c r="J443" s="81">
        <v>15.41836617045333</v>
      </c>
      <c r="K443" s="81">
        <v>0.89686183963231147</v>
      </c>
      <c r="L443" s="81">
        <v>1.1747599000136382</v>
      </c>
      <c r="M443" s="81">
        <v>24.787338496692886</v>
      </c>
      <c r="N443" s="81">
        <v>43.035779863424018</v>
      </c>
      <c r="O443" s="81">
        <v>31.094021393316169</v>
      </c>
      <c r="P443" s="81">
        <v>14.272927007769356</v>
      </c>
      <c r="Q443" s="81">
        <v>2.5594143658627604</v>
      </c>
      <c r="R443" s="81">
        <v>0</v>
      </c>
      <c r="S443" s="81">
        <v>4.5935567239687858</v>
      </c>
      <c r="T443" s="82"/>
      <c r="U443" s="81">
        <v>2714600</v>
      </c>
      <c r="V443" s="81">
        <v>586</v>
      </c>
      <c r="W443" s="81">
        <v>17</v>
      </c>
      <c r="X443" s="81">
        <v>8883</v>
      </c>
      <c r="Y443" s="81">
        <v>18247</v>
      </c>
      <c r="Z443" s="81">
        <v>22219</v>
      </c>
      <c r="AA443" s="81">
        <v>3220</v>
      </c>
      <c r="AB443" s="81">
        <v>43407</v>
      </c>
      <c r="AC443" s="81">
        <v>0</v>
      </c>
      <c r="AD443" s="81">
        <v>4.5935567239687858</v>
      </c>
      <c r="AE443" s="82"/>
      <c r="AF443" s="81">
        <v>19700090.70145848</v>
      </c>
      <c r="AG443" s="81">
        <v>728914.21106944082</v>
      </c>
      <c r="AH443" s="81">
        <v>271303.17996185191</v>
      </c>
      <c r="AI443" s="81">
        <v>48555596.568029284</v>
      </c>
      <c r="AJ443" s="81">
        <v>78145004.800748587</v>
      </c>
      <c r="AK443" s="81"/>
      <c r="AL443" s="81"/>
      <c r="AM443" s="81">
        <v>5665095.7618285576</v>
      </c>
      <c r="AN443" s="81"/>
      <c r="AO443" s="81"/>
      <c r="AP443" s="82"/>
      <c r="AQ443" s="81">
        <v>1516</v>
      </c>
      <c r="AR443" s="81">
        <v>161</v>
      </c>
      <c r="AS443" s="81">
        <v>0</v>
      </c>
      <c r="AT443" s="81">
        <v>0</v>
      </c>
      <c r="AU443" s="81">
        <v>0</v>
      </c>
      <c r="AV443" s="81">
        <v>0</v>
      </c>
      <c r="AW443" s="81">
        <v>0</v>
      </c>
      <c r="AX443" s="82"/>
      <c r="AY443" s="81">
        <v>6113.2999999999993</v>
      </c>
      <c r="AZ443" s="81">
        <v>7988.9999999999955</v>
      </c>
      <c r="BA443" s="81">
        <v>0</v>
      </c>
      <c r="BB443" s="81">
        <v>0</v>
      </c>
      <c r="BC443" s="81">
        <v>0</v>
      </c>
      <c r="BD443" s="81">
        <v>0</v>
      </c>
      <c r="BE443" s="81">
        <v>0</v>
      </c>
      <c r="BF443" s="82"/>
      <c r="BG443" s="81">
        <v>0</v>
      </c>
      <c r="BH443" s="81">
        <v>0</v>
      </c>
      <c r="BI443" s="81">
        <v>14.942</v>
      </c>
      <c r="BJ443" s="81">
        <v>0</v>
      </c>
      <c r="BK443" s="81">
        <v>2.4969999999999999</v>
      </c>
      <c r="BL443" s="81">
        <v>0</v>
      </c>
      <c r="BM443" s="82"/>
      <c r="BN443" s="81">
        <v>0</v>
      </c>
      <c r="BO443" s="81">
        <v>0</v>
      </c>
      <c r="BP443" s="81">
        <v>2</v>
      </c>
      <c r="BQ443" s="81">
        <v>0</v>
      </c>
      <c r="BR443" s="81">
        <v>1</v>
      </c>
      <c r="BS443" s="81">
        <v>0</v>
      </c>
      <c r="BT443"/>
      <c r="BU443" s="80">
        <v>11.739000000000001</v>
      </c>
      <c r="BV443" s="80">
        <v>0</v>
      </c>
      <c r="BW443" s="80">
        <v>0</v>
      </c>
      <c r="BX443" s="80">
        <v>0</v>
      </c>
      <c r="BY443" s="80">
        <v>0</v>
      </c>
      <c r="BZ443" s="80">
        <v>0</v>
      </c>
      <c r="CA443" s="80">
        <v>0</v>
      </c>
      <c r="CB443" s="80">
        <v>5.7</v>
      </c>
      <c r="CC443" s="80">
        <v>0</v>
      </c>
    </row>
    <row r="444" spans="1:81">
      <c r="A444" s="80" t="s">
        <v>2204</v>
      </c>
      <c r="B444" s="80">
        <v>476</v>
      </c>
      <c r="C444" s="80">
        <v>18</v>
      </c>
      <c r="D444" s="80">
        <v>28</v>
      </c>
      <c r="E444" s="80">
        <v>2021</v>
      </c>
      <c r="F444" s="80" t="s">
        <v>75</v>
      </c>
      <c r="G444" s="174" t="s">
        <v>2186</v>
      </c>
      <c r="H444" s="80" t="s">
        <v>2187</v>
      </c>
      <c r="I444" s="177"/>
      <c r="J444" s="81">
        <v>18.047613497212446</v>
      </c>
      <c r="K444" s="81">
        <v>0.96622898675236679</v>
      </c>
      <c r="L444" s="81">
        <v>1.1238193044974394</v>
      </c>
      <c r="M444" s="81">
        <v>24.957296957658766</v>
      </c>
      <c r="N444" s="81">
        <v>34.234340622785872</v>
      </c>
      <c r="O444" s="81">
        <v>30.212546742437208</v>
      </c>
      <c r="P444" s="81">
        <v>14.99037272505247</v>
      </c>
      <c r="Q444" s="81">
        <v>2.5750327071161512</v>
      </c>
      <c r="R444" s="81">
        <v>0</v>
      </c>
      <c r="S444" s="81">
        <v>4.3345629869143263</v>
      </c>
      <c r="T444" s="82"/>
      <c r="U444" s="81">
        <v>3772194</v>
      </c>
      <c r="V444" s="81">
        <v>586</v>
      </c>
      <c r="W444" s="81">
        <v>17</v>
      </c>
      <c r="X444" s="81">
        <v>8883</v>
      </c>
      <c r="Y444" s="81">
        <v>18377</v>
      </c>
      <c r="Z444" s="81">
        <v>22230</v>
      </c>
      <c r="AA444" s="81">
        <v>3298</v>
      </c>
      <c r="AB444" s="81">
        <v>43154</v>
      </c>
      <c r="AC444" s="81">
        <v>0</v>
      </c>
      <c r="AD444" s="81">
        <v>4.3345629869143263</v>
      </c>
      <c r="AE444" s="82"/>
      <c r="AF444" s="81">
        <v>25635320.934819587</v>
      </c>
      <c r="AG444" s="81">
        <v>851023.85913886118</v>
      </c>
      <c r="AH444" s="81">
        <v>240354.84816172314</v>
      </c>
      <c r="AI444" s="81">
        <v>55230133.014054</v>
      </c>
      <c r="AJ444" s="81">
        <v>69228330.569499254</v>
      </c>
      <c r="AK444" s="81">
        <v>0</v>
      </c>
      <c r="AL444" s="81">
        <v>0</v>
      </c>
      <c r="AM444" s="81">
        <v>5664561.8144579269</v>
      </c>
      <c r="AN444" s="81">
        <v>0</v>
      </c>
      <c r="AO444" s="81">
        <v>0</v>
      </c>
      <c r="AP444" s="82"/>
      <c r="AQ444" s="81">
        <v>1580</v>
      </c>
      <c r="AR444" s="81">
        <v>164</v>
      </c>
      <c r="AS444" s="81">
        <v>0</v>
      </c>
      <c r="AT444" s="81">
        <v>0</v>
      </c>
      <c r="AU444" s="81">
        <v>0</v>
      </c>
      <c r="AV444" s="81">
        <v>0</v>
      </c>
      <c r="AW444" s="81"/>
      <c r="AX444" s="82"/>
      <c r="AY444" s="81">
        <v>6465.7000000000044</v>
      </c>
      <c r="AZ444" s="81">
        <v>8370.4999999999945</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2205</v>
      </c>
      <c r="B445" s="80">
        <v>476</v>
      </c>
      <c r="C445" s="80">
        <v>19</v>
      </c>
      <c r="D445" s="80">
        <v>28</v>
      </c>
      <c r="E445" s="80">
        <v>2022</v>
      </c>
      <c r="F445" s="80" t="s">
        <v>568</v>
      </c>
      <c r="G445" s="174" t="s">
        <v>2186</v>
      </c>
      <c r="H445" s="80" t="s">
        <v>2187</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1680</v>
      </c>
      <c r="AR445" s="81">
        <v>164</v>
      </c>
      <c r="AS445" s="81">
        <v>0</v>
      </c>
      <c r="AT445" s="81">
        <v>0</v>
      </c>
      <c r="AU445" s="81">
        <v>0</v>
      </c>
      <c r="AV445" s="81">
        <v>0</v>
      </c>
      <c r="AW445" s="81"/>
      <c r="AX445" s="82"/>
      <c r="AY445" s="81">
        <v>7046.300000000002</v>
      </c>
      <c r="AZ445" s="81">
        <v>8370.4999999999945</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2206</v>
      </c>
      <c r="B446" s="80">
        <v>120</v>
      </c>
      <c r="C446" s="80">
        <v>1</v>
      </c>
      <c r="D446" s="80">
        <v>8</v>
      </c>
      <c r="E446" s="80">
        <v>1990</v>
      </c>
      <c r="F446" s="80" t="s">
        <v>562</v>
      </c>
      <c r="G446" s="80" t="s">
        <v>2207</v>
      </c>
      <c r="H446" s="80" t="s">
        <v>2208</v>
      </c>
      <c r="I446" s="177"/>
      <c r="J446" s="81">
        <v>543.13338276795969</v>
      </c>
      <c r="K446" s="81">
        <v>15.108439410402553</v>
      </c>
      <c r="L446" s="81">
        <v>45.96309218207449</v>
      </c>
      <c r="M446" s="81">
        <v>46.556033299432691</v>
      </c>
      <c r="N446" s="81">
        <v>62.048300173335775</v>
      </c>
      <c r="O446" s="81">
        <v>40.577499385349277</v>
      </c>
      <c r="P446" s="81">
        <v>83.744114463337198</v>
      </c>
      <c r="Q446" s="81">
        <v>3.6186140215866773</v>
      </c>
      <c r="R446" s="81">
        <v>0</v>
      </c>
      <c r="S446" s="81">
        <v>3.6094667670053693</v>
      </c>
      <c r="T446" s="82"/>
      <c r="U446" s="81">
        <v>9796529</v>
      </c>
      <c r="V446" s="81">
        <v>3370</v>
      </c>
      <c r="W446" s="81">
        <v>500</v>
      </c>
      <c r="X446" s="81">
        <v>14283</v>
      </c>
      <c r="Y446" s="81">
        <v>16665</v>
      </c>
      <c r="Z446" s="81">
        <v>16690</v>
      </c>
      <c r="AA446" s="81">
        <v>20334</v>
      </c>
      <c r="AB446" s="81">
        <v>58754</v>
      </c>
      <c r="AC446" s="81">
        <v>0</v>
      </c>
      <c r="AD446" s="81">
        <v>3.6094667670053693</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2209</v>
      </c>
      <c r="B447" s="80">
        <v>121</v>
      </c>
      <c r="C447" s="80">
        <v>2</v>
      </c>
      <c r="D447" s="80">
        <v>8</v>
      </c>
      <c r="E447" s="80">
        <v>2005</v>
      </c>
      <c r="F447" s="80" t="s">
        <v>565</v>
      </c>
      <c r="G447" s="80" t="s">
        <v>2207</v>
      </c>
      <c r="H447" s="80" t="s">
        <v>2208</v>
      </c>
      <c r="I447" s="177"/>
      <c r="J447" s="81">
        <v>419.53741309141071</v>
      </c>
      <c r="K447" s="81">
        <v>10.636240907090068</v>
      </c>
      <c r="L447" s="81">
        <v>20.922720663120156</v>
      </c>
      <c r="M447" s="81">
        <v>84.523986072227217</v>
      </c>
      <c r="N447" s="81">
        <v>94.21278972813252</v>
      </c>
      <c r="O447" s="81">
        <v>62.107370300524096</v>
      </c>
      <c r="P447" s="81">
        <v>84.717894119852517</v>
      </c>
      <c r="Q447" s="81">
        <v>3.1527667620462632</v>
      </c>
      <c r="R447" s="81">
        <v>0</v>
      </c>
      <c r="S447" s="81">
        <v>5.4228898601415843</v>
      </c>
      <c r="T447" s="82"/>
      <c r="U447" s="81">
        <v>8556449</v>
      </c>
      <c r="V447" s="81">
        <v>2975</v>
      </c>
      <c r="W447" s="81">
        <v>257</v>
      </c>
      <c r="X447" s="81">
        <v>12357</v>
      </c>
      <c r="Y447" s="81">
        <v>17411</v>
      </c>
      <c r="Z447" s="81">
        <v>29561</v>
      </c>
      <c r="AA447" s="81">
        <v>16847</v>
      </c>
      <c r="AB447" s="81">
        <v>53514</v>
      </c>
      <c r="AC447" s="81">
        <v>0</v>
      </c>
      <c r="AD447" s="81">
        <v>5.4228898601415843</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2210</v>
      </c>
      <c r="B448" s="80">
        <v>122</v>
      </c>
      <c r="C448" s="80">
        <v>3</v>
      </c>
      <c r="D448" s="80">
        <v>8</v>
      </c>
      <c r="E448" s="80">
        <v>2006</v>
      </c>
      <c r="F448" s="80" t="s">
        <v>566</v>
      </c>
      <c r="G448" s="80" t="s">
        <v>2207</v>
      </c>
      <c r="H448" s="80" t="s">
        <v>2208</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2211</v>
      </c>
      <c r="B449" s="80">
        <v>123</v>
      </c>
      <c r="C449" s="80">
        <v>4</v>
      </c>
      <c r="D449" s="80">
        <v>8</v>
      </c>
      <c r="E449" s="80">
        <v>2007</v>
      </c>
      <c r="F449" s="80" t="s">
        <v>567</v>
      </c>
      <c r="G449" s="80" t="s">
        <v>2207</v>
      </c>
      <c r="H449" s="80" t="s">
        <v>2208</v>
      </c>
      <c r="I449" s="177"/>
      <c r="J449" s="81">
        <v>418.70185968401563</v>
      </c>
      <c r="K449" s="81">
        <v>8.8294850302729682</v>
      </c>
      <c r="L449" s="81">
        <v>10.493591375935724</v>
      </c>
      <c r="M449" s="81">
        <v>87.850674610334835</v>
      </c>
      <c r="N449" s="81">
        <v>84.939891866454204</v>
      </c>
      <c r="O449" s="81">
        <v>60.419415646490357</v>
      </c>
      <c r="P449" s="81">
        <v>83.174694972396239</v>
      </c>
      <c r="Q449" s="81">
        <v>3.2521760165821743</v>
      </c>
      <c r="R449" s="81">
        <v>0</v>
      </c>
      <c r="S449" s="81">
        <v>4.3830551617331261</v>
      </c>
      <c r="T449" s="82"/>
      <c r="U449" s="81">
        <v>9270695</v>
      </c>
      <c r="V449" s="81">
        <v>2568</v>
      </c>
      <c r="W449" s="81">
        <v>203</v>
      </c>
      <c r="X449" s="81">
        <v>14365</v>
      </c>
      <c r="Y449" s="81">
        <v>17552</v>
      </c>
      <c r="Z449" s="81">
        <v>29895</v>
      </c>
      <c r="AA449" s="81">
        <v>16288</v>
      </c>
      <c r="AB449" s="81">
        <v>52282</v>
      </c>
      <c r="AC449" s="81">
        <v>0</v>
      </c>
      <c r="AD449" s="81">
        <v>4.3830551617331261</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2212</v>
      </c>
      <c r="B450" s="80">
        <v>124</v>
      </c>
      <c r="C450" s="80">
        <v>5</v>
      </c>
      <c r="D450" s="80">
        <v>8</v>
      </c>
      <c r="E450" s="80">
        <v>2008</v>
      </c>
      <c r="F450" s="80" t="s">
        <v>84</v>
      </c>
      <c r="G450" s="80" t="s">
        <v>2207</v>
      </c>
      <c r="H450" s="80" t="s">
        <v>2208</v>
      </c>
      <c r="I450" s="177"/>
      <c r="J450" s="81">
        <v>358.58110792598768</v>
      </c>
      <c r="K450" s="81">
        <v>6.7007478131270979</v>
      </c>
      <c r="L450" s="81">
        <v>9.4566275580315171</v>
      </c>
      <c r="M450" s="81">
        <v>89.535819393401113</v>
      </c>
      <c r="N450" s="81">
        <v>85.873369083201879</v>
      </c>
      <c r="O450" s="81">
        <v>58.560100985931754</v>
      </c>
      <c r="P450" s="81">
        <v>80.753994196830376</v>
      </c>
      <c r="Q450" s="81">
        <v>3.1642267168313531</v>
      </c>
      <c r="R450" s="81">
        <v>0</v>
      </c>
      <c r="S450" s="81">
        <v>4.7720823082359454</v>
      </c>
      <c r="T450" s="82"/>
      <c r="U450" s="81">
        <v>9111619</v>
      </c>
      <c r="V450" s="81">
        <v>2568</v>
      </c>
      <c r="W450" s="81">
        <v>203</v>
      </c>
      <c r="X450" s="81">
        <v>14365</v>
      </c>
      <c r="Y450" s="81">
        <v>17575</v>
      </c>
      <c r="Z450" s="81">
        <v>29992</v>
      </c>
      <c r="AA450" s="81">
        <v>15832</v>
      </c>
      <c r="AB450" s="81">
        <v>51704</v>
      </c>
      <c r="AC450" s="81">
        <v>0</v>
      </c>
      <c r="AD450" s="81">
        <v>4.7720823082359454</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2213</v>
      </c>
      <c r="B451" s="80">
        <v>125</v>
      </c>
      <c r="C451" s="80">
        <v>6</v>
      </c>
      <c r="D451" s="80">
        <v>8</v>
      </c>
      <c r="E451" s="80">
        <v>2009</v>
      </c>
      <c r="F451" s="80" t="s">
        <v>85</v>
      </c>
      <c r="G451" s="80" t="s">
        <v>2207</v>
      </c>
      <c r="H451" s="80" t="s">
        <v>2208</v>
      </c>
      <c r="I451" s="177"/>
      <c r="J451" s="81">
        <v>373.32637801804941</v>
      </c>
      <c r="K451" s="81">
        <v>5.912619139482473</v>
      </c>
      <c r="L451" s="81">
        <v>12.909422991160859</v>
      </c>
      <c r="M451" s="81">
        <v>79.635372769237563</v>
      </c>
      <c r="N451" s="81">
        <v>79.0513869835587</v>
      </c>
      <c r="O451" s="81">
        <v>59.900172092839753</v>
      </c>
      <c r="P451" s="81">
        <v>76.752721857198367</v>
      </c>
      <c r="Q451" s="81">
        <v>2.9827700082408302</v>
      </c>
      <c r="R451" s="81">
        <v>0</v>
      </c>
      <c r="S451" s="81">
        <v>3.8847970147518405</v>
      </c>
      <c r="T451" s="82"/>
      <c r="U451" s="81">
        <v>8057902</v>
      </c>
      <c r="V451" s="81">
        <v>2323</v>
      </c>
      <c r="W451" s="81">
        <v>403</v>
      </c>
      <c r="X451" s="81">
        <v>14464</v>
      </c>
      <c r="Y451" s="81">
        <v>17571</v>
      </c>
      <c r="Z451" s="81">
        <v>30281</v>
      </c>
      <c r="AA451" s="81">
        <v>15448</v>
      </c>
      <c r="AB451" s="81">
        <v>51164</v>
      </c>
      <c r="AC451" s="81">
        <v>0</v>
      </c>
      <c r="AD451" s="81">
        <v>3.8847970147518405</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226.03300000000002</v>
      </c>
      <c r="BJ451" s="81">
        <v>0</v>
      </c>
      <c r="BK451" s="81">
        <v>0</v>
      </c>
      <c r="BL451" s="81">
        <v>0</v>
      </c>
      <c r="BM451" s="82"/>
      <c r="BN451" s="81">
        <v>0</v>
      </c>
      <c r="BO451" s="81">
        <v>0</v>
      </c>
      <c r="BP451" s="81">
        <v>3</v>
      </c>
      <c r="BQ451" s="81">
        <v>0</v>
      </c>
      <c r="BR451" s="81">
        <v>0</v>
      </c>
      <c r="BS451" s="81">
        <v>0</v>
      </c>
      <c r="BT451"/>
      <c r="BU451" s="80"/>
      <c r="BV451" s="80"/>
      <c r="BW451" s="80"/>
      <c r="BX451" s="80"/>
      <c r="BY451" s="80"/>
      <c r="BZ451" s="80"/>
      <c r="CA451" s="80"/>
      <c r="CB451" s="80"/>
      <c r="CC451" s="80"/>
    </row>
    <row r="452" spans="1:81">
      <c r="A452" s="80" t="s">
        <v>2214</v>
      </c>
      <c r="B452" s="80">
        <v>126</v>
      </c>
      <c r="C452" s="80">
        <v>7</v>
      </c>
      <c r="D452" s="80">
        <v>8</v>
      </c>
      <c r="E452" s="80">
        <v>2010</v>
      </c>
      <c r="F452" s="80" t="s">
        <v>86</v>
      </c>
      <c r="G452" s="80" t="s">
        <v>2207</v>
      </c>
      <c r="H452" s="80" t="s">
        <v>2208</v>
      </c>
      <c r="I452" s="177"/>
      <c r="J452" s="81">
        <v>406.37323404483146</v>
      </c>
      <c r="K452" s="81">
        <v>6.4589655227082705</v>
      </c>
      <c r="L452" s="81">
        <v>12.230506404411324</v>
      </c>
      <c r="M452" s="81">
        <v>90.014554595226372</v>
      </c>
      <c r="N452" s="81">
        <v>85.486522615933907</v>
      </c>
      <c r="O452" s="81">
        <v>59.753069049601024</v>
      </c>
      <c r="P452" s="81">
        <v>77.47526150405676</v>
      </c>
      <c r="Q452" s="81">
        <v>3.0788726495413532</v>
      </c>
      <c r="R452" s="81">
        <v>0</v>
      </c>
      <c r="S452" s="81">
        <v>5.2977301794660807</v>
      </c>
      <c r="T452" s="82"/>
      <c r="U452" s="81">
        <v>9140442</v>
      </c>
      <c r="V452" s="81">
        <v>2323</v>
      </c>
      <c r="W452" s="81">
        <v>403</v>
      </c>
      <c r="X452" s="81">
        <v>14464</v>
      </c>
      <c r="Y452" s="81">
        <v>17656</v>
      </c>
      <c r="Z452" s="81">
        <v>30347</v>
      </c>
      <c r="AA452" s="81">
        <v>15204</v>
      </c>
      <c r="AB452" s="81">
        <v>50605</v>
      </c>
      <c r="AC452" s="81">
        <v>0</v>
      </c>
      <c r="AD452" s="81">
        <v>5.2977301794660807</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257.02199999999999</v>
      </c>
      <c r="BJ452" s="81">
        <v>0</v>
      </c>
      <c r="BK452" s="81">
        <v>0</v>
      </c>
      <c r="BL452" s="81">
        <v>0</v>
      </c>
      <c r="BM452" s="82"/>
      <c r="BN452" s="81">
        <v>0</v>
      </c>
      <c r="BO452" s="81">
        <v>0</v>
      </c>
      <c r="BP452" s="81">
        <v>4</v>
      </c>
      <c r="BQ452" s="81">
        <v>0</v>
      </c>
      <c r="BR452" s="81">
        <v>0</v>
      </c>
      <c r="BS452" s="81">
        <v>0</v>
      </c>
      <c r="BT452"/>
      <c r="BU452" s="80">
        <v>109.959</v>
      </c>
      <c r="BV452" s="80">
        <v>138.34399999999999</v>
      </c>
      <c r="BW452" s="80">
        <v>8.7189999999999994</v>
      </c>
      <c r="BX452" s="80">
        <v>0</v>
      </c>
      <c r="BY452" s="80">
        <v>0</v>
      </c>
      <c r="BZ452" s="80">
        <v>0</v>
      </c>
      <c r="CA452" s="80">
        <v>0</v>
      </c>
      <c r="CB452" s="80">
        <v>0</v>
      </c>
      <c r="CC452" s="80">
        <v>0</v>
      </c>
    </row>
    <row r="453" spans="1:81">
      <c r="A453" s="80" t="s">
        <v>2215</v>
      </c>
      <c r="B453" s="80">
        <v>127</v>
      </c>
      <c r="C453" s="80">
        <v>8</v>
      </c>
      <c r="D453" s="80">
        <v>8</v>
      </c>
      <c r="E453" s="80">
        <v>2011</v>
      </c>
      <c r="F453" s="80" t="s">
        <v>87</v>
      </c>
      <c r="G453" s="80" t="s">
        <v>2207</v>
      </c>
      <c r="H453" s="80" t="s">
        <v>2208</v>
      </c>
      <c r="I453" s="177"/>
      <c r="J453" s="81">
        <v>336.9811656810902</v>
      </c>
      <c r="K453" s="81">
        <v>7.6774919482382522</v>
      </c>
      <c r="L453" s="81">
        <v>16.409495615945197</v>
      </c>
      <c r="M453" s="81">
        <v>85.591242161094854</v>
      </c>
      <c r="N453" s="81">
        <v>75.167477202616325</v>
      </c>
      <c r="O453" s="81">
        <v>58.459410206798111</v>
      </c>
      <c r="P453" s="81">
        <v>74.207068422220658</v>
      </c>
      <c r="Q453" s="81">
        <v>3.5080034704496263</v>
      </c>
      <c r="R453" s="81">
        <v>0</v>
      </c>
      <c r="S453" s="81">
        <v>5.7861809194611649</v>
      </c>
      <c r="T453" s="82"/>
      <c r="U453" s="81">
        <v>7609255</v>
      </c>
      <c r="V453" s="81">
        <v>2323</v>
      </c>
      <c r="W453" s="81">
        <v>403</v>
      </c>
      <c r="X453" s="81">
        <v>14464</v>
      </c>
      <c r="Y453" s="81">
        <v>17672</v>
      </c>
      <c r="Z453" s="81">
        <v>30335</v>
      </c>
      <c r="AA453" s="81">
        <v>14996</v>
      </c>
      <c r="AB453" s="81">
        <v>49987</v>
      </c>
      <c r="AC453" s="81">
        <v>0</v>
      </c>
      <c r="AD453" s="81">
        <v>5.7861809194611649</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241.83799999999999</v>
      </c>
      <c r="BJ453" s="81">
        <v>0</v>
      </c>
      <c r="BK453" s="81">
        <v>0</v>
      </c>
      <c r="BL453" s="81">
        <v>0</v>
      </c>
      <c r="BM453" s="82"/>
      <c r="BN453" s="81">
        <v>0</v>
      </c>
      <c r="BO453" s="81">
        <v>0</v>
      </c>
      <c r="BP453" s="81">
        <v>4</v>
      </c>
      <c r="BQ453" s="81">
        <v>0</v>
      </c>
      <c r="BR453" s="81">
        <v>0</v>
      </c>
      <c r="BS453" s="81">
        <v>0</v>
      </c>
      <c r="BT453"/>
      <c r="BU453" s="80">
        <v>102.687</v>
      </c>
      <c r="BV453" s="80">
        <v>131.55600000000001</v>
      </c>
      <c r="BW453" s="80">
        <v>7.5949999999999998</v>
      </c>
      <c r="BX453" s="80">
        <v>0</v>
      </c>
      <c r="BY453" s="80">
        <v>0</v>
      </c>
      <c r="BZ453" s="80">
        <v>0</v>
      </c>
      <c r="CA453" s="80">
        <v>0</v>
      </c>
      <c r="CB453" s="80">
        <v>0</v>
      </c>
      <c r="CC453" s="80">
        <v>0</v>
      </c>
    </row>
    <row r="454" spans="1:81">
      <c r="A454" s="80" t="s">
        <v>2216</v>
      </c>
      <c r="B454" s="80">
        <v>128</v>
      </c>
      <c r="C454" s="80">
        <v>9</v>
      </c>
      <c r="D454" s="80">
        <v>8</v>
      </c>
      <c r="E454" s="80">
        <v>2012</v>
      </c>
      <c r="F454" s="80" t="s">
        <v>88</v>
      </c>
      <c r="G454" s="80" t="s">
        <v>2207</v>
      </c>
      <c r="H454" s="80" t="s">
        <v>2208</v>
      </c>
      <c r="I454" s="177"/>
      <c r="J454" s="81">
        <v>426.59233966855896</v>
      </c>
      <c r="K454" s="81">
        <v>6.9442887048491313</v>
      </c>
      <c r="L454" s="81">
        <v>16.283446789308005</v>
      </c>
      <c r="M454" s="81">
        <v>82.684601853969397</v>
      </c>
      <c r="N454" s="81">
        <v>83.851795671115951</v>
      </c>
      <c r="O454" s="81">
        <v>58.550027071338029</v>
      </c>
      <c r="P454" s="81">
        <v>73.255733793309645</v>
      </c>
      <c r="Q454" s="81">
        <v>3.779261909293401</v>
      </c>
      <c r="R454" s="81">
        <v>0</v>
      </c>
      <c r="S454" s="81">
        <v>5.4417311325057156</v>
      </c>
      <c r="T454" s="82"/>
      <c r="U454" s="81">
        <v>9567144</v>
      </c>
      <c r="V454" s="81">
        <v>2323</v>
      </c>
      <c r="W454" s="81">
        <v>403</v>
      </c>
      <c r="X454" s="81">
        <v>14464</v>
      </c>
      <c r="Y454" s="81">
        <v>17809</v>
      </c>
      <c r="Z454" s="81">
        <v>30623</v>
      </c>
      <c r="AA454" s="81">
        <v>14720</v>
      </c>
      <c r="AB454" s="81">
        <v>49566</v>
      </c>
      <c r="AC454" s="81">
        <v>0</v>
      </c>
      <c r="AD454" s="81">
        <v>5.4417311325057156</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211.09100000000001</v>
      </c>
      <c r="BJ454" s="81">
        <v>0</v>
      </c>
      <c r="BK454" s="81">
        <v>0</v>
      </c>
      <c r="BL454" s="81">
        <v>0</v>
      </c>
      <c r="BM454" s="82"/>
      <c r="BN454" s="81">
        <v>0</v>
      </c>
      <c r="BO454" s="81">
        <v>0</v>
      </c>
      <c r="BP454" s="81">
        <v>4</v>
      </c>
      <c r="BQ454" s="81">
        <v>0</v>
      </c>
      <c r="BR454" s="81">
        <v>0</v>
      </c>
      <c r="BS454" s="81">
        <v>0</v>
      </c>
      <c r="BT454"/>
      <c r="BU454" s="80">
        <v>92.13</v>
      </c>
      <c r="BV454" s="80">
        <v>114.277</v>
      </c>
      <c r="BW454" s="80">
        <v>4.6840000000000002</v>
      </c>
      <c r="BX454" s="80">
        <v>0</v>
      </c>
      <c r="BY454" s="80">
        <v>0</v>
      </c>
      <c r="BZ454" s="80">
        <v>0</v>
      </c>
      <c r="CA454" s="80">
        <v>0</v>
      </c>
      <c r="CB454" s="80">
        <v>0</v>
      </c>
      <c r="CC454" s="80">
        <v>0</v>
      </c>
    </row>
    <row r="455" spans="1:81">
      <c r="A455" s="80" t="s">
        <v>2217</v>
      </c>
      <c r="B455" s="80">
        <v>129</v>
      </c>
      <c r="C455" s="80">
        <v>10</v>
      </c>
      <c r="D455" s="80">
        <v>8</v>
      </c>
      <c r="E455" s="80">
        <v>2013</v>
      </c>
      <c r="F455" s="80" t="s">
        <v>89</v>
      </c>
      <c r="G455" s="80" t="s">
        <v>2207</v>
      </c>
      <c r="H455" s="80" t="s">
        <v>2208</v>
      </c>
      <c r="I455" s="177"/>
      <c r="J455" s="81">
        <v>468.59606096193454</v>
      </c>
      <c r="K455" s="81">
        <v>5.8217974229071103</v>
      </c>
      <c r="L455" s="81">
        <v>15.123213694885406</v>
      </c>
      <c r="M455" s="81">
        <v>81.717979040479165</v>
      </c>
      <c r="N455" s="81">
        <v>84.57951543220554</v>
      </c>
      <c r="O455" s="81">
        <v>56.483203004599027</v>
      </c>
      <c r="P455" s="81">
        <v>72.068111957831476</v>
      </c>
      <c r="Q455" s="81">
        <v>3.8076276457808205</v>
      </c>
      <c r="R455" s="81">
        <v>0</v>
      </c>
      <c r="S455" s="81">
        <v>4.6620997387677878</v>
      </c>
      <c r="T455" s="82"/>
      <c r="U455" s="81">
        <v>10053778</v>
      </c>
      <c r="V455" s="81">
        <v>2323</v>
      </c>
      <c r="W455" s="81">
        <v>403</v>
      </c>
      <c r="X455" s="81">
        <v>14464</v>
      </c>
      <c r="Y455" s="81">
        <v>17893</v>
      </c>
      <c r="Z455" s="81">
        <v>30861</v>
      </c>
      <c r="AA455" s="81">
        <v>14427</v>
      </c>
      <c r="AB455" s="81">
        <v>49222</v>
      </c>
      <c r="AC455" s="81">
        <v>0</v>
      </c>
      <c r="AD455" s="81">
        <v>4.6620997387677878</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216.76499999999999</v>
      </c>
      <c r="BJ455" s="81">
        <v>0</v>
      </c>
      <c r="BK455" s="81">
        <v>0</v>
      </c>
      <c r="BL455" s="81">
        <v>0</v>
      </c>
      <c r="BM455" s="82"/>
      <c r="BN455" s="81">
        <v>0</v>
      </c>
      <c r="BO455" s="81">
        <v>0</v>
      </c>
      <c r="BP455" s="81">
        <v>4</v>
      </c>
      <c r="BQ455" s="81">
        <v>0</v>
      </c>
      <c r="BR455" s="81">
        <v>0</v>
      </c>
      <c r="BS455" s="81">
        <v>0</v>
      </c>
      <c r="BT455"/>
      <c r="BU455" s="80">
        <v>98.135999999999996</v>
      </c>
      <c r="BV455" s="80">
        <v>114.875</v>
      </c>
      <c r="BW455" s="80">
        <v>3.754</v>
      </c>
      <c r="BX455" s="80">
        <v>0</v>
      </c>
      <c r="BY455" s="80">
        <v>0</v>
      </c>
      <c r="BZ455" s="80">
        <v>0</v>
      </c>
      <c r="CA455" s="80">
        <v>0</v>
      </c>
      <c r="CB455" s="80">
        <v>0</v>
      </c>
      <c r="CC455" s="80">
        <v>0</v>
      </c>
    </row>
    <row r="456" spans="1:81">
      <c r="A456" s="80" t="s">
        <v>2218</v>
      </c>
      <c r="B456" s="80">
        <v>130</v>
      </c>
      <c r="C456" s="80">
        <v>11</v>
      </c>
      <c r="D456" s="80">
        <v>8</v>
      </c>
      <c r="E456" s="80">
        <v>2014</v>
      </c>
      <c r="F456" s="80" t="s">
        <v>90</v>
      </c>
      <c r="G456" s="80" t="s">
        <v>2207</v>
      </c>
      <c r="H456" s="80" t="s">
        <v>2208</v>
      </c>
      <c r="I456" s="177"/>
      <c r="J456" s="81">
        <v>449.48898756775151</v>
      </c>
      <c r="K456" s="81">
        <v>5.5931049594619724</v>
      </c>
      <c r="L456" s="81">
        <v>14.524726581266647</v>
      </c>
      <c r="M456" s="81">
        <v>78.559914421253978</v>
      </c>
      <c r="N456" s="81">
        <v>77.605167779406059</v>
      </c>
      <c r="O456" s="81">
        <v>53.93535984463815</v>
      </c>
      <c r="P456" s="81">
        <v>71.38344052932608</v>
      </c>
      <c r="Q456" s="81">
        <v>3.6029257682140119</v>
      </c>
      <c r="R456" s="81">
        <v>0</v>
      </c>
      <c r="S456" s="81">
        <v>6.033392441897524</v>
      </c>
      <c r="T456" s="82"/>
      <c r="U456" s="81">
        <v>10296939</v>
      </c>
      <c r="V456" s="81">
        <v>1940</v>
      </c>
      <c r="W456" s="81">
        <v>394</v>
      </c>
      <c r="X456" s="81">
        <v>13721</v>
      </c>
      <c r="Y456" s="81">
        <v>17864</v>
      </c>
      <c r="Z456" s="81">
        <v>31037</v>
      </c>
      <c r="AA456" s="81">
        <v>14216</v>
      </c>
      <c r="AB456" s="81">
        <v>48544</v>
      </c>
      <c r="AC456" s="81">
        <v>0</v>
      </c>
      <c r="AD456" s="81">
        <v>6.033392441897524</v>
      </c>
      <c r="AE456" s="82"/>
      <c r="AF456" s="81">
        <v>129097691.88350458</v>
      </c>
      <c r="AG456" s="81">
        <v>4249061.9429759309</v>
      </c>
      <c r="AH456" s="81">
        <v>3565516.1571340845</v>
      </c>
      <c r="AI456" s="81">
        <v>83109206.737091899</v>
      </c>
      <c r="AJ456" s="81">
        <v>93930235.101666078</v>
      </c>
      <c r="AK456" s="81">
        <v>0</v>
      </c>
      <c r="AL456" s="81">
        <v>0</v>
      </c>
      <c r="AM456" s="81">
        <v>6664365.7965726163</v>
      </c>
      <c r="AN456" s="81">
        <v>0</v>
      </c>
      <c r="AO456" s="81">
        <v>0</v>
      </c>
      <c r="AP456" s="82"/>
      <c r="AQ456" s="81">
        <v>1143</v>
      </c>
      <c r="AR456" s="81">
        <v>257</v>
      </c>
      <c r="AS456" s="81">
        <v>0</v>
      </c>
      <c r="AT456" s="81">
        <v>1</v>
      </c>
      <c r="AU456" s="81">
        <v>0</v>
      </c>
      <c r="AV456" s="81">
        <v>1</v>
      </c>
      <c r="AW456" s="81" t="s">
        <v>564</v>
      </c>
      <c r="AX456" s="82"/>
      <c r="AY456" s="81">
        <v>5134.0599999999995</v>
      </c>
      <c r="AZ456" s="81">
        <v>12548.08</v>
      </c>
      <c r="BA456" s="81">
        <v>0</v>
      </c>
      <c r="BB456" s="81">
        <v>1200</v>
      </c>
      <c r="BC456" s="81">
        <v>0</v>
      </c>
      <c r="BD456" s="81">
        <v>1950</v>
      </c>
      <c r="BE456" s="81" t="s">
        <v>564</v>
      </c>
      <c r="BF456" s="82"/>
      <c r="BG456" s="81">
        <v>0</v>
      </c>
      <c r="BH456" s="81">
        <v>0</v>
      </c>
      <c r="BI456" s="81">
        <v>208.649</v>
      </c>
      <c r="BJ456" s="81">
        <v>0</v>
      </c>
      <c r="BK456" s="81">
        <v>0</v>
      </c>
      <c r="BL456" s="81">
        <v>0</v>
      </c>
      <c r="BM456" s="82"/>
      <c r="BN456" s="81">
        <v>0</v>
      </c>
      <c r="BO456" s="81">
        <v>0</v>
      </c>
      <c r="BP456" s="81">
        <v>4</v>
      </c>
      <c r="BQ456" s="81">
        <v>0</v>
      </c>
      <c r="BR456" s="81">
        <v>0</v>
      </c>
      <c r="BS456" s="81">
        <v>0</v>
      </c>
      <c r="BT456"/>
      <c r="BU456" s="80">
        <v>87.144999999999996</v>
      </c>
      <c r="BV456" s="80">
        <v>110.711</v>
      </c>
      <c r="BW456" s="80">
        <v>10.792999999999999</v>
      </c>
      <c r="BX456" s="80">
        <v>0</v>
      </c>
      <c r="BY456" s="80">
        <v>0</v>
      </c>
      <c r="BZ456" s="80">
        <v>0</v>
      </c>
      <c r="CA456" s="80">
        <v>0</v>
      </c>
      <c r="CB456" s="80">
        <v>0</v>
      </c>
      <c r="CC456" s="80">
        <v>0</v>
      </c>
    </row>
    <row r="457" spans="1:81">
      <c r="A457" s="80" t="s">
        <v>2219</v>
      </c>
      <c r="B457" s="80">
        <v>131</v>
      </c>
      <c r="C457" s="80">
        <v>12</v>
      </c>
      <c r="D457" s="80">
        <v>8</v>
      </c>
      <c r="E457" s="80">
        <v>2015</v>
      </c>
      <c r="F457" s="80" t="s">
        <v>91</v>
      </c>
      <c r="G457" s="80" t="s">
        <v>2207</v>
      </c>
      <c r="H457" s="80" t="s">
        <v>2208</v>
      </c>
      <c r="I457" s="177"/>
      <c r="J457" s="81">
        <v>453.99536481822531</v>
      </c>
      <c r="K457" s="81">
        <v>5.0597663753443181</v>
      </c>
      <c r="L457" s="81">
        <v>22.117275589778796</v>
      </c>
      <c r="M457" s="81">
        <v>71.470918318220953</v>
      </c>
      <c r="N457" s="81">
        <v>82.359826704234294</v>
      </c>
      <c r="O457" s="81">
        <v>53.554917571749677</v>
      </c>
      <c r="P457" s="81">
        <v>70.429521746572647</v>
      </c>
      <c r="Q457" s="81">
        <v>3.4744814385975866</v>
      </c>
      <c r="R457" s="81">
        <v>0</v>
      </c>
      <c r="S457" s="81">
        <v>6.1598393968894367</v>
      </c>
      <c r="T457" s="82"/>
      <c r="U457" s="81">
        <v>10178285</v>
      </c>
      <c r="V457" s="81">
        <v>1940</v>
      </c>
      <c r="W457" s="81">
        <v>394</v>
      </c>
      <c r="X457" s="81">
        <v>13721</v>
      </c>
      <c r="Y457" s="81">
        <v>17876</v>
      </c>
      <c r="Z457" s="81">
        <v>31115</v>
      </c>
      <c r="AA457" s="81">
        <v>14015</v>
      </c>
      <c r="AB457" s="81">
        <v>47820</v>
      </c>
      <c r="AC457" s="81">
        <v>0</v>
      </c>
      <c r="AD457" s="81">
        <v>6.1598393968894367</v>
      </c>
      <c r="AE457" s="82"/>
      <c r="AF457" s="81">
        <v>128919323.47882715</v>
      </c>
      <c r="AG457" s="81">
        <v>3627653.4421638865</v>
      </c>
      <c r="AH457" s="81">
        <v>4444822.2186800893</v>
      </c>
      <c r="AI457" s="81">
        <v>82725253.317963079</v>
      </c>
      <c r="AJ457" s="81">
        <v>98692476.687289774</v>
      </c>
      <c r="AK457" s="81">
        <v>0</v>
      </c>
      <c r="AL457" s="81">
        <v>0</v>
      </c>
      <c r="AM457" s="81">
        <v>6553530.402644611</v>
      </c>
      <c r="AN457" s="81">
        <v>0</v>
      </c>
      <c r="AO457" s="81">
        <v>0</v>
      </c>
      <c r="AP457" s="82"/>
      <c r="AQ457" s="81">
        <v>1204</v>
      </c>
      <c r="AR457" s="81">
        <v>362</v>
      </c>
      <c r="AS457" s="81">
        <v>0</v>
      </c>
      <c r="AT457" s="81">
        <v>1</v>
      </c>
      <c r="AU457" s="81">
        <v>0</v>
      </c>
      <c r="AV457" s="81">
        <v>2</v>
      </c>
      <c r="AW457" s="81" t="s">
        <v>564</v>
      </c>
      <c r="AX457" s="82"/>
      <c r="AY457" s="81">
        <v>5489.0069999999996</v>
      </c>
      <c r="AZ457" s="81">
        <v>18124.18</v>
      </c>
      <c r="BA457" s="81">
        <v>0</v>
      </c>
      <c r="BB457" s="81">
        <v>1200</v>
      </c>
      <c r="BC457" s="81">
        <v>0</v>
      </c>
      <c r="BD457" s="81">
        <v>11950</v>
      </c>
      <c r="BE457" s="81" t="s">
        <v>564</v>
      </c>
      <c r="BF457" s="82"/>
      <c r="BG457" s="81">
        <v>0</v>
      </c>
      <c r="BH457" s="81">
        <v>0</v>
      </c>
      <c r="BI457" s="81">
        <v>209.24799999999999</v>
      </c>
      <c r="BJ457" s="81">
        <v>0</v>
      </c>
      <c r="BK457" s="81">
        <v>0</v>
      </c>
      <c r="BL457" s="81">
        <v>0</v>
      </c>
      <c r="BM457" s="82"/>
      <c r="BN457" s="81">
        <v>0</v>
      </c>
      <c r="BO457" s="81">
        <v>0</v>
      </c>
      <c r="BP457" s="81">
        <v>4</v>
      </c>
      <c r="BQ457" s="81">
        <v>0</v>
      </c>
      <c r="BR457" s="81">
        <v>0</v>
      </c>
      <c r="BS457" s="81">
        <v>0</v>
      </c>
      <c r="BT457"/>
      <c r="BU457" s="80">
        <v>83.844999999999999</v>
      </c>
      <c r="BV457" s="80">
        <v>111.06699999999999</v>
      </c>
      <c r="BW457" s="80">
        <v>14.336</v>
      </c>
      <c r="BX457" s="80">
        <v>0</v>
      </c>
      <c r="BY457" s="80">
        <v>0</v>
      </c>
      <c r="BZ457" s="80">
        <v>0</v>
      </c>
      <c r="CA457" s="80">
        <v>0</v>
      </c>
      <c r="CB457" s="80">
        <v>0</v>
      </c>
      <c r="CC457" s="80">
        <v>0</v>
      </c>
    </row>
    <row r="458" spans="1:81">
      <c r="A458" s="80" t="s">
        <v>2220</v>
      </c>
      <c r="B458" s="80">
        <v>132</v>
      </c>
      <c r="C458" s="80">
        <v>13</v>
      </c>
      <c r="D458" s="80">
        <v>8</v>
      </c>
      <c r="E458" s="80">
        <v>2016</v>
      </c>
      <c r="F458" s="80" t="s">
        <v>92</v>
      </c>
      <c r="G458" s="80" t="s">
        <v>2207</v>
      </c>
      <c r="H458" s="80" t="s">
        <v>2208</v>
      </c>
      <c r="I458" s="177"/>
      <c r="J458" s="81">
        <v>492.78535348985423</v>
      </c>
      <c r="K458" s="81">
        <v>5.0192440035709511</v>
      </c>
      <c r="L458" s="81">
        <v>17.282516240488963</v>
      </c>
      <c r="M458" s="81">
        <v>71.404217953309214</v>
      </c>
      <c r="N458" s="81">
        <v>71.359922113014434</v>
      </c>
      <c r="O458" s="81">
        <v>52.743048568683058</v>
      </c>
      <c r="P458" s="81">
        <v>68.610012430871393</v>
      </c>
      <c r="Q458" s="81">
        <v>3.3334785544423902</v>
      </c>
      <c r="R458" s="81">
        <v>0</v>
      </c>
      <c r="S458" s="81">
        <v>4.680657161417324</v>
      </c>
      <c r="T458" s="82"/>
      <c r="U458" s="81">
        <v>10617663</v>
      </c>
      <c r="V458" s="81">
        <v>1940</v>
      </c>
      <c r="W458" s="81">
        <v>394</v>
      </c>
      <c r="X458" s="81">
        <v>13721</v>
      </c>
      <c r="Y458" s="81">
        <v>17881</v>
      </c>
      <c r="Z458" s="81">
        <v>31020</v>
      </c>
      <c r="AA458" s="81">
        <v>14121</v>
      </c>
      <c r="AB458" s="81">
        <v>47195</v>
      </c>
      <c r="AC458" s="81">
        <v>0</v>
      </c>
      <c r="AD458" s="81">
        <v>4.680657161417324</v>
      </c>
      <c r="AE458" s="82"/>
      <c r="AF458" s="81">
        <v>144391699.78305241</v>
      </c>
      <c r="AG458" s="81">
        <v>3568767.6445781142</v>
      </c>
      <c r="AH458" s="81">
        <v>2754354.037441785</v>
      </c>
      <c r="AI458" s="81">
        <v>85287726.068676174</v>
      </c>
      <c r="AJ458" s="81">
        <v>86776432.323832974</v>
      </c>
      <c r="AK458" s="81">
        <v>0</v>
      </c>
      <c r="AL458" s="81">
        <v>0</v>
      </c>
      <c r="AM458" s="81">
        <v>6472901.6800523493</v>
      </c>
      <c r="AN458" s="81">
        <v>0</v>
      </c>
      <c r="AO458" s="81">
        <v>0</v>
      </c>
      <c r="AP458" s="82"/>
      <c r="AQ458" s="81">
        <v>1257</v>
      </c>
      <c r="AR458" s="81">
        <v>413</v>
      </c>
      <c r="AS458" s="81">
        <v>0</v>
      </c>
      <c r="AT458" s="81">
        <v>1</v>
      </c>
      <c r="AU458" s="81">
        <v>0</v>
      </c>
      <c r="AV458" s="81">
        <v>2</v>
      </c>
      <c r="AW458" s="81" t="s">
        <v>564</v>
      </c>
      <c r="AX458" s="82"/>
      <c r="AY458" s="81">
        <v>5797.3519999999999</v>
      </c>
      <c r="AZ458" s="81">
        <v>19901.68</v>
      </c>
      <c r="BA458" s="81">
        <v>0</v>
      </c>
      <c r="BB458" s="81">
        <v>1200</v>
      </c>
      <c r="BC458" s="81">
        <v>0</v>
      </c>
      <c r="BD458" s="81">
        <v>12245.5</v>
      </c>
      <c r="BE458" s="81" t="s">
        <v>564</v>
      </c>
      <c r="BF458" s="82"/>
      <c r="BG458" s="81">
        <v>0</v>
      </c>
      <c r="BH458" s="81">
        <v>0</v>
      </c>
      <c r="BI458" s="81">
        <v>232.20400000000001</v>
      </c>
      <c r="BJ458" s="81">
        <v>0</v>
      </c>
      <c r="BK458" s="81">
        <v>0</v>
      </c>
      <c r="BL458" s="81">
        <v>0</v>
      </c>
      <c r="BM458" s="82"/>
      <c r="BN458" s="81">
        <v>0</v>
      </c>
      <c r="BO458" s="81">
        <v>0</v>
      </c>
      <c r="BP458" s="81">
        <v>4</v>
      </c>
      <c r="BQ458" s="81">
        <v>0</v>
      </c>
      <c r="BR458" s="81">
        <v>0</v>
      </c>
      <c r="BS458" s="81">
        <v>0</v>
      </c>
      <c r="BT458"/>
      <c r="BU458" s="80">
        <v>85.058000000000007</v>
      </c>
      <c r="BV458" s="80">
        <v>127.887</v>
      </c>
      <c r="BW458" s="80">
        <v>19.259</v>
      </c>
      <c r="BX458" s="80">
        <v>0</v>
      </c>
      <c r="BY458" s="80">
        <v>0</v>
      </c>
      <c r="BZ458" s="80">
        <v>0</v>
      </c>
      <c r="CA458" s="80">
        <v>0</v>
      </c>
      <c r="CB458" s="80">
        <v>0</v>
      </c>
      <c r="CC458" s="80">
        <v>0</v>
      </c>
    </row>
    <row r="459" spans="1:81">
      <c r="A459" s="80" t="s">
        <v>2221</v>
      </c>
      <c r="B459" s="80">
        <v>133</v>
      </c>
      <c r="C459" s="80">
        <v>14</v>
      </c>
      <c r="D459" s="80">
        <v>8</v>
      </c>
      <c r="E459" s="80">
        <v>2017</v>
      </c>
      <c r="F459" s="80" t="s">
        <v>71</v>
      </c>
      <c r="G459" s="80" t="s">
        <v>2207</v>
      </c>
      <c r="H459" s="80" t="s">
        <v>2208</v>
      </c>
      <c r="I459" s="177"/>
      <c r="J459" s="81">
        <v>468.95928257302916</v>
      </c>
      <c r="K459" s="81">
        <v>5.2211179311476412</v>
      </c>
      <c r="L459" s="81">
        <v>16.36729658513956</v>
      </c>
      <c r="M459" s="81">
        <v>67.547789699776459</v>
      </c>
      <c r="N459" s="81">
        <v>71.350201036358413</v>
      </c>
      <c r="O459" s="81">
        <v>51.404059249527521</v>
      </c>
      <c r="P459" s="81">
        <v>67.180836106759244</v>
      </c>
      <c r="Q459" s="81">
        <v>3.174751225383833</v>
      </c>
      <c r="R459" s="81">
        <v>0</v>
      </c>
      <c r="S459" s="81">
        <v>5.4129296985719257</v>
      </c>
      <c r="T459" s="82"/>
      <c r="U459" s="81">
        <v>11107230</v>
      </c>
      <c r="V459" s="81">
        <v>1940</v>
      </c>
      <c r="W459" s="81">
        <v>394</v>
      </c>
      <c r="X459" s="81">
        <v>13721</v>
      </c>
      <c r="Y459" s="81">
        <v>17846</v>
      </c>
      <c r="Z459" s="81">
        <v>30734</v>
      </c>
      <c r="AA459" s="81">
        <v>13915</v>
      </c>
      <c r="AB459" s="81">
        <v>46482</v>
      </c>
      <c r="AC459" s="81">
        <v>0</v>
      </c>
      <c r="AD459" s="81">
        <v>5.4129296985719257</v>
      </c>
      <c r="AE459" s="82"/>
      <c r="AF459" s="81">
        <v>146570075.15579909</v>
      </c>
      <c r="AG459" s="81">
        <v>3661853.2866814588</v>
      </c>
      <c r="AH459" s="81">
        <v>3476853.9953558948</v>
      </c>
      <c r="AI459" s="81">
        <v>83916303.296067551</v>
      </c>
      <c r="AJ459" s="81">
        <v>89139431.510124862</v>
      </c>
      <c r="AK459" s="81">
        <v>0</v>
      </c>
      <c r="AL459" s="81">
        <v>0</v>
      </c>
      <c r="AM459" s="81">
        <v>6385087.4172782945</v>
      </c>
      <c r="AN459" s="81">
        <v>0</v>
      </c>
      <c r="AO459" s="81">
        <v>0</v>
      </c>
      <c r="AP459" s="82"/>
      <c r="AQ459" s="81">
        <v>1294</v>
      </c>
      <c r="AR459" s="81">
        <v>453</v>
      </c>
      <c r="AS459" s="81">
        <v>0</v>
      </c>
      <c r="AT459" s="81">
        <v>1</v>
      </c>
      <c r="AU459" s="81">
        <v>0</v>
      </c>
      <c r="AV459" s="81">
        <v>3</v>
      </c>
      <c r="AW459" s="81" t="s">
        <v>564</v>
      </c>
      <c r="AX459" s="82"/>
      <c r="AY459" s="81">
        <v>6071.5619999999999</v>
      </c>
      <c r="AZ459" s="81">
        <v>21876.68</v>
      </c>
      <c r="BA459" s="81">
        <v>0</v>
      </c>
      <c r="BB459" s="81">
        <v>1200</v>
      </c>
      <c r="BC459" s="81">
        <v>0</v>
      </c>
      <c r="BD459" s="81">
        <v>12270.5</v>
      </c>
      <c r="BE459" s="81" t="s">
        <v>564</v>
      </c>
      <c r="BF459" s="82"/>
      <c r="BG459" s="81">
        <v>0</v>
      </c>
      <c r="BH459" s="81">
        <v>0</v>
      </c>
      <c r="BI459" s="81">
        <v>218.39500000000001</v>
      </c>
      <c r="BJ459" s="81">
        <v>0</v>
      </c>
      <c r="BK459" s="81">
        <v>0</v>
      </c>
      <c r="BL459" s="81">
        <v>0</v>
      </c>
      <c r="BM459" s="82"/>
      <c r="BN459" s="81">
        <v>0</v>
      </c>
      <c r="BO459" s="81">
        <v>0</v>
      </c>
      <c r="BP459" s="81">
        <v>3</v>
      </c>
      <c r="BQ459" s="81">
        <v>0</v>
      </c>
      <c r="BR459" s="81">
        <v>0</v>
      </c>
      <c r="BS459" s="81">
        <v>0</v>
      </c>
      <c r="BT459"/>
      <c r="BU459" s="80">
        <v>79.340999999999994</v>
      </c>
      <c r="BV459" s="80">
        <v>121.33199999999999</v>
      </c>
      <c r="BW459" s="80">
        <v>17.722000000000001</v>
      </c>
      <c r="BX459" s="80">
        <v>0</v>
      </c>
      <c r="BY459" s="80">
        <v>0</v>
      </c>
      <c r="BZ459" s="80">
        <v>0</v>
      </c>
      <c r="CA459" s="80">
        <v>0</v>
      </c>
      <c r="CB459" s="80">
        <v>0</v>
      </c>
      <c r="CC459" s="80">
        <v>0</v>
      </c>
    </row>
    <row r="460" spans="1:81">
      <c r="A460" s="80" t="s">
        <v>2222</v>
      </c>
      <c r="B460" s="80">
        <v>134</v>
      </c>
      <c r="C460" s="80">
        <v>15</v>
      </c>
      <c r="D460" s="80">
        <v>8</v>
      </c>
      <c r="E460" s="80">
        <v>2018</v>
      </c>
      <c r="F460" s="80" t="s">
        <v>93</v>
      </c>
      <c r="G460" s="80" t="s">
        <v>2207</v>
      </c>
      <c r="H460" s="80" t="s">
        <v>2208</v>
      </c>
      <c r="I460" s="177"/>
      <c r="J460" s="81">
        <v>419.12015597576806</v>
      </c>
      <c r="K460" s="81">
        <v>4.8448162298694726</v>
      </c>
      <c r="L460" s="81">
        <v>14.910921713320887</v>
      </c>
      <c r="M460" s="81">
        <v>62.809690371060022</v>
      </c>
      <c r="N460" s="81">
        <v>56.93382343892295</v>
      </c>
      <c r="O460" s="81">
        <v>50.239713221096729</v>
      </c>
      <c r="P460" s="81">
        <v>66.392604989107681</v>
      </c>
      <c r="Q460" s="81">
        <v>2.8953052688803385</v>
      </c>
      <c r="R460" s="81">
        <v>0</v>
      </c>
      <c r="S460" s="81">
        <v>4.6346599356460008</v>
      </c>
      <c r="T460" s="82"/>
      <c r="U460" s="81">
        <v>11405896</v>
      </c>
      <c r="V460" s="81">
        <v>1940</v>
      </c>
      <c r="W460" s="81">
        <v>394</v>
      </c>
      <c r="X460" s="81">
        <v>13721</v>
      </c>
      <c r="Y460" s="81">
        <v>17767</v>
      </c>
      <c r="Z460" s="81">
        <v>30613</v>
      </c>
      <c r="AA460" s="81">
        <v>13890</v>
      </c>
      <c r="AB460" s="81">
        <v>45682</v>
      </c>
      <c r="AC460" s="81">
        <v>0</v>
      </c>
      <c r="AD460" s="81">
        <v>4.6346599356460008</v>
      </c>
      <c r="AE460" s="82"/>
      <c r="AF460" s="81">
        <v>139211776.00672951</v>
      </c>
      <c r="AG460" s="81">
        <v>3383480.499060248</v>
      </c>
      <c r="AH460" s="81">
        <v>3257608.5992865441</v>
      </c>
      <c r="AI460" s="81">
        <v>81036014.291499138</v>
      </c>
      <c r="AJ460" s="81">
        <v>75567584.039718658</v>
      </c>
      <c r="AK460" s="81">
        <v>0</v>
      </c>
      <c r="AL460" s="81">
        <v>0</v>
      </c>
      <c r="AM460" s="81">
        <v>6288178.0395295434</v>
      </c>
      <c r="AN460" s="81">
        <v>0</v>
      </c>
      <c r="AO460" s="81">
        <v>0</v>
      </c>
      <c r="AP460" s="82"/>
      <c r="AQ460" s="81">
        <v>1327</v>
      </c>
      <c r="AR460" s="81">
        <v>502</v>
      </c>
      <c r="AS460" s="81">
        <v>0</v>
      </c>
      <c r="AT460" s="81">
        <v>2</v>
      </c>
      <c r="AU460" s="81">
        <v>0</v>
      </c>
      <c r="AV460" s="81">
        <v>3</v>
      </c>
      <c r="AW460" s="81" t="s">
        <v>564</v>
      </c>
      <c r="AX460" s="82"/>
      <c r="AY460" s="81">
        <v>6254.900999999998</v>
      </c>
      <c r="AZ460" s="81">
        <v>33639.480000000003</v>
      </c>
      <c r="BA460" s="81">
        <v>0</v>
      </c>
      <c r="BB460" s="81">
        <v>1205</v>
      </c>
      <c r="BC460" s="81">
        <v>0</v>
      </c>
      <c r="BD460" s="81">
        <v>12271</v>
      </c>
      <c r="BE460" s="81" t="s">
        <v>564</v>
      </c>
      <c r="BF460" s="82"/>
      <c r="BG460" s="81">
        <v>0</v>
      </c>
      <c r="BH460" s="81">
        <v>0</v>
      </c>
      <c r="BI460" s="81">
        <v>223.66800000000001</v>
      </c>
      <c r="BJ460" s="81">
        <v>0</v>
      </c>
      <c r="BK460" s="81">
        <v>0</v>
      </c>
      <c r="BL460" s="81">
        <v>0</v>
      </c>
      <c r="BM460" s="82"/>
      <c r="BN460" s="81">
        <v>0</v>
      </c>
      <c r="BO460" s="81">
        <v>0</v>
      </c>
      <c r="BP460" s="81">
        <v>4</v>
      </c>
      <c r="BQ460" s="81">
        <v>0</v>
      </c>
      <c r="BR460" s="81">
        <v>0</v>
      </c>
      <c r="BS460" s="81">
        <v>0</v>
      </c>
      <c r="BT460"/>
      <c r="BU460" s="80">
        <v>79.953000000000003</v>
      </c>
      <c r="BV460" s="80">
        <v>122.497</v>
      </c>
      <c r="BW460" s="80">
        <v>21.218</v>
      </c>
      <c r="BX460" s="80">
        <v>0</v>
      </c>
      <c r="BY460" s="80">
        <v>0</v>
      </c>
      <c r="BZ460" s="80">
        <v>0</v>
      </c>
      <c r="CA460" s="80">
        <v>0</v>
      </c>
      <c r="CB460" s="80">
        <v>0</v>
      </c>
      <c r="CC460" s="80">
        <v>0</v>
      </c>
    </row>
    <row r="461" spans="1:81">
      <c r="A461" s="80" t="s">
        <v>2223</v>
      </c>
      <c r="B461" s="80">
        <v>135</v>
      </c>
      <c r="C461" s="80">
        <v>16</v>
      </c>
      <c r="D461" s="80">
        <v>8</v>
      </c>
      <c r="E461" s="80">
        <v>2019</v>
      </c>
      <c r="F461" s="80" t="s">
        <v>73</v>
      </c>
      <c r="G461" s="80" t="s">
        <v>2207</v>
      </c>
      <c r="H461" s="80" t="s">
        <v>2208</v>
      </c>
      <c r="I461" s="177"/>
      <c r="J461" s="81">
        <v>415.98792783602335</v>
      </c>
      <c r="K461" s="81">
        <v>4.3158429928025273</v>
      </c>
      <c r="L461" s="81">
        <v>14.873255404248138</v>
      </c>
      <c r="M461" s="81">
        <v>57.041256059852103</v>
      </c>
      <c r="N461" s="81">
        <v>49.481018619987978</v>
      </c>
      <c r="O461" s="81">
        <v>48.62886237159924</v>
      </c>
      <c r="P461" s="81">
        <v>64.962076344384272</v>
      </c>
      <c r="Q461" s="81">
        <v>2.7755379530573667</v>
      </c>
      <c r="R461" s="81">
        <v>0</v>
      </c>
      <c r="S461" s="81">
        <v>4.8336411979176841</v>
      </c>
      <c r="T461" s="82"/>
      <c r="U461" s="81">
        <v>11054962</v>
      </c>
      <c r="V461" s="81">
        <v>1940</v>
      </c>
      <c r="W461" s="81">
        <v>394</v>
      </c>
      <c r="X461" s="81">
        <v>13721</v>
      </c>
      <c r="Y461" s="81">
        <v>17733</v>
      </c>
      <c r="Z461" s="81">
        <v>30445</v>
      </c>
      <c r="AA461" s="81">
        <v>13489</v>
      </c>
      <c r="AB461" s="81">
        <v>44978</v>
      </c>
      <c r="AC461" s="81">
        <v>0</v>
      </c>
      <c r="AD461" s="81">
        <v>4.8336411979176841</v>
      </c>
      <c r="AE461" s="82"/>
      <c r="AF461" s="81">
        <v>142455618.382016</v>
      </c>
      <c r="AG461" s="81">
        <v>3336416.7264484982</v>
      </c>
      <c r="AH461" s="81">
        <v>3501118.0879080431</v>
      </c>
      <c r="AI461" s="81">
        <v>80193307.265357435</v>
      </c>
      <c r="AJ461" s="81">
        <v>69541659.374652281</v>
      </c>
      <c r="AK461" s="81">
        <v>0</v>
      </c>
      <c r="AL461" s="81">
        <v>0</v>
      </c>
      <c r="AM461" s="81">
        <v>6125665.0057972828</v>
      </c>
      <c r="AN461" s="81">
        <v>0</v>
      </c>
      <c r="AO461" s="81">
        <v>0</v>
      </c>
      <c r="AP461" s="82"/>
      <c r="AQ461" s="81">
        <v>1380</v>
      </c>
      <c r="AR461" s="81">
        <v>561</v>
      </c>
      <c r="AS461" s="81">
        <v>0</v>
      </c>
      <c r="AT461" s="81">
        <v>3</v>
      </c>
      <c r="AU461" s="81">
        <v>0</v>
      </c>
      <c r="AV461" s="81">
        <v>3</v>
      </c>
      <c r="AW461" s="81" t="s">
        <v>564</v>
      </c>
      <c r="AX461" s="82"/>
      <c r="AY461" s="81">
        <v>6511.135000000002</v>
      </c>
      <c r="AZ461" s="81">
        <v>35942.879999999997</v>
      </c>
      <c r="BA461" s="81">
        <v>0</v>
      </c>
      <c r="BB461" s="81">
        <v>1206.5</v>
      </c>
      <c r="BC461" s="81">
        <v>0</v>
      </c>
      <c r="BD461" s="81">
        <v>12270.5</v>
      </c>
      <c r="BE461" s="81" t="s">
        <v>564</v>
      </c>
      <c r="BF461" s="82"/>
      <c r="BG461" s="81">
        <v>0</v>
      </c>
      <c r="BH461" s="81">
        <v>0</v>
      </c>
      <c r="BI461" s="81">
        <v>189.66200000000001</v>
      </c>
      <c r="BJ461" s="81">
        <v>0</v>
      </c>
      <c r="BK461" s="81">
        <v>0</v>
      </c>
      <c r="BL461" s="81">
        <v>0</v>
      </c>
      <c r="BM461" s="82"/>
      <c r="BN461" s="81">
        <v>0</v>
      </c>
      <c r="BO461" s="81">
        <v>0</v>
      </c>
      <c r="BP461" s="81">
        <v>4</v>
      </c>
      <c r="BQ461" s="81">
        <v>0</v>
      </c>
      <c r="BR461" s="81">
        <v>0</v>
      </c>
      <c r="BS461" s="81">
        <v>0</v>
      </c>
      <c r="BT461"/>
      <c r="BU461" s="80">
        <v>65.018000000000001</v>
      </c>
      <c r="BV461" s="80">
        <v>102.654</v>
      </c>
      <c r="BW461" s="80">
        <v>21.99</v>
      </c>
      <c r="BX461" s="80">
        <v>0</v>
      </c>
      <c r="BY461" s="80">
        <v>0</v>
      </c>
      <c r="BZ461" s="80">
        <v>0</v>
      </c>
      <c r="CA461" s="80">
        <v>0</v>
      </c>
      <c r="CB461" s="80">
        <v>0</v>
      </c>
      <c r="CC461" s="80">
        <v>0</v>
      </c>
    </row>
    <row r="462" spans="1:81">
      <c r="A462" s="80" t="s">
        <v>2224</v>
      </c>
      <c r="B462" s="80">
        <v>136</v>
      </c>
      <c r="C462" s="80">
        <v>17</v>
      </c>
      <c r="D462" s="80">
        <v>8</v>
      </c>
      <c r="E462" s="80">
        <v>2020</v>
      </c>
      <c r="F462" s="80" t="s">
        <v>218</v>
      </c>
      <c r="G462" s="174" t="s">
        <v>2207</v>
      </c>
      <c r="H462" s="80" t="s">
        <v>2208</v>
      </c>
      <c r="I462" s="177"/>
      <c r="J462" s="81">
        <v>396.45958117733733</v>
      </c>
      <c r="K462" s="81">
        <v>3.617736289572552</v>
      </c>
      <c r="L462" s="81">
        <v>10.122712140917784</v>
      </c>
      <c r="M462" s="81">
        <v>47.685093776508765</v>
      </c>
      <c r="N462" s="81">
        <v>54.877107468285367</v>
      </c>
      <c r="O462" s="81">
        <v>40.442239715803765</v>
      </c>
      <c r="P462" s="81">
        <v>58.328399532682283</v>
      </c>
      <c r="Q462" s="81">
        <v>2.6088255032045025</v>
      </c>
      <c r="R462" s="81">
        <v>0</v>
      </c>
      <c r="S462" s="81">
        <v>5.6247680426239279</v>
      </c>
      <c r="T462" s="82"/>
      <c r="U462" s="81">
        <v>11017498</v>
      </c>
      <c r="V462" s="81">
        <v>1569</v>
      </c>
      <c r="W462" s="81">
        <v>317</v>
      </c>
      <c r="X462" s="81">
        <v>12822</v>
      </c>
      <c r="Y462" s="81">
        <v>17714</v>
      </c>
      <c r="Z462" s="81">
        <v>28899</v>
      </c>
      <c r="AA462" s="81">
        <v>13159</v>
      </c>
      <c r="AB462" s="81">
        <v>44245</v>
      </c>
      <c r="AC462" s="81">
        <v>0</v>
      </c>
      <c r="AD462" s="81">
        <v>5.6247680426239279</v>
      </c>
      <c r="AE462" s="82"/>
      <c r="AF462" s="81">
        <v>145670195.78854561</v>
      </c>
      <c r="AG462" s="81">
        <v>2657043.6775522204</v>
      </c>
      <c r="AH462" s="81">
        <v>2581398.5285006594</v>
      </c>
      <c r="AI462" s="81">
        <v>69107014.014656007</v>
      </c>
      <c r="AJ462" s="81">
        <v>81981978.99508661</v>
      </c>
      <c r="AK462" s="81"/>
      <c r="AL462" s="81"/>
      <c r="AM462" s="81">
        <v>5774464.072202744</v>
      </c>
      <c r="AN462" s="81"/>
      <c r="AO462" s="81"/>
      <c r="AP462" s="82"/>
      <c r="AQ462" s="81">
        <v>1429</v>
      </c>
      <c r="AR462" s="81">
        <v>585</v>
      </c>
      <c r="AS462" s="81">
        <v>0</v>
      </c>
      <c r="AT462" s="81">
        <v>4</v>
      </c>
      <c r="AU462" s="81">
        <v>0</v>
      </c>
      <c r="AV462" s="81">
        <v>3</v>
      </c>
      <c r="AW462" s="81">
        <v>0</v>
      </c>
      <c r="AX462" s="82"/>
      <c r="AY462" s="81">
        <v>6809.3559999999998</v>
      </c>
      <c r="AZ462" s="81">
        <v>36886.380000000026</v>
      </c>
      <c r="BA462" s="81">
        <v>0</v>
      </c>
      <c r="BB462" s="81">
        <v>1566.5</v>
      </c>
      <c r="BC462" s="81">
        <v>0</v>
      </c>
      <c r="BD462" s="81">
        <v>12270.5</v>
      </c>
      <c r="BE462" s="81">
        <v>0</v>
      </c>
      <c r="BF462" s="82"/>
      <c r="BG462" s="81">
        <v>0</v>
      </c>
      <c r="BH462" s="81">
        <v>0</v>
      </c>
      <c r="BI462" s="81">
        <v>148.72200000000001</v>
      </c>
      <c r="BJ462" s="81">
        <v>0</v>
      </c>
      <c r="BK462" s="81">
        <v>0</v>
      </c>
      <c r="BL462" s="81">
        <v>0</v>
      </c>
      <c r="BM462" s="82"/>
      <c r="BN462" s="81">
        <v>0</v>
      </c>
      <c r="BO462" s="81">
        <v>0</v>
      </c>
      <c r="BP462" s="81">
        <v>4</v>
      </c>
      <c r="BQ462" s="81">
        <v>0</v>
      </c>
      <c r="BR462" s="81">
        <v>0</v>
      </c>
      <c r="BS462" s="81">
        <v>0</v>
      </c>
      <c r="BT462"/>
      <c r="BU462" s="80">
        <v>59.551000000000002</v>
      </c>
      <c r="BV462" s="80">
        <v>75.661000000000001</v>
      </c>
      <c r="BW462" s="80">
        <v>13.51</v>
      </c>
      <c r="BX462" s="80">
        <v>0</v>
      </c>
      <c r="BY462" s="80">
        <v>0</v>
      </c>
      <c r="BZ462" s="80">
        <v>0</v>
      </c>
      <c r="CA462" s="80">
        <v>0</v>
      </c>
      <c r="CB462" s="80">
        <v>0</v>
      </c>
      <c r="CC462" s="80">
        <v>0</v>
      </c>
    </row>
    <row r="463" spans="1:81">
      <c r="A463" s="80" t="s">
        <v>2225</v>
      </c>
      <c r="B463" s="80">
        <v>136</v>
      </c>
      <c r="C463" s="80">
        <v>18</v>
      </c>
      <c r="D463" s="80">
        <v>8</v>
      </c>
      <c r="E463" s="80">
        <v>2021</v>
      </c>
      <c r="F463" s="80" t="s">
        <v>75</v>
      </c>
      <c r="G463" s="174" t="s">
        <v>2207</v>
      </c>
      <c r="H463" s="80" t="s">
        <v>2208</v>
      </c>
      <c r="I463" s="177"/>
      <c r="J463" s="81">
        <v>468.19716141889535</v>
      </c>
      <c r="K463" s="81">
        <v>3.9897464908778257</v>
      </c>
      <c r="L463" s="81">
        <v>8.9931876820945131</v>
      </c>
      <c r="M463" s="81">
        <v>53.807014557714169</v>
      </c>
      <c r="N463" s="81">
        <v>52.486254264428574</v>
      </c>
      <c r="O463" s="81">
        <v>39.094192849581937</v>
      </c>
      <c r="P463" s="81">
        <v>59.329695324472375</v>
      </c>
      <c r="Q463" s="81">
        <v>2.5911438168839913</v>
      </c>
      <c r="R463" s="81">
        <v>0</v>
      </c>
      <c r="S463" s="81">
        <v>4.8546561920728628</v>
      </c>
      <c r="T463" s="82"/>
      <c r="U463" s="81">
        <v>14257714</v>
      </c>
      <c r="V463" s="81">
        <v>1569</v>
      </c>
      <c r="W463" s="81">
        <v>317</v>
      </c>
      <c r="X463" s="81">
        <v>12822</v>
      </c>
      <c r="Y463" s="81">
        <v>17640</v>
      </c>
      <c r="Z463" s="81">
        <v>28765</v>
      </c>
      <c r="AA463" s="81">
        <v>13053</v>
      </c>
      <c r="AB463" s="81">
        <v>43424</v>
      </c>
      <c r="AC463" s="81">
        <v>0</v>
      </c>
      <c r="AD463" s="81">
        <v>4.8546561920728628</v>
      </c>
      <c r="AE463" s="82"/>
      <c r="AF463" s="81">
        <v>165886681.26207432</v>
      </c>
      <c r="AG463" s="81">
        <v>2840695.2239606753</v>
      </c>
      <c r="AH463" s="81">
        <v>2269140.2434725044</v>
      </c>
      <c r="AI463" s="81">
        <v>79158790.752328053</v>
      </c>
      <c r="AJ463" s="81">
        <v>77198915.914176673</v>
      </c>
      <c r="AK463" s="81">
        <v>0</v>
      </c>
      <c r="AL463" s="81">
        <v>0</v>
      </c>
      <c r="AM463" s="81">
        <v>5700003.0641660336</v>
      </c>
      <c r="AN463" s="81">
        <v>0</v>
      </c>
      <c r="AO463" s="81">
        <v>0</v>
      </c>
      <c r="AP463" s="82"/>
      <c r="AQ463" s="81">
        <v>1487</v>
      </c>
      <c r="AR463" s="81">
        <v>601</v>
      </c>
      <c r="AS463" s="81">
        <v>0</v>
      </c>
      <c r="AT463" s="81">
        <v>4</v>
      </c>
      <c r="AU463" s="81">
        <v>0</v>
      </c>
      <c r="AV463" s="81">
        <v>4</v>
      </c>
      <c r="AW463" s="81"/>
      <c r="AX463" s="82"/>
      <c r="AY463" s="81">
        <v>7181.2960000000039</v>
      </c>
      <c r="AZ463" s="81">
        <v>47340.679999999957</v>
      </c>
      <c r="BA463" s="81">
        <v>0</v>
      </c>
      <c r="BB463" s="81">
        <v>1566.5</v>
      </c>
      <c r="BC463" s="81">
        <v>0</v>
      </c>
      <c r="BD463" s="81">
        <v>17260.5</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2226</v>
      </c>
      <c r="B464" s="80">
        <v>136</v>
      </c>
      <c r="C464" s="80">
        <v>19</v>
      </c>
      <c r="D464" s="80">
        <v>8</v>
      </c>
      <c r="E464" s="80">
        <v>2022</v>
      </c>
      <c r="F464" s="80" t="s">
        <v>568</v>
      </c>
      <c r="G464" s="80" t="s">
        <v>2207</v>
      </c>
      <c r="H464" s="80" t="s">
        <v>2208</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1547</v>
      </c>
      <c r="AR464" s="81">
        <v>608</v>
      </c>
      <c r="AS464" s="81">
        <v>0</v>
      </c>
      <c r="AT464" s="81">
        <v>4</v>
      </c>
      <c r="AU464" s="81">
        <v>0</v>
      </c>
      <c r="AV464" s="81">
        <v>4</v>
      </c>
      <c r="AW464" s="81"/>
      <c r="AX464" s="82"/>
      <c r="AY464" s="81">
        <v>7591.1110000000053</v>
      </c>
      <c r="AZ464" s="81">
        <v>49577.279999999962</v>
      </c>
      <c r="BA464" s="81">
        <v>0</v>
      </c>
      <c r="BB464" s="81">
        <v>1566.5</v>
      </c>
      <c r="BC464" s="81">
        <v>0</v>
      </c>
      <c r="BD464" s="81">
        <v>17260.5</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2227</v>
      </c>
      <c r="B465" s="80">
        <v>52</v>
      </c>
      <c r="C465" s="80">
        <v>1</v>
      </c>
      <c r="D465" s="80">
        <v>4</v>
      </c>
      <c r="E465" s="80">
        <v>1990</v>
      </c>
      <c r="F465" s="80" t="s">
        <v>562</v>
      </c>
      <c r="G465" s="80" t="s">
        <v>2228</v>
      </c>
      <c r="H465" s="80" t="s">
        <v>2229</v>
      </c>
      <c r="I465" s="177"/>
      <c r="J465" s="81">
        <v>14.945947518010662</v>
      </c>
      <c r="K465" s="81">
        <v>6.20737127831348</v>
      </c>
      <c r="L465" s="81">
        <v>12.855430592099319</v>
      </c>
      <c r="M465" s="81">
        <v>23.610579587041194</v>
      </c>
      <c r="N465" s="81">
        <v>41.186970441954799</v>
      </c>
      <c r="O465" s="81">
        <v>37.020586167807878</v>
      </c>
      <c r="P465" s="81">
        <v>66.747362206516456</v>
      </c>
      <c r="Q465" s="81">
        <v>3.8695285724928983</v>
      </c>
      <c r="R465" s="81">
        <v>16.847856094653583</v>
      </c>
      <c r="S465" s="81">
        <v>4.5221472414055643</v>
      </c>
      <c r="T465" s="82"/>
      <c r="U465" s="81">
        <v>2044202</v>
      </c>
      <c r="V465" s="81">
        <v>1411</v>
      </c>
      <c r="W465" s="81">
        <v>118</v>
      </c>
      <c r="X465" s="81">
        <v>9481</v>
      </c>
      <c r="Y465" s="81">
        <v>17098</v>
      </c>
      <c r="Z465" s="81">
        <v>15227</v>
      </c>
      <c r="AA465" s="81">
        <v>16207</v>
      </c>
      <c r="AB465" s="81">
        <v>62828</v>
      </c>
      <c r="AC465" s="81">
        <v>2918079</v>
      </c>
      <c r="AD465" s="81">
        <v>4.5221472414055643</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2230</v>
      </c>
      <c r="B466" s="80">
        <v>53</v>
      </c>
      <c r="C466" s="80">
        <v>2</v>
      </c>
      <c r="D466" s="80">
        <v>4</v>
      </c>
      <c r="E466" s="80">
        <v>2005</v>
      </c>
      <c r="F466" s="80" t="s">
        <v>565</v>
      </c>
      <c r="G466" s="80" t="s">
        <v>2228</v>
      </c>
      <c r="H466" s="80" t="s">
        <v>2229</v>
      </c>
      <c r="I466" s="177"/>
      <c r="J466" s="81">
        <v>14.158011115790224</v>
      </c>
      <c r="K466" s="81">
        <v>4.2539305239819249</v>
      </c>
      <c r="L466" s="81">
        <v>54.043190356818158</v>
      </c>
      <c r="M466" s="81">
        <v>48.958671872832262</v>
      </c>
      <c r="N466" s="81">
        <v>51.308328892353877</v>
      </c>
      <c r="O466" s="81">
        <v>54.550108673008616</v>
      </c>
      <c r="P466" s="81">
        <v>72.035604752590217</v>
      </c>
      <c r="Q466" s="81">
        <v>3.304884783117449</v>
      </c>
      <c r="R466" s="81">
        <v>13.585107671382264</v>
      </c>
      <c r="S466" s="81">
        <v>4.5163340630387072</v>
      </c>
      <c r="T466" s="82"/>
      <c r="U466" s="81">
        <v>2110581</v>
      </c>
      <c r="V466" s="81">
        <v>1858</v>
      </c>
      <c r="W466" s="81">
        <v>451</v>
      </c>
      <c r="X466" s="81">
        <v>10703</v>
      </c>
      <c r="Y466" s="81">
        <v>18849</v>
      </c>
      <c r="Z466" s="81">
        <v>25964</v>
      </c>
      <c r="AA466" s="81">
        <v>14325</v>
      </c>
      <c r="AB466" s="81">
        <v>56096</v>
      </c>
      <c r="AC466" s="81">
        <v>2402245</v>
      </c>
      <c r="AD466" s="81">
        <v>4.5163340630387072</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2231</v>
      </c>
      <c r="B467" s="80">
        <v>54</v>
      </c>
      <c r="C467" s="80">
        <v>3</v>
      </c>
      <c r="D467" s="80">
        <v>4</v>
      </c>
      <c r="E467" s="80">
        <v>2006</v>
      </c>
      <c r="F467" s="80" t="s">
        <v>566</v>
      </c>
      <c r="G467" s="80" t="s">
        <v>2228</v>
      </c>
      <c r="H467" s="80" t="s">
        <v>2229</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2232</v>
      </c>
      <c r="B468" s="80">
        <v>55</v>
      </c>
      <c r="C468" s="80">
        <v>4</v>
      </c>
      <c r="D468" s="80">
        <v>4</v>
      </c>
      <c r="E468" s="80">
        <v>2007</v>
      </c>
      <c r="F468" s="80" t="s">
        <v>567</v>
      </c>
      <c r="G468" s="80" t="s">
        <v>2228</v>
      </c>
      <c r="H468" s="80" t="s">
        <v>2229</v>
      </c>
      <c r="I468" s="177"/>
      <c r="J468" s="81">
        <v>9.4870402672480552</v>
      </c>
      <c r="K468" s="81">
        <v>4.1234297068037984</v>
      </c>
      <c r="L468" s="81">
        <v>53.636216405571105</v>
      </c>
      <c r="M468" s="81">
        <v>44.616394870724399</v>
      </c>
      <c r="N468" s="81">
        <v>51.855508669679281</v>
      </c>
      <c r="O468" s="81">
        <v>52.808125486775268</v>
      </c>
      <c r="P468" s="81">
        <v>70.939517593107098</v>
      </c>
      <c r="Q468" s="81">
        <v>3.3857912968625485</v>
      </c>
      <c r="R468" s="81">
        <v>13.90010751857894</v>
      </c>
      <c r="S468" s="81">
        <v>5.9535529338598359</v>
      </c>
      <c r="T468" s="82"/>
      <c r="U468" s="81">
        <v>1903838</v>
      </c>
      <c r="V468" s="81">
        <v>1685</v>
      </c>
      <c r="W468" s="81">
        <v>480</v>
      </c>
      <c r="X468" s="81">
        <v>11829</v>
      </c>
      <c r="Y468" s="81">
        <v>18657</v>
      </c>
      <c r="Z468" s="81">
        <v>26129</v>
      </c>
      <c r="AA468" s="81">
        <v>13892</v>
      </c>
      <c r="AB468" s="81">
        <v>54430</v>
      </c>
      <c r="AC468" s="81">
        <v>2528471</v>
      </c>
      <c r="AD468" s="81">
        <v>5.9535529338598359</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2233</v>
      </c>
      <c r="B469" s="80">
        <v>56</v>
      </c>
      <c r="C469" s="80">
        <v>5</v>
      </c>
      <c r="D469" s="80">
        <v>4</v>
      </c>
      <c r="E469" s="80">
        <v>2008</v>
      </c>
      <c r="F469" s="80" t="s">
        <v>84</v>
      </c>
      <c r="G469" s="80" t="s">
        <v>2228</v>
      </c>
      <c r="H469" s="80" t="s">
        <v>2229</v>
      </c>
      <c r="I469" s="177"/>
      <c r="J469" s="81">
        <v>8.4011596101533499</v>
      </c>
      <c r="K469" s="81">
        <v>3.0311303417686575</v>
      </c>
      <c r="L469" s="81">
        <v>44.444859625700644</v>
      </c>
      <c r="M469" s="81">
        <v>47.456931203883038</v>
      </c>
      <c r="N469" s="81">
        <v>50.767154389242052</v>
      </c>
      <c r="O469" s="81">
        <v>50.945257232759786</v>
      </c>
      <c r="P469" s="81">
        <v>69.246856064689823</v>
      </c>
      <c r="Q469" s="81">
        <v>3.2846661060222107</v>
      </c>
      <c r="R469" s="81">
        <v>13.569315515992427</v>
      </c>
      <c r="S469" s="81">
        <v>6.4488527938658695</v>
      </c>
      <c r="T469" s="82"/>
      <c r="U469" s="81">
        <v>1796037</v>
      </c>
      <c r="V469" s="81">
        <v>1685</v>
      </c>
      <c r="W469" s="81">
        <v>480</v>
      </c>
      <c r="X469" s="81">
        <v>11829</v>
      </c>
      <c r="Y469" s="81">
        <v>18642</v>
      </c>
      <c r="Z469" s="81">
        <v>26092</v>
      </c>
      <c r="AA469" s="81">
        <v>13576</v>
      </c>
      <c r="AB469" s="81">
        <v>53672</v>
      </c>
      <c r="AC469" s="81">
        <v>2563057</v>
      </c>
      <c r="AD469" s="81">
        <v>6.4488527938658695</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2234</v>
      </c>
      <c r="B470" s="80">
        <v>57</v>
      </c>
      <c r="C470" s="80">
        <v>6</v>
      </c>
      <c r="D470" s="80">
        <v>4</v>
      </c>
      <c r="E470" s="80">
        <v>2009</v>
      </c>
      <c r="F470" s="80" t="s">
        <v>85</v>
      </c>
      <c r="G470" s="80" t="s">
        <v>2228</v>
      </c>
      <c r="H470" s="80" t="s">
        <v>2229</v>
      </c>
      <c r="I470" s="177"/>
      <c r="J470" s="81">
        <v>8.8202488779762351</v>
      </c>
      <c r="K470" s="81">
        <v>2.7366542451846501</v>
      </c>
      <c r="L470" s="81">
        <v>39.377265205227317</v>
      </c>
      <c r="M470" s="81">
        <v>48.068584752980335</v>
      </c>
      <c r="N470" s="81">
        <v>46.165753238240427</v>
      </c>
      <c r="O470" s="81">
        <v>52.001443940971946</v>
      </c>
      <c r="P470" s="81">
        <v>66.671722850967427</v>
      </c>
      <c r="Q470" s="81">
        <v>3.0856080641890911</v>
      </c>
      <c r="R470" s="81">
        <v>13.608851576138685</v>
      </c>
      <c r="S470" s="81">
        <v>5.5496102757328769</v>
      </c>
      <c r="T470" s="82"/>
      <c r="U470" s="81">
        <v>1630003</v>
      </c>
      <c r="V470" s="81">
        <v>1447</v>
      </c>
      <c r="W470" s="81">
        <v>460</v>
      </c>
      <c r="X470" s="81">
        <v>12534</v>
      </c>
      <c r="Y470" s="81">
        <v>18634</v>
      </c>
      <c r="Z470" s="81">
        <v>26288</v>
      </c>
      <c r="AA470" s="81">
        <v>13419</v>
      </c>
      <c r="AB470" s="81">
        <v>52928</v>
      </c>
      <c r="AC470" s="81">
        <v>2507753</v>
      </c>
      <c r="AD470" s="81">
        <v>5.5496102757328769</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4.09</v>
      </c>
      <c r="BL470" s="81">
        <v>0</v>
      </c>
      <c r="BM470" s="82"/>
      <c r="BN470" s="81">
        <v>0</v>
      </c>
      <c r="BO470" s="81">
        <v>0</v>
      </c>
      <c r="BP470" s="81">
        <v>0</v>
      </c>
      <c r="BQ470" s="81">
        <v>0</v>
      </c>
      <c r="BR470" s="81">
        <v>1</v>
      </c>
      <c r="BS470" s="81">
        <v>0</v>
      </c>
      <c r="BT470"/>
      <c r="BU470" s="80"/>
      <c r="BV470" s="80"/>
      <c r="BW470" s="80"/>
      <c r="BX470" s="80"/>
      <c r="BY470" s="80"/>
      <c r="BZ470" s="80"/>
      <c r="CA470" s="80"/>
      <c r="CB470" s="80"/>
      <c r="CC470" s="80"/>
    </row>
    <row r="471" spans="1:81">
      <c r="A471" s="80" t="s">
        <v>2235</v>
      </c>
      <c r="B471" s="80">
        <v>58</v>
      </c>
      <c r="C471" s="80">
        <v>7</v>
      </c>
      <c r="D471" s="80">
        <v>4</v>
      </c>
      <c r="E471" s="80">
        <v>2010</v>
      </c>
      <c r="F471" s="80" t="s">
        <v>86</v>
      </c>
      <c r="G471" s="80" t="s">
        <v>2228</v>
      </c>
      <c r="H471" s="80" t="s">
        <v>2229</v>
      </c>
      <c r="I471" s="177"/>
      <c r="J471" s="81">
        <v>7.754423288429841</v>
      </c>
      <c r="K471" s="81">
        <v>2.9679134828269347</v>
      </c>
      <c r="L471" s="81">
        <v>35.488170963823578</v>
      </c>
      <c r="M471" s="81">
        <v>51.552885311639422</v>
      </c>
      <c r="N471" s="81">
        <v>52.44451901714492</v>
      </c>
      <c r="O471" s="81">
        <v>52.105495312867561</v>
      </c>
      <c r="P471" s="81">
        <v>67.018852887487157</v>
      </c>
      <c r="Q471" s="81">
        <v>3.171533909204459</v>
      </c>
      <c r="R471" s="81">
        <v>14.102440728503945</v>
      </c>
      <c r="S471" s="81">
        <v>4.6909074969042832</v>
      </c>
      <c r="T471" s="82"/>
      <c r="U471" s="81">
        <v>1711845</v>
      </c>
      <c r="V471" s="81">
        <v>1447</v>
      </c>
      <c r="W471" s="81">
        <v>460</v>
      </c>
      <c r="X471" s="81">
        <v>12534</v>
      </c>
      <c r="Y471" s="81">
        <v>18673</v>
      </c>
      <c r="Z471" s="81">
        <v>26463</v>
      </c>
      <c r="AA471" s="81">
        <v>13152</v>
      </c>
      <c r="AB471" s="81">
        <v>52128</v>
      </c>
      <c r="AC471" s="81">
        <v>2462689</v>
      </c>
      <c r="AD471" s="81">
        <v>4.6909074969042832</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3.218</v>
      </c>
      <c r="BL471" s="81">
        <v>0</v>
      </c>
      <c r="BM471" s="82"/>
      <c r="BN471" s="81">
        <v>0</v>
      </c>
      <c r="BO471" s="81">
        <v>0</v>
      </c>
      <c r="BP471" s="81">
        <v>0</v>
      </c>
      <c r="BQ471" s="81">
        <v>0</v>
      </c>
      <c r="BR471" s="81">
        <v>1</v>
      </c>
      <c r="BS471" s="81">
        <v>0</v>
      </c>
      <c r="BT471"/>
      <c r="BU471" s="80">
        <v>3.218</v>
      </c>
      <c r="BV471" s="80">
        <v>0</v>
      </c>
      <c r="BW471" s="80">
        <v>0</v>
      </c>
      <c r="BX471" s="80">
        <v>0</v>
      </c>
      <c r="BY471" s="80">
        <v>0</v>
      </c>
      <c r="BZ471" s="80">
        <v>0</v>
      </c>
      <c r="CA471" s="80">
        <v>0</v>
      </c>
      <c r="CB471" s="80">
        <v>0</v>
      </c>
      <c r="CC471" s="80">
        <v>0</v>
      </c>
    </row>
    <row r="472" spans="1:81">
      <c r="A472" s="80" t="s">
        <v>2236</v>
      </c>
      <c r="B472" s="80">
        <v>59</v>
      </c>
      <c r="C472" s="80">
        <v>8</v>
      </c>
      <c r="D472" s="80">
        <v>4</v>
      </c>
      <c r="E472" s="80">
        <v>2011</v>
      </c>
      <c r="F472" s="80" t="s">
        <v>87</v>
      </c>
      <c r="G472" s="80" t="s">
        <v>2228</v>
      </c>
      <c r="H472" s="80" t="s">
        <v>2229</v>
      </c>
      <c r="I472" s="177"/>
      <c r="J472" s="81">
        <v>10.965539187619417</v>
      </c>
      <c r="K472" s="81">
        <v>3.9660440718156682</v>
      </c>
      <c r="L472" s="81">
        <v>32.654960018148856</v>
      </c>
      <c r="M472" s="81">
        <v>59.746253263941107</v>
      </c>
      <c r="N472" s="81">
        <v>60.763505373445966</v>
      </c>
      <c r="O472" s="81">
        <v>51.450447789718012</v>
      </c>
      <c r="P472" s="81">
        <v>64.71592696891183</v>
      </c>
      <c r="Q472" s="81">
        <v>3.6120779127381568</v>
      </c>
      <c r="R472" s="81">
        <v>14.065495521265865</v>
      </c>
      <c r="S472" s="81">
        <v>4.1263418704630705</v>
      </c>
      <c r="T472" s="82"/>
      <c r="U472" s="81">
        <v>1679249</v>
      </c>
      <c r="V472" s="81">
        <v>1447</v>
      </c>
      <c r="W472" s="81">
        <v>460</v>
      </c>
      <c r="X472" s="81">
        <v>12534</v>
      </c>
      <c r="Y472" s="81">
        <v>18722</v>
      </c>
      <c r="Z472" s="81">
        <v>26698</v>
      </c>
      <c r="AA472" s="81">
        <v>13078</v>
      </c>
      <c r="AB472" s="81">
        <v>51470</v>
      </c>
      <c r="AC472" s="81">
        <v>2452175</v>
      </c>
      <c r="AD472" s="81">
        <v>4.1263418704630705</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3.2610000000000001</v>
      </c>
      <c r="BL472" s="81">
        <v>0</v>
      </c>
      <c r="BM472" s="82"/>
      <c r="BN472" s="81">
        <v>0</v>
      </c>
      <c r="BO472" s="81">
        <v>0</v>
      </c>
      <c r="BP472" s="81">
        <v>0</v>
      </c>
      <c r="BQ472" s="81">
        <v>0</v>
      </c>
      <c r="BR472" s="81">
        <v>1</v>
      </c>
      <c r="BS472" s="81">
        <v>0</v>
      </c>
      <c r="BT472"/>
      <c r="BU472" s="80">
        <v>3.2610000000000001</v>
      </c>
      <c r="BV472" s="80">
        <v>0</v>
      </c>
      <c r="BW472" s="80">
        <v>0</v>
      </c>
      <c r="BX472" s="80">
        <v>0</v>
      </c>
      <c r="BY472" s="80">
        <v>0</v>
      </c>
      <c r="BZ472" s="80">
        <v>0</v>
      </c>
      <c r="CA472" s="80">
        <v>0</v>
      </c>
      <c r="CB472" s="80">
        <v>0</v>
      </c>
      <c r="CC472" s="80">
        <v>0</v>
      </c>
    </row>
    <row r="473" spans="1:81">
      <c r="A473" s="80" t="s">
        <v>2237</v>
      </c>
      <c r="B473" s="80">
        <v>60</v>
      </c>
      <c r="C473" s="80">
        <v>9</v>
      </c>
      <c r="D473" s="80">
        <v>4</v>
      </c>
      <c r="E473" s="80">
        <v>2012</v>
      </c>
      <c r="F473" s="80" t="s">
        <v>88</v>
      </c>
      <c r="G473" s="80" t="s">
        <v>2228</v>
      </c>
      <c r="H473" s="80" t="s">
        <v>2229</v>
      </c>
      <c r="I473" s="177"/>
      <c r="J473" s="81">
        <v>9.1697818077171309</v>
      </c>
      <c r="K473" s="81">
        <v>3.8332062668350622</v>
      </c>
      <c r="L473" s="81">
        <v>31.660721589092947</v>
      </c>
      <c r="M473" s="81">
        <v>64.725731056594213</v>
      </c>
      <c r="N473" s="81">
        <v>70.751710445348849</v>
      </c>
      <c r="O473" s="81">
        <v>51.443262527558403</v>
      </c>
      <c r="P473" s="81">
        <v>64.168439642047176</v>
      </c>
      <c r="Q473" s="81">
        <v>3.8728933022767427</v>
      </c>
      <c r="R473" s="81">
        <v>14.499658092014659</v>
      </c>
      <c r="S473" s="81">
        <v>4.9650849930836269</v>
      </c>
      <c r="T473" s="82"/>
      <c r="U473" s="81">
        <v>1257543</v>
      </c>
      <c r="V473" s="81">
        <v>1447</v>
      </c>
      <c r="W473" s="81">
        <v>460</v>
      </c>
      <c r="X473" s="81">
        <v>12534</v>
      </c>
      <c r="Y473" s="81">
        <v>18840</v>
      </c>
      <c r="Z473" s="81">
        <v>26906</v>
      </c>
      <c r="AA473" s="81">
        <v>12894</v>
      </c>
      <c r="AB473" s="81">
        <v>50794</v>
      </c>
      <c r="AC473" s="81">
        <v>2462393</v>
      </c>
      <c r="AD473" s="81">
        <v>4.9650849930836269</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4.0679999999999996</v>
      </c>
      <c r="BL473" s="81">
        <v>0</v>
      </c>
      <c r="BM473" s="82"/>
      <c r="BN473" s="81">
        <v>0</v>
      </c>
      <c r="BO473" s="81">
        <v>0</v>
      </c>
      <c r="BP473" s="81">
        <v>0</v>
      </c>
      <c r="BQ473" s="81">
        <v>0</v>
      </c>
      <c r="BR473" s="81">
        <v>1</v>
      </c>
      <c r="BS473" s="81">
        <v>0</v>
      </c>
      <c r="BT473"/>
      <c r="BU473" s="80">
        <v>4.0679999999999996</v>
      </c>
      <c r="BV473" s="80">
        <v>0</v>
      </c>
      <c r="BW473" s="80">
        <v>0</v>
      </c>
      <c r="BX473" s="80">
        <v>0</v>
      </c>
      <c r="BY473" s="80">
        <v>0</v>
      </c>
      <c r="BZ473" s="80">
        <v>0</v>
      </c>
      <c r="CA473" s="80">
        <v>0</v>
      </c>
      <c r="CB473" s="80">
        <v>0</v>
      </c>
      <c r="CC473" s="80">
        <v>0</v>
      </c>
    </row>
    <row r="474" spans="1:81">
      <c r="A474" s="80" t="s">
        <v>2238</v>
      </c>
      <c r="B474" s="80">
        <v>61</v>
      </c>
      <c r="C474" s="80">
        <v>10</v>
      </c>
      <c r="D474" s="80">
        <v>4</v>
      </c>
      <c r="E474" s="80">
        <v>2013</v>
      </c>
      <c r="F474" s="80" t="s">
        <v>89</v>
      </c>
      <c r="G474" s="80" t="s">
        <v>2228</v>
      </c>
      <c r="H474" s="80" t="s">
        <v>2229</v>
      </c>
      <c r="I474" s="177"/>
      <c r="J474" s="81">
        <v>12.161124487150341</v>
      </c>
      <c r="K474" s="81">
        <v>3.6204814086625339</v>
      </c>
      <c r="L474" s="81">
        <v>32.127561389074387</v>
      </c>
      <c r="M474" s="81">
        <v>65.557382732311282</v>
      </c>
      <c r="N474" s="81">
        <v>68.587930853614537</v>
      </c>
      <c r="O474" s="81">
        <v>49.658217942412136</v>
      </c>
      <c r="P474" s="81">
        <v>63.521044683980392</v>
      </c>
      <c r="Q474" s="81">
        <v>3.9021569412816972</v>
      </c>
      <c r="R474" s="81">
        <v>14.882433895453234</v>
      </c>
      <c r="S474" s="81">
        <v>6.4093874782012801</v>
      </c>
      <c r="T474" s="82"/>
      <c r="U474" s="81">
        <v>1240272</v>
      </c>
      <c r="V474" s="81">
        <v>1447</v>
      </c>
      <c r="W474" s="81">
        <v>460</v>
      </c>
      <c r="X474" s="81">
        <v>12534</v>
      </c>
      <c r="Y474" s="81">
        <v>18853</v>
      </c>
      <c r="Z474" s="81">
        <v>27132</v>
      </c>
      <c r="AA474" s="81">
        <v>12716</v>
      </c>
      <c r="AB474" s="81">
        <v>50444</v>
      </c>
      <c r="AC474" s="81">
        <v>2467088</v>
      </c>
      <c r="AD474" s="81">
        <v>6.4093874782012801</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4.4130000000000003</v>
      </c>
      <c r="BL474" s="81">
        <v>0</v>
      </c>
      <c r="BM474" s="82"/>
      <c r="BN474" s="81">
        <v>0</v>
      </c>
      <c r="BO474" s="81">
        <v>0</v>
      </c>
      <c r="BP474" s="81">
        <v>0</v>
      </c>
      <c r="BQ474" s="81">
        <v>0</v>
      </c>
      <c r="BR474" s="81">
        <v>1</v>
      </c>
      <c r="BS474" s="81">
        <v>0</v>
      </c>
      <c r="BT474"/>
      <c r="BU474" s="80">
        <v>4.4130000000000003</v>
      </c>
      <c r="BV474" s="80">
        <v>0</v>
      </c>
      <c r="BW474" s="80">
        <v>0</v>
      </c>
      <c r="BX474" s="80">
        <v>0</v>
      </c>
      <c r="BY474" s="80">
        <v>0</v>
      </c>
      <c r="BZ474" s="80">
        <v>0</v>
      </c>
      <c r="CA474" s="80">
        <v>0</v>
      </c>
      <c r="CB474" s="80">
        <v>0</v>
      </c>
      <c r="CC474" s="80">
        <v>0</v>
      </c>
    </row>
    <row r="475" spans="1:81">
      <c r="A475" s="80" t="s">
        <v>2239</v>
      </c>
      <c r="B475" s="80">
        <v>62</v>
      </c>
      <c r="C475" s="80">
        <v>11</v>
      </c>
      <c r="D475" s="80">
        <v>4</v>
      </c>
      <c r="E475" s="80">
        <v>2014</v>
      </c>
      <c r="F475" s="80" t="s">
        <v>90</v>
      </c>
      <c r="G475" s="80" t="s">
        <v>2228</v>
      </c>
      <c r="H475" s="80" t="s">
        <v>2229</v>
      </c>
      <c r="I475" s="177"/>
      <c r="J475" s="81">
        <v>10.815379101559545</v>
      </c>
      <c r="K475" s="81">
        <v>3.537663229927134</v>
      </c>
      <c r="L475" s="81">
        <v>28.601272756318242</v>
      </c>
      <c r="M475" s="81">
        <v>63.547742218071456</v>
      </c>
      <c r="N475" s="81">
        <v>63.658196729590117</v>
      </c>
      <c r="O475" s="81">
        <v>47.145868240649321</v>
      </c>
      <c r="P475" s="81">
        <v>63.123328003246918</v>
      </c>
      <c r="Q475" s="81">
        <v>3.6831573674938269</v>
      </c>
      <c r="R475" s="81">
        <v>14.621927233784348</v>
      </c>
      <c r="S475" s="81">
        <v>4.8533527081572245</v>
      </c>
      <c r="T475" s="82"/>
      <c r="U475" s="81">
        <v>1244215</v>
      </c>
      <c r="V475" s="81">
        <v>1268</v>
      </c>
      <c r="W475" s="81">
        <v>370</v>
      </c>
      <c r="X475" s="81">
        <v>12229</v>
      </c>
      <c r="Y475" s="81">
        <v>18822</v>
      </c>
      <c r="Z475" s="81">
        <v>27130</v>
      </c>
      <c r="AA475" s="81">
        <v>12571</v>
      </c>
      <c r="AB475" s="81">
        <v>49625</v>
      </c>
      <c r="AC475" s="81">
        <v>2431525</v>
      </c>
      <c r="AD475" s="81">
        <v>4.8533527081572245</v>
      </c>
      <c r="AE475" s="82"/>
      <c r="AF475" s="81">
        <v>15121432.628656445</v>
      </c>
      <c r="AG475" s="81">
        <v>2641217.1346266121</v>
      </c>
      <c r="AH475" s="81">
        <v>3834476.8409613571</v>
      </c>
      <c r="AI475" s="81">
        <v>76894351.129455626</v>
      </c>
      <c r="AJ475" s="81">
        <v>88324000.441806763</v>
      </c>
      <c r="AK475" s="81">
        <v>0</v>
      </c>
      <c r="AL475" s="81">
        <v>0</v>
      </c>
      <c r="AM475" s="81">
        <v>6812770.9429572364</v>
      </c>
      <c r="AN475" s="81">
        <v>0</v>
      </c>
      <c r="AO475" s="81">
        <v>0</v>
      </c>
      <c r="AP475" s="82"/>
      <c r="AQ475" s="81">
        <v>1252</v>
      </c>
      <c r="AR475" s="81">
        <v>521</v>
      </c>
      <c r="AS475" s="81">
        <v>0</v>
      </c>
      <c r="AT475" s="81">
        <v>0</v>
      </c>
      <c r="AU475" s="81">
        <v>0</v>
      </c>
      <c r="AV475" s="81">
        <v>0</v>
      </c>
      <c r="AW475" s="81" t="s">
        <v>564</v>
      </c>
      <c r="AX475" s="82"/>
      <c r="AY475" s="81">
        <v>6393.5720000000001</v>
      </c>
      <c r="AZ475" s="81">
        <v>25183</v>
      </c>
      <c r="BA475" s="81">
        <v>0</v>
      </c>
      <c r="BB475" s="81">
        <v>0</v>
      </c>
      <c r="BC475" s="81">
        <v>0</v>
      </c>
      <c r="BD475" s="81">
        <v>0</v>
      </c>
      <c r="BE475" s="81" t="s">
        <v>564</v>
      </c>
      <c r="BF475" s="82"/>
      <c r="BG475" s="81">
        <v>0</v>
      </c>
      <c r="BH475" s="81">
        <v>0</v>
      </c>
      <c r="BI475" s="81">
        <v>0</v>
      </c>
      <c r="BJ475" s="81">
        <v>0</v>
      </c>
      <c r="BK475" s="81">
        <v>4.4489999999999998</v>
      </c>
      <c r="BL475" s="81">
        <v>0</v>
      </c>
      <c r="BM475" s="82"/>
      <c r="BN475" s="81">
        <v>0</v>
      </c>
      <c r="BO475" s="81">
        <v>0</v>
      </c>
      <c r="BP475" s="81">
        <v>0</v>
      </c>
      <c r="BQ475" s="81">
        <v>0</v>
      </c>
      <c r="BR475" s="81">
        <v>1</v>
      </c>
      <c r="BS475" s="81">
        <v>0</v>
      </c>
      <c r="BT475"/>
      <c r="BU475" s="80">
        <v>4.4489999999999998</v>
      </c>
      <c r="BV475" s="80">
        <v>0</v>
      </c>
      <c r="BW475" s="80">
        <v>0</v>
      </c>
      <c r="BX475" s="80">
        <v>0</v>
      </c>
      <c r="BY475" s="80">
        <v>0</v>
      </c>
      <c r="BZ475" s="80">
        <v>0</v>
      </c>
      <c r="CA475" s="80">
        <v>0</v>
      </c>
      <c r="CB475" s="80">
        <v>0</v>
      </c>
      <c r="CC475" s="80">
        <v>0</v>
      </c>
    </row>
    <row r="476" spans="1:81">
      <c r="A476" s="80" t="s">
        <v>2240</v>
      </c>
      <c r="B476" s="80">
        <v>63</v>
      </c>
      <c r="C476" s="80">
        <v>12</v>
      </c>
      <c r="D476" s="80">
        <v>4</v>
      </c>
      <c r="E476" s="80">
        <v>2015</v>
      </c>
      <c r="F476" s="80" t="s">
        <v>91</v>
      </c>
      <c r="G476" s="80" t="s">
        <v>2228</v>
      </c>
      <c r="H476" s="80" t="s">
        <v>2229</v>
      </c>
      <c r="I476" s="177"/>
      <c r="J476" s="81">
        <v>8.5349394650854578</v>
      </c>
      <c r="K476" s="81">
        <v>2.9620317765047637</v>
      </c>
      <c r="L476" s="81">
        <v>32.512597654122871</v>
      </c>
      <c r="M476" s="81">
        <v>53.773061676830331</v>
      </c>
      <c r="N476" s="81">
        <v>56.100350213626243</v>
      </c>
      <c r="O476" s="81">
        <v>46.666703523151185</v>
      </c>
      <c r="P476" s="81">
        <v>62.685540796771129</v>
      </c>
      <c r="Q476" s="81">
        <v>3.5437240318845693</v>
      </c>
      <c r="R476" s="81">
        <v>14.922132498105221</v>
      </c>
      <c r="S476" s="81">
        <v>6.2750945701569663</v>
      </c>
      <c r="T476" s="82"/>
      <c r="U476" s="81">
        <v>1245667</v>
      </c>
      <c r="V476" s="81">
        <v>1268</v>
      </c>
      <c r="W476" s="81">
        <v>370</v>
      </c>
      <c r="X476" s="81">
        <v>12229</v>
      </c>
      <c r="Y476" s="81">
        <v>19019</v>
      </c>
      <c r="Z476" s="81">
        <v>27113</v>
      </c>
      <c r="AA476" s="81">
        <v>12474</v>
      </c>
      <c r="AB476" s="81">
        <v>48773</v>
      </c>
      <c r="AC476" s="81">
        <v>2556203</v>
      </c>
      <c r="AD476" s="81">
        <v>6.2750945701569663</v>
      </c>
      <c r="AE476" s="82"/>
      <c r="AF476" s="81">
        <v>13301692.749106333</v>
      </c>
      <c r="AG476" s="81">
        <v>2269295.1462352336</v>
      </c>
      <c r="AH476" s="81">
        <v>4041251.324139744</v>
      </c>
      <c r="AI476" s="81">
        <v>75123975.770709649</v>
      </c>
      <c r="AJ476" s="81">
        <v>85942435.8659942</v>
      </c>
      <c r="AK476" s="81">
        <v>0</v>
      </c>
      <c r="AL476" s="81">
        <v>0</v>
      </c>
      <c r="AM476" s="81">
        <v>6684135.0549599659</v>
      </c>
      <c r="AN476" s="81">
        <v>0</v>
      </c>
      <c r="AO476" s="81">
        <v>0</v>
      </c>
      <c r="AP476" s="82"/>
      <c r="AQ476" s="81">
        <v>1348</v>
      </c>
      <c r="AR476" s="81">
        <v>621</v>
      </c>
      <c r="AS476" s="81">
        <v>0</v>
      </c>
      <c r="AT476" s="81">
        <v>0</v>
      </c>
      <c r="AU476" s="81">
        <v>0</v>
      </c>
      <c r="AV476" s="81">
        <v>0</v>
      </c>
      <c r="AW476" s="81" t="s">
        <v>564</v>
      </c>
      <c r="AX476" s="82"/>
      <c r="AY476" s="81">
        <v>7102.9220000000005</v>
      </c>
      <c r="AZ476" s="81">
        <v>32176.9</v>
      </c>
      <c r="BA476" s="81">
        <v>0</v>
      </c>
      <c r="BB476" s="81">
        <v>0</v>
      </c>
      <c r="BC476" s="81">
        <v>0</v>
      </c>
      <c r="BD476" s="81">
        <v>0</v>
      </c>
      <c r="BE476" s="81" t="s">
        <v>564</v>
      </c>
      <c r="BF476" s="82"/>
      <c r="BG476" s="81">
        <v>0</v>
      </c>
      <c r="BH476" s="81">
        <v>0</v>
      </c>
      <c r="BI476" s="81">
        <v>0</v>
      </c>
      <c r="BJ476" s="81">
        <v>0</v>
      </c>
      <c r="BK476" s="81">
        <v>4.3049999999999997</v>
      </c>
      <c r="BL476" s="81">
        <v>0</v>
      </c>
      <c r="BM476" s="82"/>
      <c r="BN476" s="81">
        <v>0</v>
      </c>
      <c r="BO476" s="81">
        <v>0</v>
      </c>
      <c r="BP476" s="81">
        <v>0</v>
      </c>
      <c r="BQ476" s="81">
        <v>0</v>
      </c>
      <c r="BR476" s="81">
        <v>1</v>
      </c>
      <c r="BS476" s="81">
        <v>0</v>
      </c>
      <c r="BT476"/>
      <c r="BU476" s="80">
        <v>4.3049999999999997</v>
      </c>
      <c r="BV476" s="80">
        <v>0</v>
      </c>
      <c r="BW476" s="80">
        <v>0</v>
      </c>
      <c r="BX476" s="80">
        <v>0</v>
      </c>
      <c r="BY476" s="80">
        <v>0</v>
      </c>
      <c r="BZ476" s="80">
        <v>0</v>
      </c>
      <c r="CA476" s="80">
        <v>0</v>
      </c>
      <c r="CB476" s="80">
        <v>0</v>
      </c>
      <c r="CC476" s="80">
        <v>0</v>
      </c>
    </row>
    <row r="477" spans="1:81">
      <c r="A477" s="80" t="s">
        <v>2241</v>
      </c>
      <c r="B477" s="80">
        <v>64</v>
      </c>
      <c r="C477" s="80">
        <v>13</v>
      </c>
      <c r="D477" s="80">
        <v>4</v>
      </c>
      <c r="E477" s="80">
        <v>2016</v>
      </c>
      <c r="F477" s="80" t="s">
        <v>92</v>
      </c>
      <c r="G477" s="80" t="s">
        <v>2228</v>
      </c>
      <c r="H477" s="80" t="s">
        <v>2229</v>
      </c>
      <c r="I477" s="177"/>
      <c r="J477" s="81">
        <v>7.4284178405899652</v>
      </c>
      <c r="K477" s="81">
        <v>2.9813664254094117</v>
      </c>
      <c r="L477" s="81">
        <v>30.997203741286565</v>
      </c>
      <c r="M477" s="81">
        <v>44.812491647800407</v>
      </c>
      <c r="N477" s="81">
        <v>51.527080214448461</v>
      </c>
      <c r="O477" s="81">
        <v>46.062602474990094</v>
      </c>
      <c r="P477" s="81">
        <v>60.525099132594377</v>
      </c>
      <c r="Q477" s="81">
        <v>3.3919618735032717</v>
      </c>
      <c r="R477" s="81">
        <v>18.021769974655253</v>
      </c>
      <c r="S477" s="81">
        <v>6.2410698774466011</v>
      </c>
      <c r="T477" s="82"/>
      <c r="U477" s="81">
        <v>1216976</v>
      </c>
      <c r="V477" s="81">
        <v>1268</v>
      </c>
      <c r="W477" s="81">
        <v>370</v>
      </c>
      <c r="X477" s="81">
        <v>12229</v>
      </c>
      <c r="Y477" s="81">
        <v>19029</v>
      </c>
      <c r="Z477" s="81">
        <v>27091</v>
      </c>
      <c r="AA477" s="81">
        <v>12457</v>
      </c>
      <c r="AB477" s="81">
        <v>48023</v>
      </c>
      <c r="AC477" s="81">
        <v>3077940.9147379519</v>
      </c>
      <c r="AD477" s="81">
        <v>6.2410698774466011</v>
      </c>
      <c r="AE477" s="82"/>
      <c r="AF477" s="81">
        <v>12605836.767601751</v>
      </c>
      <c r="AG477" s="81">
        <v>2222209.5307259359</v>
      </c>
      <c r="AH477" s="81">
        <v>3584972.864014308</v>
      </c>
      <c r="AI477" s="81">
        <v>70817415.859462604</v>
      </c>
      <c r="AJ477" s="81">
        <v>79813104.975209713</v>
      </c>
      <c r="AK477" s="81">
        <v>0</v>
      </c>
      <c r="AL477" s="81">
        <v>0</v>
      </c>
      <c r="AM477" s="81">
        <v>6586463.7648300435</v>
      </c>
      <c r="AN477" s="81">
        <v>0</v>
      </c>
      <c r="AO477" s="81">
        <v>0</v>
      </c>
      <c r="AP477" s="82"/>
      <c r="AQ477" s="81">
        <v>1462</v>
      </c>
      <c r="AR477" s="81">
        <v>700</v>
      </c>
      <c r="AS477" s="81">
        <v>0</v>
      </c>
      <c r="AT477" s="81">
        <v>0</v>
      </c>
      <c r="AU477" s="81">
        <v>0</v>
      </c>
      <c r="AV477" s="81">
        <v>0</v>
      </c>
      <c r="AW477" s="81" t="s">
        <v>564</v>
      </c>
      <c r="AX477" s="82"/>
      <c r="AY477" s="81">
        <v>7994.6719999999996</v>
      </c>
      <c r="AZ477" s="81">
        <v>35197.899999999987</v>
      </c>
      <c r="BA477" s="81">
        <v>0</v>
      </c>
      <c r="BB477" s="81">
        <v>0</v>
      </c>
      <c r="BC477" s="81">
        <v>0</v>
      </c>
      <c r="BD477" s="81">
        <v>0</v>
      </c>
      <c r="BE477" s="81" t="s">
        <v>564</v>
      </c>
      <c r="BF477" s="82"/>
      <c r="BG477" s="81">
        <v>0</v>
      </c>
      <c r="BH477" s="81">
        <v>0</v>
      </c>
      <c r="BI477" s="81">
        <v>0</v>
      </c>
      <c r="BJ477" s="81">
        <v>0</v>
      </c>
      <c r="BK477" s="81">
        <v>3.887</v>
      </c>
      <c r="BL477" s="81">
        <v>0</v>
      </c>
      <c r="BM477" s="82"/>
      <c r="BN477" s="81">
        <v>0</v>
      </c>
      <c r="BO477" s="81">
        <v>0</v>
      </c>
      <c r="BP477" s="81">
        <v>0</v>
      </c>
      <c r="BQ477" s="81">
        <v>0</v>
      </c>
      <c r="BR477" s="81">
        <v>1</v>
      </c>
      <c r="BS477" s="81">
        <v>0</v>
      </c>
      <c r="BT477"/>
      <c r="BU477" s="80">
        <v>3.887</v>
      </c>
      <c r="BV477" s="80">
        <v>0</v>
      </c>
      <c r="BW477" s="80">
        <v>0</v>
      </c>
      <c r="BX477" s="80">
        <v>0</v>
      </c>
      <c r="BY477" s="80">
        <v>0</v>
      </c>
      <c r="BZ477" s="80">
        <v>0</v>
      </c>
      <c r="CA477" s="80">
        <v>0</v>
      </c>
      <c r="CB477" s="80">
        <v>0</v>
      </c>
      <c r="CC477" s="80">
        <v>0</v>
      </c>
    </row>
    <row r="478" spans="1:81">
      <c r="A478" s="80" t="s">
        <v>2242</v>
      </c>
      <c r="B478" s="80">
        <v>65</v>
      </c>
      <c r="C478" s="80">
        <v>14</v>
      </c>
      <c r="D478" s="80">
        <v>4</v>
      </c>
      <c r="E478" s="80">
        <v>2017</v>
      </c>
      <c r="F478" s="80" t="s">
        <v>71</v>
      </c>
      <c r="G478" s="80" t="s">
        <v>2228</v>
      </c>
      <c r="H478" s="80" t="s">
        <v>2229</v>
      </c>
      <c r="I478" s="177"/>
      <c r="J478" s="81">
        <v>6.0616316811515389</v>
      </c>
      <c r="K478" s="81">
        <v>2.8564543251242438</v>
      </c>
      <c r="L478" s="81">
        <v>26.907658740783301</v>
      </c>
      <c r="M478" s="81">
        <v>43.029766076772567</v>
      </c>
      <c r="N478" s="81">
        <v>51.857224928669389</v>
      </c>
      <c r="O478" s="81">
        <v>45.205600097489089</v>
      </c>
      <c r="P478" s="81">
        <v>59.745802861742419</v>
      </c>
      <c r="Q478" s="81">
        <v>3.214912012796717</v>
      </c>
      <c r="R478" s="81">
        <v>17.765374691022956</v>
      </c>
      <c r="S478" s="81">
        <v>5.5308368144361655</v>
      </c>
      <c r="T478" s="82"/>
      <c r="U478" s="81">
        <v>1194911</v>
      </c>
      <c r="V478" s="81">
        <v>1268</v>
      </c>
      <c r="W478" s="81">
        <v>370</v>
      </c>
      <c r="X478" s="81">
        <v>12229</v>
      </c>
      <c r="Y478" s="81">
        <v>19001</v>
      </c>
      <c r="Z478" s="81">
        <v>27028</v>
      </c>
      <c r="AA478" s="81">
        <v>12375</v>
      </c>
      <c r="AB478" s="81">
        <v>47070</v>
      </c>
      <c r="AC478" s="81">
        <v>3094354.9999999991</v>
      </c>
      <c r="AD478" s="81">
        <v>5.5308368144361646</v>
      </c>
      <c r="AE478" s="82"/>
      <c r="AF478" s="81">
        <v>11005596.885071211</v>
      </c>
      <c r="AG478" s="81">
        <v>2186561.4570758678</v>
      </c>
      <c r="AH478" s="81">
        <v>4211737.6693125702</v>
      </c>
      <c r="AI478" s="81">
        <v>71246067.908637583</v>
      </c>
      <c r="AJ478" s="81">
        <v>89948561.061029553</v>
      </c>
      <c r="AK478" s="81">
        <v>0</v>
      </c>
      <c r="AL478" s="81">
        <v>0</v>
      </c>
      <c r="AM478" s="81">
        <v>6465859.1439974466</v>
      </c>
      <c r="AN478" s="81">
        <v>0</v>
      </c>
      <c r="AO478" s="81">
        <v>0</v>
      </c>
      <c r="AP478" s="82"/>
      <c r="AQ478" s="81">
        <v>1506</v>
      </c>
      <c r="AR478" s="81">
        <v>740</v>
      </c>
      <c r="AS478" s="81">
        <v>0</v>
      </c>
      <c r="AT478" s="81">
        <v>0</v>
      </c>
      <c r="AU478" s="81">
        <v>0</v>
      </c>
      <c r="AV478" s="81">
        <v>0</v>
      </c>
      <c r="AW478" s="81" t="s">
        <v>564</v>
      </c>
      <c r="AX478" s="82"/>
      <c r="AY478" s="81">
        <v>8336.4320000000007</v>
      </c>
      <c r="AZ478" s="81">
        <v>36866.300000000003</v>
      </c>
      <c r="BA478" s="81">
        <v>0</v>
      </c>
      <c r="BB478" s="81">
        <v>0</v>
      </c>
      <c r="BC478" s="81">
        <v>0</v>
      </c>
      <c r="BD478" s="81">
        <v>0</v>
      </c>
      <c r="BE478" s="81" t="s">
        <v>564</v>
      </c>
      <c r="BF478" s="82"/>
      <c r="BG478" s="81">
        <v>0</v>
      </c>
      <c r="BH478" s="81">
        <v>0</v>
      </c>
      <c r="BI478" s="81">
        <v>0</v>
      </c>
      <c r="BJ478" s="81">
        <v>0</v>
      </c>
      <c r="BK478" s="81">
        <v>1.6259999999999999</v>
      </c>
      <c r="BL478" s="81">
        <v>0</v>
      </c>
      <c r="BM478" s="82"/>
      <c r="BN478" s="81">
        <v>0</v>
      </c>
      <c r="BO478" s="81">
        <v>0</v>
      </c>
      <c r="BP478" s="81">
        <v>0</v>
      </c>
      <c r="BQ478" s="81">
        <v>0</v>
      </c>
      <c r="BR478" s="81">
        <v>1</v>
      </c>
      <c r="BS478" s="81">
        <v>0</v>
      </c>
      <c r="BT478"/>
      <c r="BU478" s="80">
        <v>1.6259999999999999</v>
      </c>
      <c r="BV478" s="80">
        <v>0</v>
      </c>
      <c r="BW478" s="80">
        <v>0</v>
      </c>
      <c r="BX478" s="80">
        <v>0</v>
      </c>
      <c r="BY478" s="80">
        <v>0</v>
      </c>
      <c r="BZ478" s="80">
        <v>0</v>
      </c>
      <c r="CA478" s="80">
        <v>0</v>
      </c>
      <c r="CB478" s="80">
        <v>0</v>
      </c>
      <c r="CC478" s="80">
        <v>0</v>
      </c>
    </row>
    <row r="479" spans="1:81">
      <c r="A479" s="80" t="s">
        <v>2243</v>
      </c>
      <c r="B479" s="80">
        <v>66</v>
      </c>
      <c r="C479" s="80">
        <v>15</v>
      </c>
      <c r="D479" s="80">
        <v>4</v>
      </c>
      <c r="E479" s="80">
        <v>2018</v>
      </c>
      <c r="F479" s="80" t="s">
        <v>93</v>
      </c>
      <c r="G479" s="80" t="s">
        <v>2228</v>
      </c>
      <c r="H479" s="80" t="s">
        <v>2229</v>
      </c>
      <c r="I479" s="177"/>
      <c r="J479" s="81">
        <v>4.3178922252669638</v>
      </c>
      <c r="K479" s="81">
        <v>2.504925842453007</v>
      </c>
      <c r="L479" s="81">
        <v>24.263900241161053</v>
      </c>
      <c r="M479" s="81">
        <v>38.889827687809671</v>
      </c>
      <c r="N479" s="81">
        <v>38.753063285865373</v>
      </c>
      <c r="O479" s="81">
        <v>44.136374983444142</v>
      </c>
      <c r="P479" s="81">
        <v>58.52491400191753</v>
      </c>
      <c r="Q479" s="81">
        <v>2.9238894525033201</v>
      </c>
      <c r="R479" s="81">
        <v>17.90809357532202</v>
      </c>
      <c r="S479" s="81">
        <v>6.061344902528262</v>
      </c>
      <c r="T479" s="82"/>
      <c r="U479" s="81">
        <v>1156015</v>
      </c>
      <c r="V479" s="81">
        <v>1268</v>
      </c>
      <c r="W479" s="81">
        <v>370</v>
      </c>
      <c r="X479" s="81">
        <v>12229</v>
      </c>
      <c r="Y479" s="81">
        <v>18948</v>
      </c>
      <c r="Z479" s="81">
        <v>26894</v>
      </c>
      <c r="AA479" s="81">
        <v>12244</v>
      </c>
      <c r="AB479" s="81">
        <v>46133</v>
      </c>
      <c r="AC479" s="81">
        <v>3106989</v>
      </c>
      <c r="AD479" s="81">
        <v>6.061344902528262</v>
      </c>
      <c r="AE479" s="82"/>
      <c r="AF479" s="81">
        <v>9674430.9179921318</v>
      </c>
      <c r="AG479" s="81">
        <v>1952186.31402048</v>
      </c>
      <c r="AH479" s="81">
        <v>3646886.838055321</v>
      </c>
      <c r="AI479" s="81">
        <v>74127785.062579721</v>
      </c>
      <c r="AJ479" s="81">
        <v>86555738.787898287</v>
      </c>
      <c r="AK479" s="81">
        <v>0</v>
      </c>
      <c r="AL479" s="81">
        <v>0</v>
      </c>
      <c r="AM479" s="81">
        <v>6350258.6904604984</v>
      </c>
      <c r="AN479" s="81">
        <v>0</v>
      </c>
      <c r="AO479" s="81">
        <v>0</v>
      </c>
      <c r="AP479" s="82"/>
      <c r="AQ479" s="81">
        <v>1547</v>
      </c>
      <c r="AR479" s="81">
        <v>774</v>
      </c>
      <c r="AS479" s="81">
        <v>0</v>
      </c>
      <c r="AT479" s="81">
        <v>0</v>
      </c>
      <c r="AU479" s="81">
        <v>0</v>
      </c>
      <c r="AV479" s="81">
        <v>0</v>
      </c>
      <c r="AW479" s="81" t="s">
        <v>564</v>
      </c>
      <c r="AX479" s="82"/>
      <c r="AY479" s="81">
        <v>8651.476000000006</v>
      </c>
      <c r="AZ479" s="81">
        <v>42398.7</v>
      </c>
      <c r="BA479" s="81">
        <v>0</v>
      </c>
      <c r="BB479" s="81">
        <v>0</v>
      </c>
      <c r="BC479" s="81">
        <v>0</v>
      </c>
      <c r="BD479" s="81">
        <v>0</v>
      </c>
      <c r="BE479" s="81" t="s">
        <v>564</v>
      </c>
      <c r="BF479" s="82"/>
      <c r="BG479" s="81">
        <v>0</v>
      </c>
      <c r="BH479" s="81">
        <v>0</v>
      </c>
      <c r="BI479" s="81">
        <v>0</v>
      </c>
      <c r="BJ479" s="81">
        <v>0</v>
      </c>
      <c r="BK479" s="81">
        <v>3.2530000000000001</v>
      </c>
      <c r="BL479" s="81">
        <v>0</v>
      </c>
      <c r="BM479" s="82"/>
      <c r="BN479" s="81">
        <v>0</v>
      </c>
      <c r="BO479" s="81">
        <v>0</v>
      </c>
      <c r="BP479" s="81">
        <v>0</v>
      </c>
      <c r="BQ479" s="81">
        <v>0</v>
      </c>
      <c r="BR479" s="81">
        <v>1</v>
      </c>
      <c r="BS479" s="81">
        <v>0</v>
      </c>
      <c r="BT479"/>
      <c r="BU479" s="80">
        <v>3.2530000000000001</v>
      </c>
      <c r="BV479" s="80">
        <v>0</v>
      </c>
      <c r="BW479" s="80">
        <v>0</v>
      </c>
      <c r="BX479" s="80">
        <v>0</v>
      </c>
      <c r="BY479" s="80">
        <v>0</v>
      </c>
      <c r="BZ479" s="80">
        <v>0</v>
      </c>
      <c r="CA479" s="80">
        <v>0</v>
      </c>
      <c r="CB479" s="80">
        <v>0</v>
      </c>
      <c r="CC479" s="80">
        <v>0</v>
      </c>
    </row>
    <row r="480" spans="1:81">
      <c r="A480" s="80" t="s">
        <v>2244</v>
      </c>
      <c r="B480" s="80">
        <v>67</v>
      </c>
      <c r="C480" s="80">
        <v>16</v>
      </c>
      <c r="D480" s="80">
        <v>4</v>
      </c>
      <c r="E480" s="80">
        <v>2019</v>
      </c>
      <c r="F480" s="80" t="s">
        <v>73</v>
      </c>
      <c r="G480" s="80" t="s">
        <v>2228</v>
      </c>
      <c r="H480" s="80" t="s">
        <v>2229</v>
      </c>
      <c r="I480" s="177"/>
      <c r="J480" s="81">
        <v>4.5767902733400518</v>
      </c>
      <c r="K480" s="81">
        <v>2.3486671747654544</v>
      </c>
      <c r="L480" s="81">
        <v>24.699481184685066</v>
      </c>
      <c r="M480" s="81">
        <v>39.668887781737695</v>
      </c>
      <c r="N480" s="81">
        <v>41.305111271526542</v>
      </c>
      <c r="O480" s="81">
        <v>42.643894485037173</v>
      </c>
      <c r="P480" s="81">
        <v>57.714102076588418</v>
      </c>
      <c r="Q480" s="81">
        <v>2.7930632493948715</v>
      </c>
      <c r="R480" s="81">
        <v>17.721538388924635</v>
      </c>
      <c r="S480" s="81">
        <v>6.3820917755633388</v>
      </c>
      <c r="T480" s="82"/>
      <c r="U480" s="81">
        <v>1023691</v>
      </c>
      <c r="V480" s="81">
        <v>1268</v>
      </c>
      <c r="W480" s="81">
        <v>370</v>
      </c>
      <c r="X480" s="81">
        <v>12229</v>
      </c>
      <c r="Y480" s="81">
        <v>18889</v>
      </c>
      <c r="Z480" s="81">
        <v>26698</v>
      </c>
      <c r="AA480" s="81">
        <v>11984</v>
      </c>
      <c r="AB480" s="81">
        <v>45262</v>
      </c>
      <c r="AC480" s="81">
        <v>3124981</v>
      </c>
      <c r="AD480" s="81">
        <v>6.3820917755633388</v>
      </c>
      <c r="AE480" s="82"/>
      <c r="AF480" s="81">
        <v>10136130.8379483</v>
      </c>
      <c r="AG480" s="81">
        <v>1888800.1100929901</v>
      </c>
      <c r="AH480" s="81">
        <v>4351233.1282534683</v>
      </c>
      <c r="AI480" s="81">
        <v>70094389.602307126</v>
      </c>
      <c r="AJ480" s="81">
        <v>86696910.799346477</v>
      </c>
      <c r="AK480" s="81">
        <v>0</v>
      </c>
      <c r="AL480" s="81">
        <v>0</v>
      </c>
      <c r="AM480" s="81">
        <v>6164343.6678464264</v>
      </c>
      <c r="AN480" s="81">
        <v>0</v>
      </c>
      <c r="AO480" s="81">
        <v>0</v>
      </c>
      <c r="AP480" s="82"/>
      <c r="AQ480" s="81">
        <v>1586</v>
      </c>
      <c r="AR480" s="81">
        <v>829</v>
      </c>
      <c r="AS480" s="81">
        <v>0</v>
      </c>
      <c r="AT480" s="81">
        <v>0</v>
      </c>
      <c r="AU480" s="81">
        <v>0</v>
      </c>
      <c r="AV480" s="81">
        <v>0</v>
      </c>
      <c r="AW480" s="81" t="s">
        <v>564</v>
      </c>
      <c r="AX480" s="82"/>
      <c r="AY480" s="81">
        <v>8884.7960000000021</v>
      </c>
      <c r="AZ480" s="81">
        <v>46857.099999999991</v>
      </c>
      <c r="BA480" s="81">
        <v>0</v>
      </c>
      <c r="BB480" s="81">
        <v>0</v>
      </c>
      <c r="BC480" s="81">
        <v>0</v>
      </c>
      <c r="BD480" s="81">
        <v>0</v>
      </c>
      <c r="BE480" s="81" t="s">
        <v>564</v>
      </c>
      <c r="BF480" s="82"/>
      <c r="BG480" s="81">
        <v>0</v>
      </c>
      <c r="BH480" s="81">
        <v>0</v>
      </c>
      <c r="BI480" s="81">
        <v>0</v>
      </c>
      <c r="BJ480" s="81">
        <v>0</v>
      </c>
      <c r="BK480" s="81">
        <v>1.3560000000000001</v>
      </c>
      <c r="BL480" s="81">
        <v>0</v>
      </c>
      <c r="BM480" s="82"/>
      <c r="BN480" s="81">
        <v>0</v>
      </c>
      <c r="BO480" s="81">
        <v>0</v>
      </c>
      <c r="BP480" s="81">
        <v>0</v>
      </c>
      <c r="BQ480" s="81">
        <v>0</v>
      </c>
      <c r="BR480" s="81">
        <v>1</v>
      </c>
      <c r="BS480" s="81">
        <v>0</v>
      </c>
      <c r="BT480"/>
      <c r="BU480" s="80">
        <v>1.3560000000000001</v>
      </c>
      <c r="BV480" s="80">
        <v>0</v>
      </c>
      <c r="BW480" s="80">
        <v>0</v>
      </c>
      <c r="BX480" s="80">
        <v>0</v>
      </c>
      <c r="BY480" s="80">
        <v>0</v>
      </c>
      <c r="BZ480" s="80">
        <v>0</v>
      </c>
      <c r="CA480" s="80">
        <v>0</v>
      </c>
      <c r="CB480" s="80">
        <v>0</v>
      </c>
      <c r="CC480" s="80">
        <v>0</v>
      </c>
    </row>
    <row r="481" spans="1:81">
      <c r="A481" s="80" t="s">
        <v>2245</v>
      </c>
      <c r="B481" s="80">
        <v>68</v>
      </c>
      <c r="C481" s="80">
        <v>17</v>
      </c>
      <c r="D481" s="80">
        <v>4</v>
      </c>
      <c r="E481" s="80">
        <v>2020</v>
      </c>
      <c r="F481" s="80" t="s">
        <v>218</v>
      </c>
      <c r="G481" s="80" t="s">
        <v>2228</v>
      </c>
      <c r="H481" s="80" t="s">
        <v>2229</v>
      </c>
      <c r="I481" s="177"/>
      <c r="J481" s="81">
        <v>5.4117632672641074</v>
      </c>
      <c r="K481" s="81">
        <v>2.3048071415689035</v>
      </c>
      <c r="L481" s="81">
        <v>30.834502349263577</v>
      </c>
      <c r="M481" s="81">
        <v>37.773555233279346</v>
      </c>
      <c r="N481" s="81">
        <v>40.906330071583341</v>
      </c>
      <c r="O481" s="81">
        <v>37.219343488754518</v>
      </c>
      <c r="P481" s="81">
        <v>53.625425757762009</v>
      </c>
      <c r="Q481" s="81">
        <v>2.6203233215596815</v>
      </c>
      <c r="R481" s="81">
        <v>11.933438477448199</v>
      </c>
      <c r="S481" s="81">
        <v>5.7094750384027284</v>
      </c>
      <c r="T481" s="82"/>
      <c r="U481" s="81">
        <v>1105684</v>
      </c>
      <c r="V481" s="81">
        <v>1110</v>
      </c>
      <c r="W481" s="81">
        <v>417</v>
      </c>
      <c r="X481" s="81">
        <v>11356</v>
      </c>
      <c r="Y481" s="81">
        <v>18782</v>
      </c>
      <c r="Z481" s="81">
        <v>26596</v>
      </c>
      <c r="AA481" s="81">
        <v>12098</v>
      </c>
      <c r="AB481" s="81">
        <v>44440</v>
      </c>
      <c r="AC481" s="81">
        <v>2115297</v>
      </c>
      <c r="AD481" s="81">
        <v>5.7094750384027284</v>
      </c>
      <c r="AE481" s="82"/>
      <c r="AF481" s="81">
        <v>11449343.67740408</v>
      </c>
      <c r="AG481" s="81">
        <v>1720005.5354130436</v>
      </c>
      <c r="AH481" s="81">
        <v>6220813.3841852536</v>
      </c>
      <c r="AI481" s="81">
        <v>63972868.501614511</v>
      </c>
      <c r="AJ481" s="81">
        <v>82006487.698275194</v>
      </c>
      <c r="AK481" s="81"/>
      <c r="AL481" s="81"/>
      <c r="AM481" s="81">
        <v>5799913.7386979302</v>
      </c>
      <c r="AN481" s="81"/>
      <c r="AO481" s="81"/>
      <c r="AP481" s="82"/>
      <c r="AQ481" s="81">
        <v>1618</v>
      </c>
      <c r="AR481" s="81">
        <v>868</v>
      </c>
      <c r="AS481" s="81">
        <v>0</v>
      </c>
      <c r="AT481" s="81">
        <v>0</v>
      </c>
      <c r="AU481" s="81">
        <v>0</v>
      </c>
      <c r="AV481" s="81">
        <v>0</v>
      </c>
      <c r="AW481" s="81">
        <v>0</v>
      </c>
      <c r="AX481" s="82"/>
      <c r="AY481" s="81">
        <v>9118.1259999999984</v>
      </c>
      <c r="AZ481" s="81">
        <v>53233.700000000033</v>
      </c>
      <c r="BA481" s="81">
        <v>0</v>
      </c>
      <c r="BB481" s="81">
        <v>0</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2246</v>
      </c>
      <c r="B482" s="80">
        <v>68</v>
      </c>
      <c r="C482" s="80">
        <v>18</v>
      </c>
      <c r="D482" s="80">
        <v>4</v>
      </c>
      <c r="E482" s="80">
        <v>2021</v>
      </c>
      <c r="F482" s="80" t="s">
        <v>75</v>
      </c>
      <c r="G482" s="174" t="s">
        <v>2228</v>
      </c>
      <c r="H482" s="80" t="s">
        <v>2229</v>
      </c>
      <c r="I482" s="177"/>
      <c r="J482" s="81">
        <v>5.4291872514959634</v>
      </c>
      <c r="K482" s="81">
        <v>2.3279535856838267</v>
      </c>
      <c r="L482" s="81">
        <v>28.343231413422789</v>
      </c>
      <c r="M482" s="81">
        <v>34.022624549325613</v>
      </c>
      <c r="N482" s="81">
        <v>34.013149451511204</v>
      </c>
      <c r="O482" s="81">
        <v>35.821506724715135</v>
      </c>
      <c r="P482" s="81">
        <v>54.938943337692301</v>
      </c>
      <c r="Q482" s="81">
        <v>2.592635586306939</v>
      </c>
      <c r="R482" s="81">
        <v>10.423397221105914</v>
      </c>
      <c r="S482" s="81">
        <v>6.3157609594423896</v>
      </c>
      <c r="T482" s="82"/>
      <c r="U482" s="81">
        <v>1153558</v>
      </c>
      <c r="V482" s="81">
        <v>1110</v>
      </c>
      <c r="W482" s="81">
        <v>417</v>
      </c>
      <c r="X482" s="81">
        <v>11356</v>
      </c>
      <c r="Y482" s="81">
        <v>18596</v>
      </c>
      <c r="Z482" s="81">
        <v>26357</v>
      </c>
      <c r="AA482" s="81">
        <v>12087</v>
      </c>
      <c r="AB482" s="81">
        <v>43449</v>
      </c>
      <c r="AC482" s="81">
        <v>1790841</v>
      </c>
      <c r="AD482" s="81">
        <v>6.3157609594423896</v>
      </c>
      <c r="AE482" s="82"/>
      <c r="AF482" s="81">
        <v>13197931.313141836</v>
      </c>
      <c r="AG482" s="81">
        <v>1789442.456217153</v>
      </c>
      <c r="AH482" s="81">
        <v>5979910.4848816991</v>
      </c>
      <c r="AI482" s="81">
        <v>67207136.804626226</v>
      </c>
      <c r="AJ482" s="81">
        <v>77958658.652570501</v>
      </c>
      <c r="AK482" s="81">
        <v>0</v>
      </c>
      <c r="AL482" s="81">
        <v>0</v>
      </c>
      <c r="AM482" s="81">
        <v>5703284.6613612287</v>
      </c>
      <c r="AN482" s="81">
        <v>0</v>
      </c>
      <c r="AO482" s="81">
        <v>0</v>
      </c>
      <c r="AP482" s="82"/>
      <c r="AQ482" s="81">
        <v>1650</v>
      </c>
      <c r="AR482" s="81">
        <v>878</v>
      </c>
      <c r="AS482" s="81">
        <v>0</v>
      </c>
      <c r="AT482" s="81">
        <v>0</v>
      </c>
      <c r="AU482" s="81">
        <v>0</v>
      </c>
      <c r="AV482" s="81">
        <v>0</v>
      </c>
      <c r="AW482" s="81"/>
      <c r="AX482" s="82"/>
      <c r="AY482" s="81">
        <v>9322.2059999999983</v>
      </c>
      <c r="AZ482" s="81">
        <v>63262.10000000002</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2247</v>
      </c>
      <c r="B483" s="80">
        <v>68</v>
      </c>
      <c r="C483" s="80">
        <v>19</v>
      </c>
      <c r="D483" s="80">
        <v>4</v>
      </c>
      <c r="E483" s="80">
        <v>2022</v>
      </c>
      <c r="F483" s="80" t="s">
        <v>568</v>
      </c>
      <c r="G483" s="174" t="s">
        <v>2228</v>
      </c>
      <c r="H483" s="80" t="s">
        <v>2229</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1730</v>
      </c>
      <c r="AR483" s="81">
        <v>887</v>
      </c>
      <c r="AS483" s="81">
        <v>0</v>
      </c>
      <c r="AT483" s="81">
        <v>0</v>
      </c>
      <c r="AU483" s="81">
        <v>0</v>
      </c>
      <c r="AV483" s="81">
        <v>0</v>
      </c>
      <c r="AW483" s="81"/>
      <c r="AX483" s="82"/>
      <c r="AY483" s="81">
        <v>9743.9959999999937</v>
      </c>
      <c r="AZ483" s="81">
        <v>63707.60000000002</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2248</v>
      </c>
      <c r="B484" s="80">
        <v>392</v>
      </c>
      <c r="C484" s="80">
        <v>1</v>
      </c>
      <c r="D484" s="80">
        <v>24</v>
      </c>
      <c r="E484" s="80">
        <v>1990</v>
      </c>
      <c r="F484" s="80" t="s">
        <v>562</v>
      </c>
      <c r="G484" s="80" t="s">
        <v>2249</v>
      </c>
      <c r="H484" s="80" t="s">
        <v>2250</v>
      </c>
      <c r="I484" s="177"/>
      <c r="J484" s="81">
        <v>133.2005766263035</v>
      </c>
      <c r="K484" s="81">
        <v>5.4175815084135674</v>
      </c>
      <c r="L484" s="81">
        <v>16.068651152196725</v>
      </c>
      <c r="M484" s="81">
        <v>32.563413722753495</v>
      </c>
      <c r="N484" s="81">
        <v>38.690174682502565</v>
      </c>
      <c r="O484" s="81">
        <v>39.167376578668474</v>
      </c>
      <c r="P484" s="81">
        <v>74.40763824181731</v>
      </c>
      <c r="Q484" s="81">
        <v>3.3654206689171939</v>
      </c>
      <c r="R484" s="81">
        <v>356.62725812736943</v>
      </c>
      <c r="S484" s="81">
        <v>4.2472570434150354</v>
      </c>
      <c r="T484" s="82"/>
      <c r="U484" s="81">
        <v>5589242</v>
      </c>
      <c r="V484" s="81">
        <v>2399</v>
      </c>
      <c r="W484" s="81">
        <v>168</v>
      </c>
      <c r="X484" s="81">
        <v>12125</v>
      </c>
      <c r="Y484" s="81">
        <v>16653</v>
      </c>
      <c r="Z484" s="81">
        <v>16110</v>
      </c>
      <c r="AA484" s="81">
        <v>18067</v>
      </c>
      <c r="AB484" s="81">
        <v>54643</v>
      </c>
      <c r="AC484" s="81">
        <v>61768483</v>
      </c>
      <c r="AD484" s="81">
        <v>4.2472570434150354</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2251</v>
      </c>
      <c r="B485" s="80">
        <v>393</v>
      </c>
      <c r="C485" s="80">
        <v>2</v>
      </c>
      <c r="D485" s="80">
        <v>24</v>
      </c>
      <c r="E485" s="80">
        <v>2005</v>
      </c>
      <c r="F485" s="80" t="s">
        <v>565</v>
      </c>
      <c r="G485" s="80" t="s">
        <v>2249</v>
      </c>
      <c r="H485" s="80" t="s">
        <v>2250</v>
      </c>
      <c r="I485" s="177"/>
      <c r="J485" s="81">
        <v>111.57539740616076</v>
      </c>
      <c r="K485" s="81">
        <v>3.5072145376938457</v>
      </c>
      <c r="L485" s="81">
        <v>9.9482227024013294</v>
      </c>
      <c r="M485" s="81">
        <v>50.405241028003751</v>
      </c>
      <c r="N485" s="81">
        <v>51.499456036829692</v>
      </c>
      <c r="O485" s="81">
        <v>47.908878757919254</v>
      </c>
      <c r="P485" s="81">
        <v>64.351806912313918</v>
      </c>
      <c r="Q485" s="81">
        <v>3.0036533959226488</v>
      </c>
      <c r="R485" s="81">
        <v>182.618559677619</v>
      </c>
      <c r="S485" s="81">
        <v>6.7680644490786186</v>
      </c>
      <c r="T485" s="82"/>
      <c r="U485" s="81">
        <v>4947729</v>
      </c>
      <c r="V485" s="81">
        <v>1711</v>
      </c>
      <c r="W485" s="81">
        <v>89</v>
      </c>
      <c r="X485" s="81">
        <v>10251</v>
      </c>
      <c r="Y485" s="81">
        <v>19170</v>
      </c>
      <c r="Z485" s="81">
        <v>22803</v>
      </c>
      <c r="AA485" s="81">
        <v>12797</v>
      </c>
      <c r="AB485" s="81">
        <v>50983</v>
      </c>
      <c r="AC485" s="81">
        <v>32292311</v>
      </c>
      <c r="AD485" s="81">
        <v>6.7680644490786186</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2252</v>
      </c>
      <c r="B486" s="80">
        <v>394</v>
      </c>
      <c r="C486" s="80">
        <v>3</v>
      </c>
      <c r="D486" s="80">
        <v>24</v>
      </c>
      <c r="E486" s="80">
        <v>2006</v>
      </c>
      <c r="F486" s="80" t="s">
        <v>566</v>
      </c>
      <c r="G486" s="80" t="s">
        <v>2249</v>
      </c>
      <c r="H486" s="80" t="s">
        <v>2250</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2253</v>
      </c>
      <c r="B487" s="80">
        <v>395</v>
      </c>
      <c r="C487" s="80">
        <v>4</v>
      </c>
      <c r="D487" s="80">
        <v>24</v>
      </c>
      <c r="E487" s="80">
        <v>2007</v>
      </c>
      <c r="F487" s="80" t="s">
        <v>567</v>
      </c>
      <c r="G487" s="80" t="s">
        <v>2249</v>
      </c>
      <c r="H487" s="80" t="s">
        <v>2250</v>
      </c>
      <c r="I487" s="177"/>
      <c r="J487" s="81">
        <v>122.78541981625254</v>
      </c>
      <c r="K487" s="81">
        <v>5.4404282036309111</v>
      </c>
      <c r="L487" s="81">
        <v>12.321417356839632</v>
      </c>
      <c r="M487" s="81">
        <v>56.175819325785035</v>
      </c>
      <c r="N487" s="81">
        <v>55.047729049760072</v>
      </c>
      <c r="O487" s="81">
        <v>46.2962888180015</v>
      </c>
      <c r="P487" s="81">
        <v>62.483151257504929</v>
      </c>
      <c r="Q487" s="81">
        <v>3.1022009510533186</v>
      </c>
      <c r="R487" s="81">
        <v>121.538420231972</v>
      </c>
      <c r="S487" s="81">
        <v>7.6582454936</v>
      </c>
      <c r="T487" s="82"/>
      <c r="U487" s="81">
        <v>5814103</v>
      </c>
      <c r="V487" s="81">
        <v>2001</v>
      </c>
      <c r="W487" s="81">
        <v>145</v>
      </c>
      <c r="X487" s="81">
        <v>14600</v>
      </c>
      <c r="Y487" s="81">
        <v>19284</v>
      </c>
      <c r="Z487" s="81">
        <v>22907</v>
      </c>
      <c r="AA487" s="81">
        <v>12236</v>
      </c>
      <c r="AB487" s="81">
        <v>49871</v>
      </c>
      <c r="AC487" s="81">
        <v>22108201</v>
      </c>
      <c r="AD487" s="81">
        <v>7.6582454936</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2254</v>
      </c>
      <c r="B488" s="80">
        <v>396</v>
      </c>
      <c r="C488" s="80">
        <v>5</v>
      </c>
      <c r="D488" s="80">
        <v>24</v>
      </c>
      <c r="E488" s="80">
        <v>2008</v>
      </c>
      <c r="F488" s="80" t="s">
        <v>84</v>
      </c>
      <c r="G488" s="80" t="s">
        <v>2249</v>
      </c>
      <c r="H488" s="80" t="s">
        <v>2250</v>
      </c>
      <c r="I488" s="177"/>
      <c r="J488" s="81">
        <v>117.50538230629056</v>
      </c>
      <c r="K488" s="81">
        <v>4.2683835032790594</v>
      </c>
      <c r="L488" s="81">
        <v>11.115652545551246</v>
      </c>
      <c r="M488" s="81">
        <v>61.517921010638908</v>
      </c>
      <c r="N488" s="81">
        <v>49.69170207914852</v>
      </c>
      <c r="O488" s="81">
        <v>45.009584153364187</v>
      </c>
      <c r="P488" s="81">
        <v>59.713681787663788</v>
      </c>
      <c r="Q488" s="81">
        <v>3.0184509927192478</v>
      </c>
      <c r="R488" s="81">
        <v>112.37490297815769</v>
      </c>
      <c r="S488" s="81">
        <v>7.9538850171079991</v>
      </c>
      <c r="T488" s="82"/>
      <c r="U488" s="81">
        <v>6276646</v>
      </c>
      <c r="V488" s="81">
        <v>2001</v>
      </c>
      <c r="W488" s="81">
        <v>145</v>
      </c>
      <c r="X488" s="81">
        <v>14600</v>
      </c>
      <c r="Y488" s="81">
        <v>19439</v>
      </c>
      <c r="Z488" s="81">
        <v>23052</v>
      </c>
      <c r="AA488" s="81">
        <v>11707</v>
      </c>
      <c r="AB488" s="81">
        <v>49322</v>
      </c>
      <c r="AC488" s="81">
        <v>21226073</v>
      </c>
      <c r="AD488" s="81">
        <v>7.9538850171079991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2255</v>
      </c>
      <c r="B489" s="80">
        <v>397</v>
      </c>
      <c r="C489" s="80">
        <v>6</v>
      </c>
      <c r="D489" s="80">
        <v>24</v>
      </c>
      <c r="E489" s="80">
        <v>2009</v>
      </c>
      <c r="F489" s="80" t="s">
        <v>85</v>
      </c>
      <c r="G489" s="80" t="s">
        <v>2249</v>
      </c>
      <c r="H489" s="80" t="s">
        <v>2250</v>
      </c>
      <c r="I489" s="177"/>
      <c r="J489" s="81">
        <v>127.3514143394861</v>
      </c>
      <c r="K489" s="81">
        <v>2.2866404773796103</v>
      </c>
      <c r="L489" s="81">
        <v>7.1034325583902449</v>
      </c>
      <c r="M489" s="81">
        <v>51.531925523339254</v>
      </c>
      <c r="N489" s="81">
        <v>43.686076025455549</v>
      </c>
      <c r="O489" s="81">
        <v>46.009646402277333</v>
      </c>
      <c r="P489" s="81">
        <v>56.56091310346622</v>
      </c>
      <c r="Q489" s="81">
        <v>2.8448364252626073</v>
      </c>
      <c r="R489" s="81">
        <v>80.984033938877644</v>
      </c>
      <c r="S489" s="81">
        <v>5.4985417716600011</v>
      </c>
      <c r="T489" s="82"/>
      <c r="U489" s="81">
        <v>6012248</v>
      </c>
      <c r="V489" s="81">
        <v>1464</v>
      </c>
      <c r="W489" s="81">
        <v>111</v>
      </c>
      <c r="X489" s="81">
        <v>15092</v>
      </c>
      <c r="Y489" s="81">
        <v>19546</v>
      </c>
      <c r="Z489" s="81">
        <v>23259</v>
      </c>
      <c r="AA489" s="81">
        <v>11384</v>
      </c>
      <c r="AB489" s="81">
        <v>48798</v>
      </c>
      <c r="AC489" s="81">
        <v>14923225</v>
      </c>
      <c r="AD489" s="81">
        <v>5.4985417716600011</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5.734</v>
      </c>
      <c r="BL489" s="81">
        <v>0</v>
      </c>
      <c r="BM489" s="82"/>
      <c r="BN489" s="81">
        <v>0</v>
      </c>
      <c r="BO489" s="81">
        <v>0</v>
      </c>
      <c r="BP489" s="81">
        <v>0</v>
      </c>
      <c r="BQ489" s="81">
        <v>0</v>
      </c>
      <c r="BR489" s="81">
        <v>1</v>
      </c>
      <c r="BS489" s="81">
        <v>0</v>
      </c>
      <c r="BT489"/>
      <c r="BU489" s="80"/>
      <c r="BV489" s="80"/>
      <c r="BW489" s="80"/>
      <c r="BX489" s="80"/>
      <c r="BY489" s="80"/>
      <c r="BZ489" s="80"/>
      <c r="CA489" s="80"/>
      <c r="CB489" s="80"/>
      <c r="CC489" s="80"/>
    </row>
    <row r="490" spans="1:81">
      <c r="A490" s="80" t="s">
        <v>2256</v>
      </c>
      <c r="B490" s="80">
        <v>398</v>
      </c>
      <c r="C490" s="80">
        <v>7</v>
      </c>
      <c r="D490" s="80">
        <v>24</v>
      </c>
      <c r="E490" s="80">
        <v>2010</v>
      </c>
      <c r="F490" s="80" t="s">
        <v>86</v>
      </c>
      <c r="G490" s="80" t="s">
        <v>2249</v>
      </c>
      <c r="H490" s="80" t="s">
        <v>2250</v>
      </c>
      <c r="I490" s="177"/>
      <c r="J490" s="81">
        <v>132.89658509332847</v>
      </c>
      <c r="K490" s="81">
        <v>3.2046630910604881</v>
      </c>
      <c r="L490" s="81">
        <v>6.6072871399761235</v>
      </c>
      <c r="M490" s="81">
        <v>56.593095706801293</v>
      </c>
      <c r="N490" s="81">
        <v>47.531228385058768</v>
      </c>
      <c r="O490" s="81">
        <v>46.060682910248673</v>
      </c>
      <c r="P490" s="81">
        <v>56.068159848009515</v>
      </c>
      <c r="Q490" s="81">
        <v>2.9323060214859216</v>
      </c>
      <c r="R490" s="81">
        <v>66.671726590136629</v>
      </c>
      <c r="S490" s="81">
        <v>6.2532068245799994</v>
      </c>
      <c r="T490" s="82"/>
      <c r="U490" s="81">
        <v>6124384</v>
      </c>
      <c r="V490" s="81">
        <v>1464</v>
      </c>
      <c r="W490" s="81">
        <v>111</v>
      </c>
      <c r="X490" s="81">
        <v>15092</v>
      </c>
      <c r="Y490" s="81">
        <v>19622</v>
      </c>
      <c r="Z490" s="81">
        <v>23393</v>
      </c>
      <c r="AA490" s="81">
        <v>11003</v>
      </c>
      <c r="AB490" s="81">
        <v>48196</v>
      </c>
      <c r="AC490" s="81">
        <v>11642788</v>
      </c>
      <c r="AD490" s="81">
        <v>6.2532068245799994</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5.37</v>
      </c>
      <c r="BL490" s="81">
        <v>0</v>
      </c>
      <c r="BM490" s="82"/>
      <c r="BN490" s="81">
        <v>0</v>
      </c>
      <c r="BO490" s="81">
        <v>0</v>
      </c>
      <c r="BP490" s="81">
        <v>0</v>
      </c>
      <c r="BQ490" s="81">
        <v>0</v>
      </c>
      <c r="BR490" s="81">
        <v>1</v>
      </c>
      <c r="BS490" s="81">
        <v>0</v>
      </c>
      <c r="BT490"/>
      <c r="BU490" s="80">
        <v>5.37</v>
      </c>
      <c r="BV490" s="80">
        <v>0</v>
      </c>
      <c r="BW490" s="80">
        <v>0</v>
      </c>
      <c r="BX490" s="80">
        <v>0</v>
      </c>
      <c r="BY490" s="80">
        <v>0</v>
      </c>
      <c r="BZ490" s="80">
        <v>0</v>
      </c>
      <c r="CA490" s="80">
        <v>0</v>
      </c>
      <c r="CB490" s="80">
        <v>0</v>
      </c>
      <c r="CC490" s="80">
        <v>0</v>
      </c>
    </row>
    <row r="491" spans="1:81">
      <c r="A491" s="80" t="s">
        <v>2257</v>
      </c>
      <c r="B491" s="80">
        <v>399</v>
      </c>
      <c r="C491" s="80">
        <v>8</v>
      </c>
      <c r="D491" s="80">
        <v>24</v>
      </c>
      <c r="E491" s="80">
        <v>2011</v>
      </c>
      <c r="F491" s="80" t="s">
        <v>87</v>
      </c>
      <c r="G491" s="80" t="s">
        <v>2249</v>
      </c>
      <c r="H491" s="80" t="s">
        <v>2250</v>
      </c>
      <c r="I491" s="177"/>
      <c r="J491" s="81">
        <v>129.26899553417721</v>
      </c>
      <c r="K491" s="81">
        <v>3.3752401847764486</v>
      </c>
      <c r="L491" s="81">
        <v>5.031683010653726</v>
      </c>
      <c r="M491" s="81">
        <v>70.972131081950096</v>
      </c>
      <c r="N491" s="81">
        <v>57.493346167648518</v>
      </c>
      <c r="O491" s="81">
        <v>45.451300139354984</v>
      </c>
      <c r="P491" s="81">
        <v>53.007876563005318</v>
      </c>
      <c r="Q491" s="81">
        <v>3.3405580090197979</v>
      </c>
      <c r="R491" s="81">
        <v>6.4569381768366876</v>
      </c>
      <c r="S491" s="81">
        <v>6.0136804295999999</v>
      </c>
      <c r="T491" s="82"/>
      <c r="U491" s="81">
        <v>5804748</v>
      </c>
      <c r="V491" s="81">
        <v>1464</v>
      </c>
      <c r="W491" s="81">
        <v>111</v>
      </c>
      <c r="X491" s="81">
        <v>15092</v>
      </c>
      <c r="Y491" s="81">
        <v>19630</v>
      </c>
      <c r="Z491" s="81">
        <v>23585</v>
      </c>
      <c r="AA491" s="81">
        <v>10712</v>
      </c>
      <c r="AB491" s="81">
        <v>47601</v>
      </c>
      <c r="AC491" s="81">
        <v>1125701</v>
      </c>
      <c r="AD491" s="81">
        <v>6.0136804295999999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5.08</v>
      </c>
      <c r="BL491" s="81">
        <v>0</v>
      </c>
      <c r="BM491" s="82"/>
      <c r="BN491" s="81">
        <v>0</v>
      </c>
      <c r="BO491" s="81">
        <v>0</v>
      </c>
      <c r="BP491" s="81">
        <v>0</v>
      </c>
      <c r="BQ491" s="81">
        <v>0</v>
      </c>
      <c r="BR491" s="81">
        <v>1</v>
      </c>
      <c r="BS491" s="81">
        <v>0</v>
      </c>
      <c r="BT491"/>
      <c r="BU491" s="80">
        <v>5.08</v>
      </c>
      <c r="BV491" s="80">
        <v>0</v>
      </c>
      <c r="BW491" s="80">
        <v>0</v>
      </c>
      <c r="BX491" s="80">
        <v>0</v>
      </c>
      <c r="BY491" s="80">
        <v>0</v>
      </c>
      <c r="BZ491" s="80">
        <v>0</v>
      </c>
      <c r="CA491" s="80">
        <v>0</v>
      </c>
      <c r="CB491" s="80">
        <v>0</v>
      </c>
      <c r="CC491" s="80">
        <v>0</v>
      </c>
    </row>
    <row r="492" spans="1:81">
      <c r="A492" s="80" t="s">
        <v>2258</v>
      </c>
      <c r="B492" s="80">
        <v>400</v>
      </c>
      <c r="C492" s="80">
        <v>9</v>
      </c>
      <c r="D492" s="80">
        <v>24</v>
      </c>
      <c r="E492" s="80">
        <v>2012</v>
      </c>
      <c r="F492" s="80" t="s">
        <v>88</v>
      </c>
      <c r="G492" s="80" t="s">
        <v>2249</v>
      </c>
      <c r="H492" s="80" t="s">
        <v>2250</v>
      </c>
      <c r="I492" s="177"/>
      <c r="J492" s="81">
        <v>124.74844881401043</v>
      </c>
      <c r="K492" s="81">
        <v>3.1812094609976969</v>
      </c>
      <c r="L492" s="81">
        <v>4.9348167343066205</v>
      </c>
      <c r="M492" s="81">
        <v>75.445317390365545</v>
      </c>
      <c r="N492" s="81">
        <v>58.206354288650509</v>
      </c>
      <c r="O492" s="81">
        <v>45.711199007985812</v>
      </c>
      <c r="P492" s="81">
        <v>52.229546614183747</v>
      </c>
      <c r="Q492" s="81">
        <v>3.6010725237868306</v>
      </c>
      <c r="R492" s="81">
        <v>6.573620988851693</v>
      </c>
      <c r="S492" s="81">
        <v>5.4126600871200008</v>
      </c>
      <c r="T492" s="82"/>
      <c r="U492" s="81">
        <v>5477066</v>
      </c>
      <c r="V492" s="81">
        <v>1464</v>
      </c>
      <c r="W492" s="81">
        <v>111</v>
      </c>
      <c r="X492" s="81">
        <v>15092</v>
      </c>
      <c r="Y492" s="81">
        <v>19800</v>
      </c>
      <c r="Z492" s="81">
        <v>23908</v>
      </c>
      <c r="AA492" s="81">
        <v>10495</v>
      </c>
      <c r="AB492" s="81">
        <v>47229</v>
      </c>
      <c r="AC492" s="81">
        <v>1116360</v>
      </c>
      <c r="AD492" s="81">
        <v>5.4126600871200008</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5.91</v>
      </c>
      <c r="BL492" s="81">
        <v>0</v>
      </c>
      <c r="BM492" s="82"/>
      <c r="BN492" s="81">
        <v>0</v>
      </c>
      <c r="BO492" s="81">
        <v>0</v>
      </c>
      <c r="BP492" s="81">
        <v>0</v>
      </c>
      <c r="BQ492" s="81">
        <v>0</v>
      </c>
      <c r="BR492" s="81">
        <v>1</v>
      </c>
      <c r="BS492" s="81">
        <v>0</v>
      </c>
      <c r="BT492"/>
      <c r="BU492" s="80">
        <v>5.91</v>
      </c>
      <c r="BV492" s="80">
        <v>0</v>
      </c>
      <c r="BW492" s="80">
        <v>0</v>
      </c>
      <c r="BX492" s="80">
        <v>0</v>
      </c>
      <c r="BY492" s="80">
        <v>0</v>
      </c>
      <c r="BZ492" s="80">
        <v>0</v>
      </c>
      <c r="CA492" s="80">
        <v>0</v>
      </c>
      <c r="CB492" s="80">
        <v>0</v>
      </c>
      <c r="CC492" s="80">
        <v>0</v>
      </c>
    </row>
    <row r="493" spans="1:81">
      <c r="A493" s="80" t="s">
        <v>2259</v>
      </c>
      <c r="B493" s="80">
        <v>401</v>
      </c>
      <c r="C493" s="80">
        <v>10</v>
      </c>
      <c r="D493" s="80">
        <v>24</v>
      </c>
      <c r="E493" s="80">
        <v>2013</v>
      </c>
      <c r="F493" s="80" t="s">
        <v>89</v>
      </c>
      <c r="G493" s="80" t="s">
        <v>2249</v>
      </c>
      <c r="H493" s="80" t="s">
        <v>2250</v>
      </c>
      <c r="I493" s="177"/>
      <c r="J493" s="81">
        <v>116.92194733596092</v>
      </c>
      <c r="K493" s="81">
        <v>2.7222117306528104</v>
      </c>
      <c r="L493" s="81">
        <v>4.9289351971618132</v>
      </c>
      <c r="M493" s="81">
        <v>73.74597146116588</v>
      </c>
      <c r="N493" s="81">
        <v>63.041648932131068</v>
      </c>
      <c r="O493" s="81">
        <v>44.478623486528811</v>
      </c>
      <c r="P493" s="81">
        <v>52.191559834714312</v>
      </c>
      <c r="Q493" s="81">
        <v>3.6297083498299059</v>
      </c>
      <c r="R493" s="81">
        <v>6.7552136991230238</v>
      </c>
      <c r="S493" s="81">
        <v>5.6887224606500002</v>
      </c>
      <c r="T493" s="82"/>
      <c r="U493" s="81">
        <v>4780962</v>
      </c>
      <c r="V493" s="81">
        <v>1464</v>
      </c>
      <c r="W493" s="81">
        <v>111</v>
      </c>
      <c r="X493" s="81">
        <v>15092</v>
      </c>
      <c r="Y493" s="81">
        <v>19848</v>
      </c>
      <c r="Z493" s="81">
        <v>24302</v>
      </c>
      <c r="AA493" s="81">
        <v>10448</v>
      </c>
      <c r="AB493" s="81">
        <v>46922</v>
      </c>
      <c r="AC493" s="81">
        <v>1119824</v>
      </c>
      <c r="AD493" s="81">
        <v>5.6887224606500002</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6.22</v>
      </c>
      <c r="BL493" s="81">
        <v>0</v>
      </c>
      <c r="BM493" s="82"/>
      <c r="BN493" s="81">
        <v>0</v>
      </c>
      <c r="BO493" s="81">
        <v>0</v>
      </c>
      <c r="BP493" s="81">
        <v>0</v>
      </c>
      <c r="BQ493" s="81">
        <v>0</v>
      </c>
      <c r="BR493" s="81">
        <v>1</v>
      </c>
      <c r="BS493" s="81">
        <v>0</v>
      </c>
      <c r="BT493"/>
      <c r="BU493" s="80">
        <v>6.22</v>
      </c>
      <c r="BV493" s="80">
        <v>0</v>
      </c>
      <c r="BW493" s="80">
        <v>0</v>
      </c>
      <c r="BX493" s="80">
        <v>0</v>
      </c>
      <c r="BY493" s="80">
        <v>0</v>
      </c>
      <c r="BZ493" s="80">
        <v>0</v>
      </c>
      <c r="CA493" s="80">
        <v>0</v>
      </c>
      <c r="CB493" s="80">
        <v>0</v>
      </c>
      <c r="CC493" s="80">
        <v>0</v>
      </c>
    </row>
    <row r="494" spans="1:81">
      <c r="A494" s="80" t="s">
        <v>2260</v>
      </c>
      <c r="B494" s="80">
        <v>402</v>
      </c>
      <c r="C494" s="80">
        <v>11</v>
      </c>
      <c r="D494" s="80">
        <v>24</v>
      </c>
      <c r="E494" s="80">
        <v>2014</v>
      </c>
      <c r="F494" s="80" t="s">
        <v>90</v>
      </c>
      <c r="G494" s="80" t="s">
        <v>2249</v>
      </c>
      <c r="H494" s="80" t="s">
        <v>2250</v>
      </c>
      <c r="I494" s="177"/>
      <c r="J494" s="81">
        <v>106.90404181950126</v>
      </c>
      <c r="K494" s="81">
        <v>2.7829852508302206</v>
      </c>
      <c r="L494" s="81">
        <v>5.805892994782659</v>
      </c>
      <c r="M494" s="81">
        <v>71.450543877173331</v>
      </c>
      <c r="N494" s="81">
        <v>56.600101256093375</v>
      </c>
      <c r="O494" s="81">
        <v>42.429543640386804</v>
      </c>
      <c r="P494" s="81">
        <v>51.619426606743957</v>
      </c>
      <c r="Q494" s="81">
        <v>3.4427594488376556</v>
      </c>
      <c r="R494" s="81">
        <v>6.6429651986673628</v>
      </c>
      <c r="S494" s="81">
        <v>6.731762154600001</v>
      </c>
      <c r="T494" s="82"/>
      <c r="U494" s="81">
        <v>4722880</v>
      </c>
      <c r="V494" s="81">
        <v>1223</v>
      </c>
      <c r="W494" s="81">
        <v>126</v>
      </c>
      <c r="X494" s="81">
        <v>13562</v>
      </c>
      <c r="Y494" s="81">
        <v>19921</v>
      </c>
      <c r="Z494" s="81">
        <v>24416</v>
      </c>
      <c r="AA494" s="81">
        <v>10280</v>
      </c>
      <c r="AB494" s="81">
        <v>46386</v>
      </c>
      <c r="AC494" s="81">
        <v>1104679</v>
      </c>
      <c r="AD494" s="81">
        <v>6.731762154600001</v>
      </c>
      <c r="AE494" s="82"/>
      <c r="AF494" s="81">
        <v>42343199.976648457</v>
      </c>
      <c r="AG494" s="81">
        <v>2374373.0294600422</v>
      </c>
      <c r="AH494" s="81">
        <v>1255570.0414299862</v>
      </c>
      <c r="AI494" s="81">
        <v>95754512.645479247</v>
      </c>
      <c r="AJ494" s="81">
        <v>78181848.557842463</v>
      </c>
      <c r="AK494" s="81">
        <v>0</v>
      </c>
      <c r="AL494" s="81">
        <v>0</v>
      </c>
      <c r="AM494" s="81">
        <v>6368104.644030516</v>
      </c>
      <c r="AN494" s="81">
        <v>0</v>
      </c>
      <c r="AO494" s="81">
        <v>0</v>
      </c>
      <c r="AP494" s="82"/>
      <c r="AQ494" s="81">
        <v>1246</v>
      </c>
      <c r="AR494" s="81">
        <v>427</v>
      </c>
      <c r="AS494" s="81">
        <v>2</v>
      </c>
      <c r="AT494" s="81">
        <v>0</v>
      </c>
      <c r="AU494" s="81">
        <v>0</v>
      </c>
      <c r="AV494" s="81">
        <v>0</v>
      </c>
      <c r="AW494" s="81" t="s">
        <v>564</v>
      </c>
      <c r="AX494" s="82"/>
      <c r="AY494" s="81">
        <v>5459.7</v>
      </c>
      <c r="AZ494" s="81">
        <v>68785.3</v>
      </c>
      <c r="BA494" s="81">
        <v>12600</v>
      </c>
      <c r="BB494" s="81">
        <v>0</v>
      </c>
      <c r="BC494" s="81">
        <v>0</v>
      </c>
      <c r="BD494" s="81">
        <v>0</v>
      </c>
      <c r="BE494" s="81" t="s">
        <v>564</v>
      </c>
      <c r="BF494" s="82"/>
      <c r="BG494" s="81">
        <v>0</v>
      </c>
      <c r="BH494" s="81">
        <v>0</v>
      </c>
      <c r="BI494" s="81">
        <v>0</v>
      </c>
      <c r="BJ494" s="81">
        <v>0</v>
      </c>
      <c r="BK494" s="81">
        <v>10.093999999999999</v>
      </c>
      <c r="BL494" s="81">
        <v>0</v>
      </c>
      <c r="BM494" s="82"/>
      <c r="BN494" s="81">
        <v>0</v>
      </c>
      <c r="BO494" s="81">
        <v>0</v>
      </c>
      <c r="BP494" s="81">
        <v>0</v>
      </c>
      <c r="BQ494" s="81">
        <v>0</v>
      </c>
      <c r="BR494" s="81">
        <v>2</v>
      </c>
      <c r="BS494" s="81">
        <v>0</v>
      </c>
      <c r="BT494"/>
      <c r="BU494" s="80">
        <v>10.093999999999999</v>
      </c>
      <c r="BV494" s="80">
        <v>0</v>
      </c>
      <c r="BW494" s="80">
        <v>0</v>
      </c>
      <c r="BX494" s="80">
        <v>0</v>
      </c>
      <c r="BY494" s="80">
        <v>0</v>
      </c>
      <c r="BZ494" s="80">
        <v>0</v>
      </c>
      <c r="CA494" s="80">
        <v>0</v>
      </c>
      <c r="CB494" s="80">
        <v>0</v>
      </c>
      <c r="CC494" s="80">
        <v>0</v>
      </c>
    </row>
    <row r="495" spans="1:81">
      <c r="A495" s="80" t="s">
        <v>2261</v>
      </c>
      <c r="B495" s="80">
        <v>403</v>
      </c>
      <c r="C495" s="80">
        <v>12</v>
      </c>
      <c r="D495" s="80">
        <v>24</v>
      </c>
      <c r="E495" s="80">
        <v>2015</v>
      </c>
      <c r="F495" s="80" t="s">
        <v>91</v>
      </c>
      <c r="G495" s="80" t="s">
        <v>2249</v>
      </c>
      <c r="H495" s="80" t="s">
        <v>2250</v>
      </c>
      <c r="I495" s="177"/>
      <c r="J495" s="81">
        <v>98.363778570176521</v>
      </c>
      <c r="K495" s="81">
        <v>2.6792527502118784</v>
      </c>
      <c r="L495" s="81">
        <v>6.7977682384424147</v>
      </c>
      <c r="M495" s="81">
        <v>66.318655327153863</v>
      </c>
      <c r="N495" s="81">
        <v>51.841894904980293</v>
      </c>
      <c r="O495" s="81">
        <v>42.296594710209753</v>
      </c>
      <c r="P495" s="81">
        <v>50.649957166158103</v>
      </c>
      <c r="Q495" s="81">
        <v>3.3306195973507604</v>
      </c>
      <c r="R495" s="81">
        <v>6.8691231919062812</v>
      </c>
      <c r="S495" s="81">
        <v>6.1892211380000006</v>
      </c>
      <c r="T495" s="82"/>
      <c r="U495" s="81">
        <v>4654907</v>
      </c>
      <c r="V495" s="81">
        <v>1223</v>
      </c>
      <c r="W495" s="81">
        <v>126</v>
      </c>
      <c r="X495" s="81">
        <v>13562</v>
      </c>
      <c r="Y495" s="81">
        <v>19988</v>
      </c>
      <c r="Z495" s="81">
        <v>24574</v>
      </c>
      <c r="AA495" s="81">
        <v>10079</v>
      </c>
      <c r="AB495" s="81">
        <v>45840</v>
      </c>
      <c r="AC495" s="81">
        <v>1176700</v>
      </c>
      <c r="AD495" s="81">
        <v>6.1892211380000006</v>
      </c>
      <c r="AE495" s="82"/>
      <c r="AF495" s="81">
        <v>39135964.563656628</v>
      </c>
      <c r="AG495" s="81">
        <v>2126121.0839233929</v>
      </c>
      <c r="AH495" s="81">
        <v>1309096.4833939367</v>
      </c>
      <c r="AI495" s="81">
        <v>90616749.673133135</v>
      </c>
      <c r="AJ495" s="81">
        <v>73167276.296796024</v>
      </c>
      <c r="AK495" s="81">
        <v>0</v>
      </c>
      <c r="AL495" s="81">
        <v>0</v>
      </c>
      <c r="AM495" s="81">
        <v>6282179.7084322236</v>
      </c>
      <c r="AN495" s="81">
        <v>0</v>
      </c>
      <c r="AO495" s="81">
        <v>0</v>
      </c>
      <c r="AP495" s="82"/>
      <c r="AQ495" s="81">
        <v>1320</v>
      </c>
      <c r="AR495" s="81">
        <v>609</v>
      </c>
      <c r="AS495" s="81">
        <v>2</v>
      </c>
      <c r="AT495" s="81">
        <v>0</v>
      </c>
      <c r="AU495" s="81">
        <v>0</v>
      </c>
      <c r="AV495" s="81">
        <v>0</v>
      </c>
      <c r="AW495" s="81" t="s">
        <v>564</v>
      </c>
      <c r="AX495" s="82"/>
      <c r="AY495" s="81">
        <v>5862.3</v>
      </c>
      <c r="AZ495" s="81">
        <v>121046.90000000001</v>
      </c>
      <c r="BA495" s="81">
        <v>12600</v>
      </c>
      <c r="BB495" s="81">
        <v>0</v>
      </c>
      <c r="BC495" s="81">
        <v>0</v>
      </c>
      <c r="BD495" s="81">
        <v>0</v>
      </c>
      <c r="BE495" s="81" t="s">
        <v>564</v>
      </c>
      <c r="BF495" s="82"/>
      <c r="BG495" s="81">
        <v>0</v>
      </c>
      <c r="BH495" s="81">
        <v>0</v>
      </c>
      <c r="BI495" s="81">
        <v>0</v>
      </c>
      <c r="BJ495" s="81">
        <v>0</v>
      </c>
      <c r="BK495" s="81">
        <v>10.643000000000001</v>
      </c>
      <c r="BL495" s="81">
        <v>0</v>
      </c>
      <c r="BM495" s="82"/>
      <c r="BN495" s="81">
        <v>0</v>
      </c>
      <c r="BO495" s="81">
        <v>0</v>
      </c>
      <c r="BP495" s="81">
        <v>0</v>
      </c>
      <c r="BQ495" s="81">
        <v>0</v>
      </c>
      <c r="BR495" s="81">
        <v>2</v>
      </c>
      <c r="BS495" s="81">
        <v>0</v>
      </c>
      <c r="BT495"/>
      <c r="BU495" s="80">
        <v>10.643000000000001</v>
      </c>
      <c r="BV495" s="80">
        <v>0</v>
      </c>
      <c r="BW495" s="80">
        <v>0</v>
      </c>
      <c r="BX495" s="80">
        <v>0</v>
      </c>
      <c r="BY495" s="80">
        <v>0</v>
      </c>
      <c r="BZ495" s="80">
        <v>0</v>
      </c>
      <c r="CA495" s="80">
        <v>0</v>
      </c>
      <c r="CB495" s="80">
        <v>0</v>
      </c>
      <c r="CC495" s="80">
        <v>0</v>
      </c>
    </row>
    <row r="496" spans="1:81">
      <c r="A496" s="80" t="s">
        <v>2262</v>
      </c>
      <c r="B496" s="80">
        <v>404</v>
      </c>
      <c r="C496" s="80">
        <v>13</v>
      </c>
      <c r="D496" s="80">
        <v>24</v>
      </c>
      <c r="E496" s="80">
        <v>2016</v>
      </c>
      <c r="F496" s="80" t="s">
        <v>92</v>
      </c>
      <c r="G496" s="80" t="s">
        <v>2249</v>
      </c>
      <c r="H496" s="80" t="s">
        <v>2250</v>
      </c>
      <c r="I496" s="177"/>
      <c r="J496" s="81">
        <v>122.8212314091729</v>
      </c>
      <c r="K496" s="81">
        <v>2.5479261822445887</v>
      </c>
      <c r="L496" s="81">
        <v>6.7066263240063053</v>
      </c>
      <c r="M496" s="81">
        <v>59.8776599162709</v>
      </c>
      <c r="N496" s="81">
        <v>47.567745625988501</v>
      </c>
      <c r="O496" s="81">
        <v>41.95129714168656</v>
      </c>
      <c r="P496" s="81">
        <v>48.825296715376162</v>
      </c>
      <c r="Q496" s="81">
        <v>3.1981475890792876</v>
      </c>
      <c r="R496" s="81">
        <v>9.4352030991009226</v>
      </c>
      <c r="S496" s="81">
        <v>4.8563152047999996</v>
      </c>
      <c r="T496" s="82"/>
      <c r="U496" s="81">
        <v>5823787</v>
      </c>
      <c r="V496" s="81">
        <v>1223</v>
      </c>
      <c r="W496" s="81">
        <v>126</v>
      </c>
      <c r="X496" s="81">
        <v>13562</v>
      </c>
      <c r="Y496" s="81">
        <v>20037</v>
      </c>
      <c r="Z496" s="81">
        <v>24673</v>
      </c>
      <c r="AA496" s="81">
        <v>10049</v>
      </c>
      <c r="AB496" s="81">
        <v>45279</v>
      </c>
      <c r="AC496" s="81">
        <v>1611439.8140929879</v>
      </c>
      <c r="AD496" s="81">
        <v>4.8563152047999996</v>
      </c>
      <c r="AE496" s="82"/>
      <c r="AF496" s="81">
        <v>48827619.025300458</v>
      </c>
      <c r="AG496" s="81">
        <v>1920739.8628511829</v>
      </c>
      <c r="AH496" s="81">
        <v>943744.52637016133</v>
      </c>
      <c r="AI496" s="81">
        <v>89935148.015366033</v>
      </c>
      <c r="AJ496" s="81">
        <v>64865138.427304238</v>
      </c>
      <c r="AK496" s="81">
        <v>0</v>
      </c>
      <c r="AL496" s="81">
        <v>0</v>
      </c>
      <c r="AM496" s="81">
        <v>6210117.9186585508</v>
      </c>
      <c r="AN496" s="81">
        <v>0</v>
      </c>
      <c r="AO496" s="81">
        <v>0</v>
      </c>
      <c r="AP496" s="82"/>
      <c r="AQ496" s="81">
        <v>1374</v>
      </c>
      <c r="AR496" s="81">
        <v>745</v>
      </c>
      <c r="AS496" s="81">
        <v>2</v>
      </c>
      <c r="AT496" s="81">
        <v>0</v>
      </c>
      <c r="AU496" s="81">
        <v>0</v>
      </c>
      <c r="AV496" s="81">
        <v>0</v>
      </c>
      <c r="AW496" s="81" t="s">
        <v>564</v>
      </c>
      <c r="AX496" s="82"/>
      <c r="AY496" s="81">
        <v>6143.7000000000007</v>
      </c>
      <c r="AZ496" s="81">
        <v>136111.9</v>
      </c>
      <c r="BA496" s="81">
        <v>12600</v>
      </c>
      <c r="BB496" s="81">
        <v>0</v>
      </c>
      <c r="BC496" s="81">
        <v>0</v>
      </c>
      <c r="BD496" s="81">
        <v>0</v>
      </c>
      <c r="BE496" s="81" t="s">
        <v>564</v>
      </c>
      <c r="BF496" s="82"/>
      <c r="BG496" s="81">
        <v>0</v>
      </c>
      <c r="BH496" s="81">
        <v>0</v>
      </c>
      <c r="BI496" s="81">
        <v>0</v>
      </c>
      <c r="BJ496" s="81">
        <v>0</v>
      </c>
      <c r="BK496" s="81">
        <v>10.344000000000001</v>
      </c>
      <c r="BL496" s="81">
        <v>0</v>
      </c>
      <c r="BM496" s="82"/>
      <c r="BN496" s="81">
        <v>0</v>
      </c>
      <c r="BO496" s="81">
        <v>0</v>
      </c>
      <c r="BP496" s="81">
        <v>0</v>
      </c>
      <c r="BQ496" s="81">
        <v>0</v>
      </c>
      <c r="BR496" s="81">
        <v>2</v>
      </c>
      <c r="BS496" s="81">
        <v>0</v>
      </c>
      <c r="BT496"/>
      <c r="BU496" s="80">
        <v>10.343999999999999</v>
      </c>
      <c r="BV496" s="80">
        <v>0</v>
      </c>
      <c r="BW496" s="80">
        <v>0</v>
      </c>
      <c r="BX496" s="80">
        <v>0</v>
      </c>
      <c r="BY496" s="80">
        <v>0</v>
      </c>
      <c r="BZ496" s="80">
        <v>0</v>
      </c>
      <c r="CA496" s="80">
        <v>0</v>
      </c>
      <c r="CB496" s="80">
        <v>0</v>
      </c>
      <c r="CC496" s="80">
        <v>0</v>
      </c>
    </row>
    <row r="497" spans="1:81">
      <c r="A497" s="80" t="s">
        <v>2263</v>
      </c>
      <c r="B497" s="80">
        <v>405</v>
      </c>
      <c r="C497" s="80">
        <v>14</v>
      </c>
      <c r="D497" s="80">
        <v>24</v>
      </c>
      <c r="E497" s="80">
        <v>2017</v>
      </c>
      <c r="F497" s="80" t="s">
        <v>71</v>
      </c>
      <c r="G497" s="80" t="s">
        <v>2249</v>
      </c>
      <c r="H497" s="80" t="s">
        <v>2250</v>
      </c>
      <c r="I497" s="177"/>
      <c r="J497" s="81">
        <v>115.09320071171197</v>
      </c>
      <c r="K497" s="81">
        <v>2.5091474608621582</v>
      </c>
      <c r="L497" s="81">
        <v>5.3915334203422809</v>
      </c>
      <c r="M497" s="81">
        <v>52.152495458897597</v>
      </c>
      <c r="N497" s="81">
        <v>46.547046701518937</v>
      </c>
      <c r="O497" s="81">
        <v>41.45909483559862</v>
      </c>
      <c r="P497" s="81">
        <v>48.211845444635131</v>
      </c>
      <c r="Q497" s="81">
        <v>3.0613038310083205</v>
      </c>
      <c r="R497" s="81">
        <v>8.2425039299096667</v>
      </c>
      <c r="S497" s="81">
        <v>6.4347507625600002</v>
      </c>
      <c r="T497" s="82"/>
      <c r="U497" s="81">
        <v>5815572</v>
      </c>
      <c r="V497" s="81">
        <v>1223</v>
      </c>
      <c r="W497" s="81">
        <v>126</v>
      </c>
      <c r="X497" s="81">
        <v>13562</v>
      </c>
      <c r="Y497" s="81">
        <v>20093</v>
      </c>
      <c r="Z497" s="81">
        <v>24788</v>
      </c>
      <c r="AA497" s="81">
        <v>9986</v>
      </c>
      <c r="AB497" s="81">
        <v>44821</v>
      </c>
      <c r="AC497" s="81">
        <v>1435671</v>
      </c>
      <c r="AD497" s="81">
        <v>6.4347507625600002</v>
      </c>
      <c r="AE497" s="82"/>
      <c r="AF497" s="81">
        <v>47269393.782538041</v>
      </c>
      <c r="AG497" s="81">
        <v>2030794.902805937</v>
      </c>
      <c r="AH497" s="81">
        <v>1041897.893890166</v>
      </c>
      <c r="AI497" s="81">
        <v>91025535.296545252</v>
      </c>
      <c r="AJ497" s="81">
        <v>72225611.479241014</v>
      </c>
      <c r="AK497" s="81">
        <v>0</v>
      </c>
      <c r="AL497" s="81">
        <v>0</v>
      </c>
      <c r="AM497" s="81">
        <v>6156921.0259849066</v>
      </c>
      <c r="AN497" s="81">
        <v>0</v>
      </c>
      <c r="AO497" s="81">
        <v>0</v>
      </c>
      <c r="AP497" s="82"/>
      <c r="AQ497" s="81">
        <v>1424</v>
      </c>
      <c r="AR497" s="81">
        <v>818</v>
      </c>
      <c r="AS497" s="81">
        <v>2</v>
      </c>
      <c r="AT497" s="81">
        <v>0</v>
      </c>
      <c r="AU497" s="81">
        <v>0</v>
      </c>
      <c r="AV497" s="81">
        <v>0</v>
      </c>
      <c r="AW497" s="81" t="s">
        <v>564</v>
      </c>
      <c r="AX497" s="82"/>
      <c r="AY497" s="81">
        <v>6440</v>
      </c>
      <c r="AZ497" s="81">
        <v>160578.5</v>
      </c>
      <c r="BA497" s="81">
        <v>12600</v>
      </c>
      <c r="BB497" s="81">
        <v>0</v>
      </c>
      <c r="BC497" s="81">
        <v>0</v>
      </c>
      <c r="BD497" s="81">
        <v>0</v>
      </c>
      <c r="BE497" s="81" t="s">
        <v>564</v>
      </c>
      <c r="BF497" s="82"/>
      <c r="BG497" s="81">
        <v>0</v>
      </c>
      <c r="BH497" s="81">
        <v>0</v>
      </c>
      <c r="BI497" s="81">
        <v>0</v>
      </c>
      <c r="BJ497" s="81">
        <v>0</v>
      </c>
      <c r="BK497" s="81">
        <v>5.9820000000000002</v>
      </c>
      <c r="BL497" s="81">
        <v>0</v>
      </c>
      <c r="BM497" s="82"/>
      <c r="BN497" s="81">
        <v>0</v>
      </c>
      <c r="BO497" s="81">
        <v>0</v>
      </c>
      <c r="BP497" s="81">
        <v>0</v>
      </c>
      <c r="BQ497" s="81">
        <v>0</v>
      </c>
      <c r="BR497" s="81">
        <v>1</v>
      </c>
      <c r="BS497" s="81">
        <v>0</v>
      </c>
      <c r="BT497"/>
      <c r="BU497" s="80">
        <v>5.9820000000000002</v>
      </c>
      <c r="BV497" s="80">
        <v>0</v>
      </c>
      <c r="BW497" s="80">
        <v>0</v>
      </c>
      <c r="BX497" s="80">
        <v>0</v>
      </c>
      <c r="BY497" s="80">
        <v>0</v>
      </c>
      <c r="BZ497" s="80">
        <v>0</v>
      </c>
      <c r="CA497" s="80">
        <v>0</v>
      </c>
      <c r="CB497" s="80">
        <v>0</v>
      </c>
      <c r="CC497" s="80">
        <v>0</v>
      </c>
    </row>
    <row r="498" spans="1:81">
      <c r="A498" s="80" t="s">
        <v>2264</v>
      </c>
      <c r="B498" s="80">
        <v>406</v>
      </c>
      <c r="C498" s="80">
        <v>15</v>
      </c>
      <c r="D498" s="80">
        <v>24</v>
      </c>
      <c r="E498" s="80">
        <v>2018</v>
      </c>
      <c r="F498" s="80" t="s">
        <v>93</v>
      </c>
      <c r="G498" s="80" t="s">
        <v>2249</v>
      </c>
      <c r="H498" s="80" t="s">
        <v>2250</v>
      </c>
      <c r="I498" s="177"/>
      <c r="J498" s="81">
        <v>93.818723228379298</v>
      </c>
      <c r="K498" s="81">
        <v>2.187360816530648</v>
      </c>
      <c r="L498" s="81">
        <v>4.8664575531461152</v>
      </c>
      <c r="M498" s="81">
        <v>43.548707836096838</v>
      </c>
      <c r="N498" s="81">
        <v>37.823425375099745</v>
      </c>
      <c r="O498" s="81">
        <v>40.814741051470804</v>
      </c>
      <c r="P498" s="81">
        <v>47.512058573918679</v>
      </c>
      <c r="Q498" s="81">
        <v>2.7911726442848659</v>
      </c>
      <c r="R498" s="81">
        <v>8.2876552745751209</v>
      </c>
      <c r="S498" s="81">
        <v>7.9199367240000003</v>
      </c>
      <c r="T498" s="82"/>
      <c r="U498" s="81">
        <v>5346665</v>
      </c>
      <c r="V498" s="81">
        <v>1223</v>
      </c>
      <c r="W498" s="81">
        <v>126</v>
      </c>
      <c r="X498" s="81">
        <v>13562</v>
      </c>
      <c r="Y498" s="81">
        <v>19976</v>
      </c>
      <c r="Z498" s="81">
        <v>24870</v>
      </c>
      <c r="AA498" s="81">
        <v>9940</v>
      </c>
      <c r="AB498" s="81">
        <v>44039</v>
      </c>
      <c r="AC498" s="81">
        <v>1437878</v>
      </c>
      <c r="AD498" s="81">
        <v>7.9199367240000003</v>
      </c>
      <c r="AE498" s="82"/>
      <c r="AF498" s="81">
        <v>41686599.364711709</v>
      </c>
      <c r="AG498" s="81">
        <v>1752028.9056226781</v>
      </c>
      <c r="AH498" s="81">
        <v>980148.58537623391</v>
      </c>
      <c r="AI498" s="81">
        <v>84833741.306023404</v>
      </c>
      <c r="AJ498" s="81">
        <v>68523013.741704732</v>
      </c>
      <c r="AK498" s="81">
        <v>0</v>
      </c>
      <c r="AL498" s="81">
        <v>0</v>
      </c>
      <c r="AM498" s="81">
        <v>6062017.2646303037</v>
      </c>
      <c r="AN498" s="81">
        <v>0</v>
      </c>
      <c r="AO498" s="81">
        <v>0</v>
      </c>
      <c r="AP498" s="82"/>
      <c r="AQ498" s="81">
        <v>1493</v>
      </c>
      <c r="AR498" s="81">
        <v>887</v>
      </c>
      <c r="AS498" s="81">
        <v>2</v>
      </c>
      <c r="AT498" s="81">
        <v>0</v>
      </c>
      <c r="AU498" s="81">
        <v>0</v>
      </c>
      <c r="AV498" s="81">
        <v>0</v>
      </c>
      <c r="AW498" s="81" t="s">
        <v>564</v>
      </c>
      <c r="AX498" s="82"/>
      <c r="AY498" s="81">
        <v>6832.5000000000036</v>
      </c>
      <c r="AZ498" s="81">
        <v>167806.8</v>
      </c>
      <c r="BA498" s="81">
        <v>12600</v>
      </c>
      <c r="BB498" s="81">
        <v>0</v>
      </c>
      <c r="BC498" s="81">
        <v>0</v>
      </c>
      <c r="BD498" s="81">
        <v>0</v>
      </c>
      <c r="BE498" s="81" t="s">
        <v>564</v>
      </c>
      <c r="BF498" s="82"/>
      <c r="BG498" s="81">
        <v>0</v>
      </c>
      <c r="BH498" s="81">
        <v>0</v>
      </c>
      <c r="BI498" s="81">
        <v>0</v>
      </c>
      <c r="BJ498" s="81">
        <v>0</v>
      </c>
      <c r="BK498" s="81">
        <v>5.4850000000000003</v>
      </c>
      <c r="BL498" s="81">
        <v>0</v>
      </c>
      <c r="BM498" s="82"/>
      <c r="BN498" s="81">
        <v>0</v>
      </c>
      <c r="BO498" s="81">
        <v>0</v>
      </c>
      <c r="BP498" s="81">
        <v>0</v>
      </c>
      <c r="BQ498" s="81">
        <v>0</v>
      </c>
      <c r="BR498" s="81">
        <v>1</v>
      </c>
      <c r="BS498" s="81">
        <v>0</v>
      </c>
      <c r="BT498"/>
      <c r="BU498" s="80">
        <v>5.4850000000000003</v>
      </c>
      <c r="BV498" s="80">
        <v>0</v>
      </c>
      <c r="BW498" s="80">
        <v>0</v>
      </c>
      <c r="BX498" s="80">
        <v>0</v>
      </c>
      <c r="BY498" s="80">
        <v>0</v>
      </c>
      <c r="BZ498" s="80">
        <v>0</v>
      </c>
      <c r="CA498" s="80">
        <v>0</v>
      </c>
      <c r="CB498" s="80">
        <v>0</v>
      </c>
      <c r="CC498" s="80">
        <v>0</v>
      </c>
    </row>
    <row r="499" spans="1:81">
      <c r="A499" s="80" t="s">
        <v>2265</v>
      </c>
      <c r="B499" s="80">
        <v>407</v>
      </c>
      <c r="C499" s="80">
        <v>16</v>
      </c>
      <c r="D499" s="80">
        <v>24</v>
      </c>
      <c r="E499" s="80">
        <v>2019</v>
      </c>
      <c r="F499" s="80" t="s">
        <v>73</v>
      </c>
      <c r="G499" s="80" t="s">
        <v>2249</v>
      </c>
      <c r="H499" s="80" t="s">
        <v>2250</v>
      </c>
      <c r="I499" s="177"/>
      <c r="J499" s="81">
        <v>96.599689083347599</v>
      </c>
      <c r="K499" s="81">
        <v>2.0407002037608466</v>
      </c>
      <c r="L499" s="81">
        <v>4.9093129644967455</v>
      </c>
      <c r="M499" s="81">
        <v>42.072292987418926</v>
      </c>
      <c r="N499" s="81">
        <v>39.548583026791711</v>
      </c>
      <c r="O499" s="81">
        <v>39.922147679939286</v>
      </c>
      <c r="P499" s="81">
        <v>46.680807028402157</v>
      </c>
      <c r="Q499" s="81">
        <v>2.6881583065295258</v>
      </c>
      <c r="R499" s="81">
        <v>8.5152538040675569</v>
      </c>
      <c r="S499" s="81">
        <v>6.4112805295499999</v>
      </c>
      <c r="T499" s="82"/>
      <c r="U499" s="81">
        <v>5764815</v>
      </c>
      <c r="V499" s="81">
        <v>1223</v>
      </c>
      <c r="W499" s="81">
        <v>126</v>
      </c>
      <c r="X499" s="81">
        <v>13562</v>
      </c>
      <c r="Y499" s="81">
        <v>20043</v>
      </c>
      <c r="Z499" s="81">
        <v>24994</v>
      </c>
      <c r="AA499" s="81">
        <v>9693</v>
      </c>
      <c r="AB499" s="81">
        <v>43562</v>
      </c>
      <c r="AC499" s="81">
        <v>1501563</v>
      </c>
      <c r="AD499" s="81">
        <v>6.4112805295499999</v>
      </c>
      <c r="AE499" s="82"/>
      <c r="AF499" s="81">
        <v>42597107.387330487</v>
      </c>
      <c r="AG499" s="81">
        <v>1766663.1087618549</v>
      </c>
      <c r="AH499" s="81">
        <v>1049102.8549515521</v>
      </c>
      <c r="AI499" s="81">
        <v>86472640.518155918</v>
      </c>
      <c r="AJ499" s="81">
        <v>73514131.901791587</v>
      </c>
      <c r="AK499" s="81">
        <v>0</v>
      </c>
      <c r="AL499" s="81">
        <v>0</v>
      </c>
      <c r="AM499" s="81">
        <v>5932816.4654395748</v>
      </c>
      <c r="AN499" s="81">
        <v>0</v>
      </c>
      <c r="AO499" s="81">
        <v>0</v>
      </c>
      <c r="AP499" s="82"/>
      <c r="AQ499" s="81">
        <v>1544</v>
      </c>
      <c r="AR499" s="81">
        <v>966</v>
      </c>
      <c r="AS499" s="81">
        <v>2</v>
      </c>
      <c r="AT499" s="81">
        <v>1</v>
      </c>
      <c r="AU499" s="81">
        <v>0</v>
      </c>
      <c r="AV499" s="81">
        <v>0</v>
      </c>
      <c r="AW499" s="81" t="s">
        <v>564</v>
      </c>
      <c r="AX499" s="82"/>
      <c r="AY499" s="81">
        <v>7127.4000000000033</v>
      </c>
      <c r="AZ499" s="81">
        <v>171977.5</v>
      </c>
      <c r="BA499" s="81">
        <v>12600</v>
      </c>
      <c r="BB499" s="81">
        <v>27</v>
      </c>
      <c r="BC499" s="81">
        <v>0</v>
      </c>
      <c r="BD499" s="81">
        <v>0</v>
      </c>
      <c r="BE499" s="81" t="s">
        <v>564</v>
      </c>
      <c r="BF499" s="82"/>
      <c r="BG499" s="81">
        <v>0</v>
      </c>
      <c r="BH499" s="81">
        <v>0</v>
      </c>
      <c r="BI499" s="81">
        <v>0</v>
      </c>
      <c r="BJ499" s="81">
        <v>0</v>
      </c>
      <c r="BK499" s="81">
        <v>4.7450000000000001</v>
      </c>
      <c r="BL499" s="81">
        <v>0</v>
      </c>
      <c r="BM499" s="82"/>
      <c r="BN499" s="81">
        <v>0</v>
      </c>
      <c r="BO499" s="81">
        <v>0</v>
      </c>
      <c r="BP499" s="81">
        <v>0</v>
      </c>
      <c r="BQ499" s="81">
        <v>0</v>
      </c>
      <c r="BR499" s="81">
        <v>1</v>
      </c>
      <c r="BS499" s="81">
        <v>0</v>
      </c>
      <c r="BT499"/>
      <c r="BU499" s="80">
        <v>4.7450000000000001</v>
      </c>
      <c r="BV499" s="80">
        <v>0</v>
      </c>
      <c r="BW499" s="80">
        <v>0</v>
      </c>
      <c r="BX499" s="80">
        <v>0</v>
      </c>
      <c r="BY499" s="80">
        <v>0</v>
      </c>
      <c r="BZ499" s="80">
        <v>0</v>
      </c>
      <c r="CA499" s="80">
        <v>0</v>
      </c>
      <c r="CB499" s="80">
        <v>0</v>
      </c>
      <c r="CC499" s="80">
        <v>0</v>
      </c>
    </row>
    <row r="500" spans="1:81">
      <c r="A500" s="80" t="s">
        <v>2266</v>
      </c>
      <c r="B500" s="80">
        <v>408</v>
      </c>
      <c r="C500" s="80">
        <v>17</v>
      </c>
      <c r="D500" s="80">
        <v>24</v>
      </c>
      <c r="E500" s="80">
        <v>2020</v>
      </c>
      <c r="F500" s="80" t="s">
        <v>218</v>
      </c>
      <c r="G500" s="80" t="s">
        <v>2249</v>
      </c>
      <c r="H500" s="80" t="s">
        <v>2250</v>
      </c>
      <c r="I500" s="177"/>
      <c r="J500" s="81">
        <v>96.048435513113532</v>
      </c>
      <c r="K500" s="81">
        <v>2.0117963361772513</v>
      </c>
      <c r="L500" s="81">
        <v>6.1471516879239481</v>
      </c>
      <c r="M500" s="81">
        <v>42.670838853237875</v>
      </c>
      <c r="N500" s="81">
        <v>39.429703361449171</v>
      </c>
      <c r="O500" s="81">
        <v>35.363694163063123</v>
      </c>
      <c r="P500" s="81">
        <v>43.718595986841358</v>
      </c>
      <c r="Q500" s="81">
        <v>2.5431405306523542</v>
      </c>
      <c r="R500" s="81">
        <v>6.4548186074413909</v>
      </c>
      <c r="S500" s="81">
        <v>8.6060428423200026</v>
      </c>
      <c r="T500" s="82"/>
      <c r="U500" s="81">
        <v>5563767</v>
      </c>
      <c r="V500" s="81">
        <v>1067</v>
      </c>
      <c r="W500" s="81">
        <v>201</v>
      </c>
      <c r="X500" s="81">
        <v>13947</v>
      </c>
      <c r="Y500" s="81">
        <v>20122</v>
      </c>
      <c r="Z500" s="81">
        <v>25270</v>
      </c>
      <c r="AA500" s="81">
        <v>9863</v>
      </c>
      <c r="AB500" s="81">
        <v>43131</v>
      </c>
      <c r="AC500" s="81">
        <v>1144168.0000000002</v>
      </c>
      <c r="AD500" s="81">
        <v>8.6060428423200026</v>
      </c>
      <c r="AE500" s="82"/>
      <c r="AF500" s="81">
        <v>43825411.474961199</v>
      </c>
      <c r="AG500" s="81">
        <v>1577706.3054650696</v>
      </c>
      <c r="AH500" s="81">
        <v>1343577.6588545905</v>
      </c>
      <c r="AI500" s="81">
        <v>83621726.140260711</v>
      </c>
      <c r="AJ500" s="81">
        <v>70030613.799576387</v>
      </c>
      <c r="AK500" s="81"/>
      <c r="AL500" s="81"/>
      <c r="AM500" s="81">
        <v>5629074.6954046004</v>
      </c>
      <c r="AN500" s="81"/>
      <c r="AO500" s="81"/>
      <c r="AP500" s="82"/>
      <c r="AQ500" s="81">
        <v>1617</v>
      </c>
      <c r="AR500" s="81">
        <v>1032</v>
      </c>
      <c r="AS500" s="81">
        <v>2</v>
      </c>
      <c r="AT500" s="81">
        <v>1</v>
      </c>
      <c r="AU500" s="81">
        <v>0</v>
      </c>
      <c r="AV500" s="81">
        <v>0</v>
      </c>
      <c r="AW500" s="81">
        <v>2</v>
      </c>
      <c r="AX500" s="82"/>
      <c r="AY500" s="81">
        <v>7544.1000000000058</v>
      </c>
      <c r="AZ500" s="81">
        <v>180619.7000000003</v>
      </c>
      <c r="BA500" s="81">
        <v>12600</v>
      </c>
      <c r="BB500" s="81">
        <v>27</v>
      </c>
      <c r="BC500" s="81">
        <v>0</v>
      </c>
      <c r="BD500" s="81">
        <v>0</v>
      </c>
      <c r="BE500" s="81">
        <v>12600</v>
      </c>
      <c r="BF500" s="82"/>
      <c r="BG500" s="81">
        <v>0</v>
      </c>
      <c r="BH500" s="81">
        <v>0</v>
      </c>
      <c r="BI500" s="81">
        <v>0</v>
      </c>
      <c r="BJ500" s="81">
        <v>0</v>
      </c>
      <c r="BK500" s="81">
        <v>4.0679999999999996</v>
      </c>
      <c r="BL500" s="81">
        <v>0</v>
      </c>
      <c r="BM500" s="82"/>
      <c r="BN500" s="81">
        <v>0</v>
      </c>
      <c r="BO500" s="81">
        <v>0</v>
      </c>
      <c r="BP500" s="81">
        <v>0</v>
      </c>
      <c r="BQ500" s="81">
        <v>0</v>
      </c>
      <c r="BR500" s="81">
        <v>1</v>
      </c>
      <c r="BS500" s="81">
        <v>0</v>
      </c>
      <c r="BT500"/>
      <c r="BU500" s="80">
        <v>4.0679999999999996</v>
      </c>
      <c r="BV500" s="80">
        <v>0</v>
      </c>
      <c r="BW500" s="80">
        <v>0</v>
      </c>
      <c r="BX500" s="80">
        <v>0</v>
      </c>
      <c r="BY500" s="80">
        <v>0</v>
      </c>
      <c r="BZ500" s="80">
        <v>0</v>
      </c>
      <c r="CA500" s="80">
        <v>0</v>
      </c>
      <c r="CB500" s="80">
        <v>0</v>
      </c>
      <c r="CC500" s="80">
        <v>0</v>
      </c>
    </row>
    <row r="501" spans="1:81">
      <c r="A501" s="80" t="s">
        <v>2267</v>
      </c>
      <c r="B501" s="80">
        <v>408</v>
      </c>
      <c r="C501" s="80">
        <v>18</v>
      </c>
      <c r="D501" s="80">
        <v>24</v>
      </c>
      <c r="E501" s="80">
        <v>2021</v>
      </c>
      <c r="F501" s="80" t="s">
        <v>75</v>
      </c>
      <c r="G501" s="174" t="s">
        <v>2249</v>
      </c>
      <c r="H501" s="80" t="s">
        <v>2250</v>
      </c>
      <c r="I501" s="177"/>
      <c r="J501" s="81">
        <v>90.63297567492306</v>
      </c>
      <c r="K501" s="81">
        <v>2.0545864930947633</v>
      </c>
      <c r="L501" s="81">
        <v>6.4284350395600889</v>
      </c>
      <c r="M501" s="81">
        <v>40.033669284886798</v>
      </c>
      <c r="N501" s="81">
        <v>35.099446073167385</v>
      </c>
      <c r="O501" s="81">
        <v>34.587453983278657</v>
      </c>
      <c r="P501" s="81">
        <v>45.075659889128367</v>
      </c>
      <c r="Q501" s="81">
        <v>2.5491952607106896</v>
      </c>
      <c r="R501" s="81">
        <v>7.7512201799319325</v>
      </c>
      <c r="S501" s="81">
        <v>5.8339803617000001</v>
      </c>
      <c r="T501" s="82"/>
      <c r="U501" s="81">
        <v>5602197</v>
      </c>
      <c r="V501" s="81">
        <v>1067</v>
      </c>
      <c r="W501" s="81">
        <v>201</v>
      </c>
      <c r="X501" s="81">
        <v>13947</v>
      </c>
      <c r="Y501" s="81">
        <v>20177</v>
      </c>
      <c r="Z501" s="81">
        <v>25449</v>
      </c>
      <c r="AA501" s="81">
        <v>9917</v>
      </c>
      <c r="AB501" s="81">
        <v>42721</v>
      </c>
      <c r="AC501" s="81">
        <v>1331734.9999999998</v>
      </c>
      <c r="AD501" s="81">
        <v>5.8339803617000001</v>
      </c>
      <c r="AE501" s="82"/>
      <c r="AF501" s="81">
        <v>41542532.718372412</v>
      </c>
      <c r="AG501" s="81">
        <v>1684837.1790146234</v>
      </c>
      <c r="AH501" s="81">
        <v>1358717.8845314512</v>
      </c>
      <c r="AI501" s="81">
        <v>90260657.535607278</v>
      </c>
      <c r="AJ501" s="81">
        <v>71778856.261721939</v>
      </c>
      <c r="AK501" s="81">
        <v>0</v>
      </c>
      <c r="AL501" s="81">
        <v>0</v>
      </c>
      <c r="AM501" s="81">
        <v>5607724.5510371486</v>
      </c>
      <c r="AN501" s="81">
        <v>0</v>
      </c>
      <c r="AO501" s="81">
        <v>0</v>
      </c>
      <c r="AP501" s="82"/>
      <c r="AQ501" s="81">
        <v>1686</v>
      </c>
      <c r="AR501" s="81">
        <v>1080</v>
      </c>
      <c r="AS501" s="81">
        <v>2</v>
      </c>
      <c r="AT501" s="81">
        <v>1</v>
      </c>
      <c r="AU501" s="81">
        <v>0</v>
      </c>
      <c r="AV501" s="81">
        <v>0</v>
      </c>
      <c r="AW501" s="81"/>
      <c r="AX501" s="82"/>
      <c r="AY501" s="81">
        <v>8022.5000000000045</v>
      </c>
      <c r="AZ501" s="81">
        <v>185029.60000000041</v>
      </c>
      <c r="BA501" s="81">
        <v>12600</v>
      </c>
      <c r="BB501" s="81">
        <v>27</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2268</v>
      </c>
      <c r="B502" s="80">
        <v>408</v>
      </c>
      <c r="C502" s="80">
        <v>19</v>
      </c>
      <c r="D502" s="80">
        <v>24</v>
      </c>
      <c r="E502" s="80">
        <v>2022</v>
      </c>
      <c r="F502" s="80" t="s">
        <v>568</v>
      </c>
      <c r="G502" s="174" t="s">
        <v>2249</v>
      </c>
      <c r="H502" s="80" t="s">
        <v>2250</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1769</v>
      </c>
      <c r="AR502" s="81">
        <v>1093</v>
      </c>
      <c r="AS502" s="81">
        <v>2</v>
      </c>
      <c r="AT502" s="81">
        <v>1</v>
      </c>
      <c r="AU502" s="81">
        <v>0</v>
      </c>
      <c r="AV502" s="81">
        <v>0</v>
      </c>
      <c r="AW502" s="81"/>
      <c r="AX502" s="82"/>
      <c r="AY502" s="81">
        <v>8579.3000000000029</v>
      </c>
      <c r="AZ502" s="81">
        <v>189838.70000000033</v>
      </c>
      <c r="BA502" s="81">
        <v>12600</v>
      </c>
      <c r="BB502" s="81">
        <v>27</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2269</v>
      </c>
      <c r="B503" s="80">
        <v>443</v>
      </c>
      <c r="C503" s="80">
        <v>1</v>
      </c>
      <c r="D503" s="80">
        <v>27</v>
      </c>
      <c r="E503" s="80">
        <v>1990</v>
      </c>
      <c r="F503" s="80" t="s">
        <v>562</v>
      </c>
      <c r="G503" s="80" t="s">
        <v>2270</v>
      </c>
      <c r="H503" s="80" t="s">
        <v>2271</v>
      </c>
      <c r="I503" s="177"/>
      <c r="J503" s="81">
        <v>458.688239389231</v>
      </c>
      <c r="K503" s="81">
        <v>6.1260778218663265</v>
      </c>
      <c r="L503" s="81">
        <v>11.773972075047304</v>
      </c>
      <c r="M503" s="81">
        <v>29.058699444254643</v>
      </c>
      <c r="N503" s="81">
        <v>34.132380005439643</v>
      </c>
      <c r="O503" s="81">
        <v>42.85800833822271</v>
      </c>
      <c r="P503" s="81">
        <v>47.353684867682261</v>
      </c>
      <c r="Q503" s="81">
        <v>2.6301067702256438</v>
      </c>
      <c r="R503" s="81">
        <v>0</v>
      </c>
      <c r="S503" s="81">
        <v>2.563754325176725</v>
      </c>
      <c r="T503" s="82"/>
      <c r="U503" s="81">
        <v>19353524</v>
      </c>
      <c r="V503" s="81">
        <v>2167</v>
      </c>
      <c r="W503" s="81">
        <v>125</v>
      </c>
      <c r="X503" s="81">
        <v>10391</v>
      </c>
      <c r="Y503" s="81">
        <v>11257</v>
      </c>
      <c r="Z503" s="81">
        <v>17628</v>
      </c>
      <c r="AA503" s="81">
        <v>11498</v>
      </c>
      <c r="AB503" s="81">
        <v>42704</v>
      </c>
      <c r="AC503" s="81">
        <v>0</v>
      </c>
      <c r="AD503" s="81">
        <v>2.563754325176725</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2272</v>
      </c>
      <c r="B504" s="80">
        <v>444</v>
      </c>
      <c r="C504" s="80">
        <v>2</v>
      </c>
      <c r="D504" s="80">
        <v>27</v>
      </c>
      <c r="E504" s="80">
        <v>2005</v>
      </c>
      <c r="F504" s="80" t="s">
        <v>565</v>
      </c>
      <c r="G504" s="80" t="s">
        <v>2270</v>
      </c>
      <c r="H504" s="80" t="s">
        <v>2271</v>
      </c>
      <c r="I504" s="177"/>
      <c r="J504" s="81">
        <v>244.37095213913304</v>
      </c>
      <c r="K504" s="81">
        <v>4.4758443872664104</v>
      </c>
      <c r="L504" s="81">
        <v>12.266684986279479</v>
      </c>
      <c r="M504" s="81">
        <v>69.831194078872912</v>
      </c>
      <c r="N504" s="81">
        <v>53.345951788041411</v>
      </c>
      <c r="O504" s="81">
        <v>73.566170666515049</v>
      </c>
      <c r="P504" s="81">
        <v>59.680178513350135</v>
      </c>
      <c r="Q504" s="81">
        <v>2.6948219991545783</v>
      </c>
      <c r="R504" s="81">
        <v>0</v>
      </c>
      <c r="S504" s="81">
        <v>4.4736573551801131</v>
      </c>
      <c r="T504" s="82"/>
      <c r="U504" s="81">
        <v>10787535</v>
      </c>
      <c r="V504" s="81">
        <v>2031</v>
      </c>
      <c r="W504" s="81">
        <v>147</v>
      </c>
      <c r="X504" s="81">
        <v>11745</v>
      </c>
      <c r="Y504" s="81">
        <v>14405</v>
      </c>
      <c r="Z504" s="81">
        <v>35015</v>
      </c>
      <c r="AA504" s="81">
        <v>11868</v>
      </c>
      <c r="AB504" s="81">
        <v>45741</v>
      </c>
      <c r="AC504" s="81">
        <v>0</v>
      </c>
      <c r="AD504" s="81">
        <v>4.4736573551801131</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2273</v>
      </c>
      <c r="B505" s="80">
        <v>445</v>
      </c>
      <c r="C505" s="80">
        <v>3</v>
      </c>
      <c r="D505" s="80">
        <v>27</v>
      </c>
      <c r="E505" s="80">
        <v>2006</v>
      </c>
      <c r="F505" s="80" t="s">
        <v>566</v>
      </c>
      <c r="G505" s="80" t="s">
        <v>2270</v>
      </c>
      <c r="H505" s="80" t="s">
        <v>2271</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2274</v>
      </c>
      <c r="B506" s="80">
        <v>446</v>
      </c>
      <c r="C506" s="80">
        <v>4</v>
      </c>
      <c r="D506" s="80">
        <v>27</v>
      </c>
      <c r="E506" s="80">
        <v>2007</v>
      </c>
      <c r="F506" s="80" t="s">
        <v>567</v>
      </c>
      <c r="G506" s="80" t="s">
        <v>2270</v>
      </c>
      <c r="H506" s="80" t="s">
        <v>2271</v>
      </c>
      <c r="I506" s="177"/>
      <c r="J506" s="81">
        <v>244.99236565052934</v>
      </c>
      <c r="K506" s="81">
        <v>4.7823781740574907</v>
      </c>
      <c r="L506" s="81">
        <v>14.240752584645906</v>
      </c>
      <c r="M506" s="81">
        <v>67.301072445202195</v>
      </c>
      <c r="N506" s="81">
        <v>55.065462682458296</v>
      </c>
      <c r="O506" s="81">
        <v>71.519045374890595</v>
      </c>
      <c r="P506" s="81">
        <v>59.904368045259098</v>
      </c>
      <c r="Q506" s="81">
        <v>2.811083859939655</v>
      </c>
      <c r="R506" s="81">
        <v>0</v>
      </c>
      <c r="S506" s="81">
        <v>5.526000783400618</v>
      </c>
      <c r="T506" s="82"/>
      <c r="U506" s="81">
        <v>12026539</v>
      </c>
      <c r="V506" s="81">
        <v>2020</v>
      </c>
      <c r="W506" s="81">
        <v>167</v>
      </c>
      <c r="X506" s="81">
        <v>13681</v>
      </c>
      <c r="Y506" s="81">
        <v>14609</v>
      </c>
      <c r="Z506" s="81">
        <v>35387</v>
      </c>
      <c r="AA506" s="81">
        <v>11731</v>
      </c>
      <c r="AB506" s="81">
        <v>45191</v>
      </c>
      <c r="AC506" s="81">
        <v>0</v>
      </c>
      <c r="AD506" s="81">
        <v>5.526000783400618</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2275</v>
      </c>
      <c r="B507" s="80">
        <v>447</v>
      </c>
      <c r="C507" s="80">
        <v>5</v>
      </c>
      <c r="D507" s="80">
        <v>27</v>
      </c>
      <c r="E507" s="80">
        <v>2008</v>
      </c>
      <c r="F507" s="80" t="s">
        <v>84</v>
      </c>
      <c r="G507" s="80" t="s">
        <v>2270</v>
      </c>
      <c r="H507" s="80" t="s">
        <v>2271</v>
      </c>
      <c r="I507" s="177"/>
      <c r="J507" s="81">
        <v>232.0875786561158</v>
      </c>
      <c r="K507" s="81">
        <v>3.5889190602805514</v>
      </c>
      <c r="L507" s="81">
        <v>12.727186776255921</v>
      </c>
      <c r="M507" s="81">
        <v>69.402523774259578</v>
      </c>
      <c r="N507" s="81">
        <v>54.211560308774544</v>
      </c>
      <c r="O507" s="81">
        <v>69.73830111078037</v>
      </c>
      <c r="P507" s="81">
        <v>58.77515633717006</v>
      </c>
      <c r="Q507" s="81">
        <v>2.7530314648123628</v>
      </c>
      <c r="R507" s="81">
        <v>0</v>
      </c>
      <c r="S507" s="81">
        <v>4.7763506948774674</v>
      </c>
      <c r="T507" s="82"/>
      <c r="U507" s="81">
        <v>11942905</v>
      </c>
      <c r="V507" s="81">
        <v>2020</v>
      </c>
      <c r="W507" s="81">
        <v>167</v>
      </c>
      <c r="X507" s="81">
        <v>13681</v>
      </c>
      <c r="Y507" s="81">
        <v>14788</v>
      </c>
      <c r="Z507" s="81">
        <v>35717</v>
      </c>
      <c r="AA507" s="81">
        <v>11523</v>
      </c>
      <c r="AB507" s="81">
        <v>44985</v>
      </c>
      <c r="AC507" s="81">
        <v>0</v>
      </c>
      <c r="AD507" s="81">
        <v>4.7763506948774674</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2276</v>
      </c>
      <c r="B508" s="80">
        <v>448</v>
      </c>
      <c r="C508" s="80">
        <v>6</v>
      </c>
      <c r="D508" s="80">
        <v>27</v>
      </c>
      <c r="E508" s="80">
        <v>2009</v>
      </c>
      <c r="F508" s="80" t="s">
        <v>85</v>
      </c>
      <c r="G508" s="80" t="s">
        <v>2270</v>
      </c>
      <c r="H508" s="80" t="s">
        <v>2271</v>
      </c>
      <c r="I508" s="177"/>
      <c r="J508" s="81">
        <v>167.46425800750649</v>
      </c>
      <c r="K508" s="81">
        <v>3.2983610257759315</v>
      </c>
      <c r="L508" s="81">
        <v>7.0549795737964773</v>
      </c>
      <c r="M508" s="81">
        <v>68.237606035556368</v>
      </c>
      <c r="N508" s="81">
        <v>47.127439684800507</v>
      </c>
      <c r="O508" s="81">
        <v>70.346749445710756</v>
      </c>
      <c r="P508" s="81">
        <v>57.072664161939258</v>
      </c>
      <c r="Q508" s="81">
        <v>2.613217606508389</v>
      </c>
      <c r="R508" s="81">
        <v>0</v>
      </c>
      <c r="S508" s="81">
        <v>8.4316321108918011</v>
      </c>
      <c r="T508" s="82"/>
      <c r="U508" s="81">
        <v>7520345</v>
      </c>
      <c r="V508" s="81">
        <v>2043</v>
      </c>
      <c r="W508" s="81">
        <v>144</v>
      </c>
      <c r="X508" s="81">
        <v>14571</v>
      </c>
      <c r="Y508" s="81">
        <v>14894</v>
      </c>
      <c r="Z508" s="81">
        <v>35562</v>
      </c>
      <c r="AA508" s="81">
        <v>11487</v>
      </c>
      <c r="AB508" s="81">
        <v>44825</v>
      </c>
      <c r="AC508" s="81">
        <v>0</v>
      </c>
      <c r="AD508" s="81">
        <v>8.4316321108918011</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58.1</v>
      </c>
      <c r="BJ508" s="81">
        <v>0</v>
      </c>
      <c r="BK508" s="81">
        <v>6.93</v>
      </c>
      <c r="BL508" s="81">
        <v>0</v>
      </c>
      <c r="BM508" s="82"/>
      <c r="BN508" s="81">
        <v>0</v>
      </c>
      <c r="BO508" s="81">
        <v>0</v>
      </c>
      <c r="BP508" s="81">
        <v>4</v>
      </c>
      <c r="BQ508" s="81">
        <v>0</v>
      </c>
      <c r="BR508" s="81">
        <v>1</v>
      </c>
      <c r="BS508" s="81">
        <v>0</v>
      </c>
      <c r="BT508"/>
      <c r="BU508" s="80"/>
      <c r="BV508" s="80"/>
      <c r="BW508" s="80"/>
      <c r="BX508" s="80"/>
      <c r="BY508" s="80"/>
      <c r="BZ508" s="80"/>
      <c r="CA508" s="80"/>
      <c r="CB508" s="80"/>
      <c r="CC508" s="80"/>
    </row>
    <row r="509" spans="1:81">
      <c r="A509" s="80" t="s">
        <v>2277</v>
      </c>
      <c r="B509" s="80">
        <v>449</v>
      </c>
      <c r="C509" s="80">
        <v>7</v>
      </c>
      <c r="D509" s="80">
        <v>27</v>
      </c>
      <c r="E509" s="80">
        <v>2010</v>
      </c>
      <c r="F509" s="80" t="s">
        <v>86</v>
      </c>
      <c r="G509" s="80" t="s">
        <v>2270</v>
      </c>
      <c r="H509" s="80" t="s">
        <v>2271</v>
      </c>
      <c r="I509" s="177"/>
      <c r="J509" s="81">
        <v>203.84273172380472</v>
      </c>
      <c r="K509" s="81">
        <v>3.531926062253409</v>
      </c>
      <c r="L509" s="81">
        <v>6.7756067433059046</v>
      </c>
      <c r="M509" s="81">
        <v>65.282656316542415</v>
      </c>
      <c r="N509" s="81">
        <v>52.992549596355836</v>
      </c>
      <c r="O509" s="81">
        <v>71.513871812090443</v>
      </c>
      <c r="P509" s="81">
        <v>57.408333077131253</v>
      </c>
      <c r="Q509" s="81">
        <v>2.720700071972932</v>
      </c>
      <c r="R509" s="81">
        <v>0</v>
      </c>
      <c r="S509" s="81">
        <v>6.6475545671930902</v>
      </c>
      <c r="T509" s="82"/>
      <c r="U509" s="81">
        <v>9998474</v>
      </c>
      <c r="V509" s="81">
        <v>2043</v>
      </c>
      <c r="W509" s="81">
        <v>144</v>
      </c>
      <c r="X509" s="81">
        <v>14571</v>
      </c>
      <c r="Y509" s="81">
        <v>15053</v>
      </c>
      <c r="Z509" s="81">
        <v>36320</v>
      </c>
      <c r="AA509" s="81">
        <v>11266</v>
      </c>
      <c r="AB509" s="81">
        <v>44718</v>
      </c>
      <c r="AC509" s="81">
        <v>0</v>
      </c>
      <c r="AD509" s="81">
        <v>6.6475545671930902</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52.636000000000003</v>
      </c>
      <c r="BJ509" s="81">
        <v>0</v>
      </c>
      <c r="BK509" s="81">
        <v>4.7759999999999998</v>
      </c>
      <c r="BL509" s="81">
        <v>0</v>
      </c>
      <c r="BM509" s="82"/>
      <c r="BN509" s="81">
        <v>0</v>
      </c>
      <c r="BO509" s="81">
        <v>0</v>
      </c>
      <c r="BP509" s="81">
        <v>4</v>
      </c>
      <c r="BQ509" s="81">
        <v>0</v>
      </c>
      <c r="BR509" s="81">
        <v>1</v>
      </c>
      <c r="BS509" s="81">
        <v>0</v>
      </c>
      <c r="BT509"/>
      <c r="BU509" s="80">
        <v>57.411999999999999</v>
      </c>
      <c r="BV509" s="80">
        <v>0</v>
      </c>
      <c r="BW509" s="80">
        <v>0</v>
      </c>
      <c r="BX509" s="80">
        <v>0</v>
      </c>
      <c r="BY509" s="80">
        <v>0</v>
      </c>
      <c r="BZ509" s="80">
        <v>0</v>
      </c>
      <c r="CA509" s="80">
        <v>0</v>
      </c>
      <c r="CB509" s="80">
        <v>0</v>
      </c>
      <c r="CC509" s="80">
        <v>0</v>
      </c>
    </row>
    <row r="510" spans="1:81">
      <c r="A510" s="80" t="s">
        <v>2278</v>
      </c>
      <c r="B510" s="80">
        <v>450</v>
      </c>
      <c r="C510" s="80">
        <v>8</v>
      </c>
      <c r="D510" s="80">
        <v>27</v>
      </c>
      <c r="E510" s="80">
        <v>2011</v>
      </c>
      <c r="F510" s="80" t="s">
        <v>87</v>
      </c>
      <c r="G510" s="80" t="s">
        <v>2270</v>
      </c>
      <c r="H510" s="80" t="s">
        <v>2271</v>
      </c>
      <c r="I510" s="177"/>
      <c r="J510" s="81">
        <v>195.48555974143645</v>
      </c>
      <c r="K510" s="81">
        <v>5.0719598876138114</v>
      </c>
      <c r="L510" s="81">
        <v>7.219261370426306</v>
      </c>
      <c r="M510" s="81">
        <v>79.477967798496863</v>
      </c>
      <c r="N510" s="81">
        <v>57.082888912794914</v>
      </c>
      <c r="O510" s="81">
        <v>70.9741756553871</v>
      </c>
      <c r="P510" s="81">
        <v>56.05612637282713</v>
      </c>
      <c r="Q510" s="81">
        <v>3.1152154370788185</v>
      </c>
      <c r="R510" s="81">
        <v>0</v>
      </c>
      <c r="S510" s="81">
        <v>7.4846468375352995</v>
      </c>
      <c r="T510" s="82"/>
      <c r="U510" s="81">
        <v>8893794</v>
      </c>
      <c r="V510" s="81">
        <v>2043</v>
      </c>
      <c r="W510" s="81">
        <v>144</v>
      </c>
      <c r="X510" s="81">
        <v>14571</v>
      </c>
      <c r="Y510" s="81">
        <v>15168</v>
      </c>
      <c r="Z510" s="81">
        <v>36829</v>
      </c>
      <c r="AA510" s="81">
        <v>11328</v>
      </c>
      <c r="AB510" s="81">
        <v>44390</v>
      </c>
      <c r="AC510" s="81">
        <v>0</v>
      </c>
      <c r="AD510" s="81">
        <v>7.4846468375352995</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58.64</v>
      </c>
      <c r="BJ510" s="81">
        <v>0</v>
      </c>
      <c r="BK510" s="81">
        <v>3.9470000000000001</v>
      </c>
      <c r="BL510" s="81">
        <v>0</v>
      </c>
      <c r="BM510" s="82"/>
      <c r="BN510" s="81">
        <v>0</v>
      </c>
      <c r="BO510" s="81">
        <v>0</v>
      </c>
      <c r="BP510" s="81">
        <v>4</v>
      </c>
      <c r="BQ510" s="81">
        <v>0</v>
      </c>
      <c r="BR510" s="81">
        <v>1</v>
      </c>
      <c r="BS510" s="81">
        <v>0</v>
      </c>
      <c r="BT510"/>
      <c r="BU510" s="80">
        <v>62.587000000000003</v>
      </c>
      <c r="BV510" s="80">
        <v>0</v>
      </c>
      <c r="BW510" s="80">
        <v>0</v>
      </c>
      <c r="BX510" s="80">
        <v>0</v>
      </c>
      <c r="BY510" s="80">
        <v>0</v>
      </c>
      <c r="BZ510" s="80">
        <v>0</v>
      </c>
      <c r="CA510" s="80">
        <v>0</v>
      </c>
      <c r="CB510" s="80">
        <v>0</v>
      </c>
      <c r="CC510" s="80">
        <v>0</v>
      </c>
    </row>
    <row r="511" spans="1:81">
      <c r="A511" s="80" t="s">
        <v>2279</v>
      </c>
      <c r="B511" s="80">
        <v>451</v>
      </c>
      <c r="C511" s="80">
        <v>9</v>
      </c>
      <c r="D511" s="80">
        <v>27</v>
      </c>
      <c r="E511" s="80">
        <v>2012</v>
      </c>
      <c r="F511" s="80" t="s">
        <v>88</v>
      </c>
      <c r="G511" s="80" t="s">
        <v>2270</v>
      </c>
      <c r="H511" s="80" t="s">
        <v>2271</v>
      </c>
      <c r="I511" s="177"/>
      <c r="J511" s="81">
        <v>270.46585299927591</v>
      </c>
      <c r="K511" s="81">
        <v>4.805964578919844</v>
      </c>
      <c r="L511" s="81">
        <v>7.2337080302428864</v>
      </c>
      <c r="M511" s="81">
        <v>86.886689188373694</v>
      </c>
      <c r="N511" s="81">
        <v>65.586085826869692</v>
      </c>
      <c r="O511" s="81">
        <v>70.50744043071326</v>
      </c>
      <c r="P511" s="81">
        <v>55.827637343298079</v>
      </c>
      <c r="Q511" s="81">
        <v>3.472367481966081</v>
      </c>
      <c r="R511" s="81">
        <v>0</v>
      </c>
      <c r="S511" s="81">
        <v>6.7452357679037442</v>
      </c>
      <c r="T511" s="82"/>
      <c r="U511" s="81">
        <v>12070396</v>
      </c>
      <c r="V511" s="81">
        <v>2043</v>
      </c>
      <c r="W511" s="81">
        <v>144</v>
      </c>
      <c r="X511" s="81">
        <v>14571</v>
      </c>
      <c r="Y511" s="81">
        <v>15959</v>
      </c>
      <c r="Z511" s="81">
        <v>36877</v>
      </c>
      <c r="AA511" s="81">
        <v>11218</v>
      </c>
      <c r="AB511" s="81">
        <v>45541</v>
      </c>
      <c r="AC511" s="81">
        <v>0</v>
      </c>
      <c r="AD511" s="81">
        <v>6.7452357679037442</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68.534000000000006</v>
      </c>
      <c r="BJ511" s="81">
        <v>0</v>
      </c>
      <c r="BK511" s="81">
        <v>5.0529999999999999</v>
      </c>
      <c r="BL511" s="81">
        <v>0</v>
      </c>
      <c r="BM511" s="82"/>
      <c r="BN511" s="81">
        <v>0</v>
      </c>
      <c r="BO511" s="81">
        <v>0</v>
      </c>
      <c r="BP511" s="81">
        <v>4</v>
      </c>
      <c r="BQ511" s="81">
        <v>0</v>
      </c>
      <c r="BR511" s="81">
        <v>1</v>
      </c>
      <c r="BS511" s="81">
        <v>0</v>
      </c>
      <c r="BT511"/>
      <c r="BU511" s="80">
        <v>73.587000000000003</v>
      </c>
      <c r="BV511" s="80">
        <v>0</v>
      </c>
      <c r="BW511" s="80">
        <v>0</v>
      </c>
      <c r="BX511" s="80">
        <v>0</v>
      </c>
      <c r="BY511" s="80">
        <v>0</v>
      </c>
      <c r="BZ511" s="80">
        <v>0</v>
      </c>
      <c r="CA511" s="80">
        <v>0</v>
      </c>
      <c r="CB511" s="80">
        <v>0</v>
      </c>
      <c r="CC511" s="80">
        <v>0</v>
      </c>
    </row>
    <row r="512" spans="1:81">
      <c r="A512" s="80" t="s">
        <v>2280</v>
      </c>
      <c r="B512" s="80">
        <v>452</v>
      </c>
      <c r="C512" s="80">
        <v>10</v>
      </c>
      <c r="D512" s="80">
        <v>27</v>
      </c>
      <c r="E512" s="80">
        <v>2013</v>
      </c>
      <c r="F512" s="80" t="s">
        <v>89</v>
      </c>
      <c r="G512" s="80" t="s">
        <v>2270</v>
      </c>
      <c r="H512" s="80" t="s">
        <v>2271</v>
      </c>
      <c r="I512" s="177"/>
      <c r="J512" s="81">
        <v>298.02065698633015</v>
      </c>
      <c r="K512" s="81">
        <v>4.2849733588667558</v>
      </c>
      <c r="L512" s="81">
        <v>6.941133992134179</v>
      </c>
      <c r="M512" s="81">
        <v>84.801195734278323</v>
      </c>
      <c r="N512" s="81">
        <v>65.28764889629241</v>
      </c>
      <c r="O512" s="81">
        <v>69.025874667556053</v>
      </c>
      <c r="P512" s="81">
        <v>55.833179964835544</v>
      </c>
      <c r="Q512" s="81">
        <v>3.5082590912894993</v>
      </c>
      <c r="R512" s="81">
        <v>0</v>
      </c>
      <c r="S512" s="81">
        <v>6.8897125257226977</v>
      </c>
      <c r="T512" s="82"/>
      <c r="U512" s="81">
        <v>12463097</v>
      </c>
      <c r="V512" s="81">
        <v>2043</v>
      </c>
      <c r="W512" s="81">
        <v>144</v>
      </c>
      <c r="X512" s="81">
        <v>14571</v>
      </c>
      <c r="Y512" s="81">
        <v>16073</v>
      </c>
      <c r="Z512" s="81">
        <v>37714</v>
      </c>
      <c r="AA512" s="81">
        <v>11177</v>
      </c>
      <c r="AB512" s="81">
        <v>45352</v>
      </c>
      <c r="AC512" s="81">
        <v>0</v>
      </c>
      <c r="AD512" s="81">
        <v>6.8897125257226977</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73.731999999999999</v>
      </c>
      <c r="BJ512" s="81">
        <v>0</v>
      </c>
      <c r="BK512" s="81">
        <v>5.34</v>
      </c>
      <c r="BL512" s="81">
        <v>0</v>
      </c>
      <c r="BM512" s="82"/>
      <c r="BN512" s="81">
        <v>0</v>
      </c>
      <c r="BO512" s="81">
        <v>0</v>
      </c>
      <c r="BP512" s="81">
        <v>4</v>
      </c>
      <c r="BQ512" s="81">
        <v>0</v>
      </c>
      <c r="BR512" s="81">
        <v>1</v>
      </c>
      <c r="BS512" s="81">
        <v>0</v>
      </c>
      <c r="BT512"/>
      <c r="BU512" s="80">
        <v>79.072000000000003</v>
      </c>
      <c r="BV512" s="80">
        <v>0</v>
      </c>
      <c r="BW512" s="80">
        <v>0</v>
      </c>
      <c r="BX512" s="80">
        <v>0</v>
      </c>
      <c r="BY512" s="80">
        <v>0</v>
      </c>
      <c r="BZ512" s="80">
        <v>0</v>
      </c>
      <c r="CA512" s="80">
        <v>0</v>
      </c>
      <c r="CB512" s="80">
        <v>0</v>
      </c>
      <c r="CC512" s="80">
        <v>0</v>
      </c>
    </row>
    <row r="513" spans="1:81">
      <c r="A513" s="80" t="s">
        <v>2281</v>
      </c>
      <c r="B513" s="80">
        <v>453</v>
      </c>
      <c r="C513" s="80">
        <v>11</v>
      </c>
      <c r="D513" s="80">
        <v>27</v>
      </c>
      <c r="E513" s="80">
        <v>2014</v>
      </c>
      <c r="F513" s="80" t="s">
        <v>90</v>
      </c>
      <c r="G513" s="80" t="s">
        <v>2270</v>
      </c>
      <c r="H513" s="80" t="s">
        <v>2271</v>
      </c>
      <c r="I513" s="177"/>
      <c r="J513" s="81">
        <v>371.66269449729958</v>
      </c>
      <c r="K513" s="81">
        <v>4.1863045239068777</v>
      </c>
      <c r="L513" s="81">
        <v>10.186841274853412</v>
      </c>
      <c r="M513" s="81">
        <v>76.010483803162174</v>
      </c>
      <c r="N513" s="81">
        <v>63.856924266952404</v>
      </c>
      <c r="O513" s="81">
        <v>67.491751962047132</v>
      </c>
      <c r="P513" s="81">
        <v>56.475067222378335</v>
      </c>
      <c r="Q513" s="81">
        <v>3.3399650316290117</v>
      </c>
      <c r="R513" s="81">
        <v>0</v>
      </c>
      <c r="S513" s="81">
        <v>7.9886225498987633</v>
      </c>
      <c r="T513" s="82"/>
      <c r="U513" s="81">
        <v>17276685</v>
      </c>
      <c r="V513" s="81">
        <v>1728</v>
      </c>
      <c r="W513" s="81">
        <v>179</v>
      </c>
      <c r="X513" s="81">
        <v>13483</v>
      </c>
      <c r="Y513" s="81">
        <v>16190</v>
      </c>
      <c r="Z513" s="81">
        <v>38838</v>
      </c>
      <c r="AA513" s="81">
        <v>11247</v>
      </c>
      <c r="AB513" s="81">
        <v>45001</v>
      </c>
      <c r="AC513" s="81">
        <v>0</v>
      </c>
      <c r="AD513" s="81">
        <v>7.9886225498987633</v>
      </c>
      <c r="AE513" s="82"/>
      <c r="AF513" s="81">
        <v>210149707.44100407</v>
      </c>
      <c r="AG513" s="81">
        <v>3557483.7105435808</v>
      </c>
      <c r="AH513" s="81">
        <v>2179115.5754570737</v>
      </c>
      <c r="AI513" s="81">
        <v>97562250.919426888</v>
      </c>
      <c r="AJ513" s="81">
        <v>91029334.142222762</v>
      </c>
      <c r="AK513" s="81">
        <v>0</v>
      </c>
      <c r="AL513" s="81">
        <v>0</v>
      </c>
      <c r="AM513" s="81">
        <v>6177964.8403832456</v>
      </c>
      <c r="AN513" s="81">
        <v>0</v>
      </c>
      <c r="AO513" s="81">
        <v>0</v>
      </c>
      <c r="AP513" s="82"/>
      <c r="AQ513" s="81">
        <v>827</v>
      </c>
      <c r="AR513" s="81">
        <v>246</v>
      </c>
      <c r="AS513" s="81">
        <v>0</v>
      </c>
      <c r="AT513" s="81">
        <v>0</v>
      </c>
      <c r="AU513" s="81">
        <v>0</v>
      </c>
      <c r="AV513" s="81">
        <v>0</v>
      </c>
      <c r="AW513" s="81" t="s">
        <v>564</v>
      </c>
      <c r="AX513" s="82"/>
      <c r="AY513" s="81">
        <v>3540.3999999999996</v>
      </c>
      <c r="AZ513" s="81">
        <v>12239.6</v>
      </c>
      <c r="BA513" s="81">
        <v>0</v>
      </c>
      <c r="BB513" s="81">
        <v>0</v>
      </c>
      <c r="BC513" s="81">
        <v>0</v>
      </c>
      <c r="BD513" s="81">
        <v>0</v>
      </c>
      <c r="BE513" s="81" t="s">
        <v>564</v>
      </c>
      <c r="BF513" s="82"/>
      <c r="BG513" s="81">
        <v>0</v>
      </c>
      <c r="BH513" s="81">
        <v>0</v>
      </c>
      <c r="BI513" s="81">
        <v>72.418000000000006</v>
      </c>
      <c r="BJ513" s="81">
        <v>0</v>
      </c>
      <c r="BK513" s="81">
        <v>4.9509999999999996</v>
      </c>
      <c r="BL513" s="81">
        <v>0</v>
      </c>
      <c r="BM513" s="82"/>
      <c r="BN513" s="81">
        <v>0</v>
      </c>
      <c r="BO513" s="81">
        <v>0</v>
      </c>
      <c r="BP513" s="81">
        <v>4</v>
      </c>
      <c r="BQ513" s="81">
        <v>0</v>
      </c>
      <c r="BR513" s="81">
        <v>1</v>
      </c>
      <c r="BS513" s="81">
        <v>0</v>
      </c>
      <c r="BT513"/>
      <c r="BU513" s="80">
        <v>77.369</v>
      </c>
      <c r="BV513" s="80">
        <v>0</v>
      </c>
      <c r="BW513" s="80">
        <v>0</v>
      </c>
      <c r="BX513" s="80">
        <v>0</v>
      </c>
      <c r="BY513" s="80">
        <v>0</v>
      </c>
      <c r="BZ513" s="80">
        <v>0</v>
      </c>
      <c r="CA513" s="80">
        <v>0</v>
      </c>
      <c r="CB513" s="80">
        <v>0</v>
      </c>
      <c r="CC513" s="80">
        <v>0</v>
      </c>
    </row>
    <row r="514" spans="1:81">
      <c r="A514" s="80" t="s">
        <v>2282</v>
      </c>
      <c r="B514" s="80">
        <v>454</v>
      </c>
      <c r="C514" s="80">
        <v>12</v>
      </c>
      <c r="D514" s="80">
        <v>27</v>
      </c>
      <c r="E514" s="80">
        <v>2015</v>
      </c>
      <c r="F514" s="80" t="s">
        <v>91</v>
      </c>
      <c r="G514" s="80" t="s">
        <v>2270</v>
      </c>
      <c r="H514" s="80" t="s">
        <v>2271</v>
      </c>
      <c r="I514" s="177"/>
      <c r="J514" s="81">
        <v>302.87447992776566</v>
      </c>
      <c r="K514" s="81">
        <v>4.0055070952624749</v>
      </c>
      <c r="L514" s="81">
        <v>10.257876833148941</v>
      </c>
      <c r="M514" s="81">
        <v>84.576044752760524</v>
      </c>
      <c r="N514" s="81">
        <v>60.722566729760132</v>
      </c>
      <c r="O514" s="81">
        <v>67.257334373571922</v>
      </c>
      <c r="P514" s="81">
        <v>56.092352603299609</v>
      </c>
      <c r="Q514" s="81">
        <v>3.2498971197622639</v>
      </c>
      <c r="R514" s="81">
        <v>0</v>
      </c>
      <c r="S514" s="81">
        <v>5.4728825947383104</v>
      </c>
      <c r="T514" s="82"/>
      <c r="U514" s="81">
        <v>15730342</v>
      </c>
      <c r="V514" s="81">
        <v>1728</v>
      </c>
      <c r="W514" s="81">
        <v>179</v>
      </c>
      <c r="X514" s="81">
        <v>13483</v>
      </c>
      <c r="Y514" s="81">
        <v>16323</v>
      </c>
      <c r="Z514" s="81">
        <v>39076</v>
      </c>
      <c r="AA514" s="81">
        <v>11162</v>
      </c>
      <c r="AB514" s="81">
        <v>44729</v>
      </c>
      <c r="AC514" s="81">
        <v>0</v>
      </c>
      <c r="AD514" s="81">
        <v>5.4728825947383104</v>
      </c>
      <c r="AE514" s="82"/>
      <c r="AF514" s="81">
        <v>169966856.60894769</v>
      </c>
      <c r="AG514" s="81">
        <v>3138050.2545548244</v>
      </c>
      <c r="AH514" s="81">
        <v>1963419.0072445683</v>
      </c>
      <c r="AI514" s="81">
        <v>103410143.50327216</v>
      </c>
      <c r="AJ514" s="81">
        <v>88005303.80440174</v>
      </c>
      <c r="AK514" s="81">
        <v>0</v>
      </c>
      <c r="AL514" s="81">
        <v>0</v>
      </c>
      <c r="AM514" s="81">
        <v>6129921.8189019412</v>
      </c>
      <c r="AN514" s="81">
        <v>0</v>
      </c>
      <c r="AO514" s="81">
        <v>0</v>
      </c>
      <c r="AP514" s="82"/>
      <c r="AQ514" s="81">
        <v>918</v>
      </c>
      <c r="AR514" s="81">
        <v>351</v>
      </c>
      <c r="AS514" s="81">
        <v>0</v>
      </c>
      <c r="AT514" s="81">
        <v>0</v>
      </c>
      <c r="AU514" s="81">
        <v>0</v>
      </c>
      <c r="AV514" s="81">
        <v>0</v>
      </c>
      <c r="AW514" s="81" t="s">
        <v>564</v>
      </c>
      <c r="AX514" s="82"/>
      <c r="AY514" s="81">
        <v>4013.3</v>
      </c>
      <c r="AZ514" s="81">
        <v>18476.600000000002</v>
      </c>
      <c r="BA514" s="81">
        <v>0</v>
      </c>
      <c r="BB514" s="81">
        <v>0</v>
      </c>
      <c r="BC514" s="81">
        <v>0</v>
      </c>
      <c r="BD514" s="81">
        <v>0</v>
      </c>
      <c r="BE514" s="81" t="s">
        <v>564</v>
      </c>
      <c r="BF514" s="82"/>
      <c r="BG514" s="81">
        <v>0</v>
      </c>
      <c r="BH514" s="81">
        <v>0</v>
      </c>
      <c r="BI514" s="81">
        <v>72.481999999999999</v>
      </c>
      <c r="BJ514" s="81">
        <v>0</v>
      </c>
      <c r="BK514" s="81">
        <v>5.766</v>
      </c>
      <c r="BL514" s="81">
        <v>0</v>
      </c>
      <c r="BM514" s="82"/>
      <c r="BN514" s="81">
        <v>0</v>
      </c>
      <c r="BO514" s="81">
        <v>0</v>
      </c>
      <c r="BP514" s="81">
        <v>5</v>
      </c>
      <c r="BQ514" s="81">
        <v>0</v>
      </c>
      <c r="BR514" s="81">
        <v>2</v>
      </c>
      <c r="BS514" s="81">
        <v>0</v>
      </c>
      <c r="BT514"/>
      <c r="BU514" s="80">
        <v>77.031000000000006</v>
      </c>
      <c r="BV514" s="80">
        <v>0</v>
      </c>
      <c r="BW514" s="80">
        <v>0</v>
      </c>
      <c r="BX514" s="80">
        <v>1.2170000000000001</v>
      </c>
      <c r="BY514" s="80">
        <v>0</v>
      </c>
      <c r="BZ514" s="80">
        <v>0</v>
      </c>
      <c r="CA514" s="80">
        <v>0</v>
      </c>
      <c r="CB514" s="80">
        <v>0</v>
      </c>
      <c r="CC514" s="80">
        <v>0</v>
      </c>
    </row>
    <row r="515" spans="1:81">
      <c r="A515" s="80" t="s">
        <v>2283</v>
      </c>
      <c r="B515" s="80">
        <v>455</v>
      </c>
      <c r="C515" s="80">
        <v>13</v>
      </c>
      <c r="D515" s="80">
        <v>27</v>
      </c>
      <c r="E515" s="80">
        <v>2016</v>
      </c>
      <c r="F515" s="80" t="s">
        <v>92</v>
      </c>
      <c r="G515" s="80" t="s">
        <v>2270</v>
      </c>
      <c r="H515" s="80" t="s">
        <v>2271</v>
      </c>
      <c r="I515" s="177"/>
      <c r="J515" s="81">
        <v>411.06324881103222</v>
      </c>
      <c r="K515" s="81">
        <v>3.7211214582113614</v>
      </c>
      <c r="L515" s="81">
        <v>10.185679832936279</v>
      </c>
      <c r="M515" s="81">
        <v>61.865193292678455</v>
      </c>
      <c r="N515" s="81">
        <v>54.288273728932971</v>
      </c>
      <c r="O515" s="81">
        <v>66.535814848152981</v>
      </c>
      <c r="P515" s="81">
        <v>54.21847806218355</v>
      </c>
      <c r="Q515" s="81">
        <v>3.1407943824640272</v>
      </c>
      <c r="R515" s="81">
        <v>0</v>
      </c>
      <c r="S515" s="81">
        <v>6.0170782194237793</v>
      </c>
      <c r="T515" s="82"/>
      <c r="U515" s="81">
        <v>19238395</v>
      </c>
      <c r="V515" s="81">
        <v>1728</v>
      </c>
      <c r="W515" s="81">
        <v>179</v>
      </c>
      <c r="X515" s="81">
        <v>13483</v>
      </c>
      <c r="Y515" s="81">
        <v>16575</v>
      </c>
      <c r="Z515" s="81">
        <v>39132</v>
      </c>
      <c r="AA515" s="81">
        <v>11159</v>
      </c>
      <c r="AB515" s="81">
        <v>44467</v>
      </c>
      <c r="AC515" s="81">
        <v>0</v>
      </c>
      <c r="AD515" s="81">
        <v>6.0170782194237793</v>
      </c>
      <c r="AE515" s="82"/>
      <c r="AF515" s="81">
        <v>231063466.5938167</v>
      </c>
      <c r="AG515" s="81">
        <v>2797758.7109065768</v>
      </c>
      <c r="AH515" s="81">
        <v>1760602.53543285</v>
      </c>
      <c r="AI515" s="81">
        <v>96238043.292180195</v>
      </c>
      <c r="AJ515" s="81">
        <v>78209258.167348415</v>
      </c>
      <c r="AK515" s="81">
        <v>0</v>
      </c>
      <c r="AL515" s="81">
        <v>0</v>
      </c>
      <c r="AM515" s="81">
        <v>6098750.2703016801</v>
      </c>
      <c r="AN515" s="81">
        <v>0</v>
      </c>
      <c r="AO515" s="81">
        <v>0</v>
      </c>
      <c r="AP515" s="82"/>
      <c r="AQ515" s="81">
        <v>998</v>
      </c>
      <c r="AR515" s="81">
        <v>418</v>
      </c>
      <c r="AS515" s="81">
        <v>0</v>
      </c>
      <c r="AT515" s="81">
        <v>0</v>
      </c>
      <c r="AU515" s="81">
        <v>0</v>
      </c>
      <c r="AV515" s="81">
        <v>0</v>
      </c>
      <c r="AW515" s="81" t="s">
        <v>564</v>
      </c>
      <c r="AX515" s="82"/>
      <c r="AY515" s="81">
        <v>4459</v>
      </c>
      <c r="AZ515" s="81">
        <v>20997.200000000001</v>
      </c>
      <c r="BA515" s="81">
        <v>0</v>
      </c>
      <c r="BB515" s="81">
        <v>0</v>
      </c>
      <c r="BC515" s="81">
        <v>0</v>
      </c>
      <c r="BD515" s="81">
        <v>0</v>
      </c>
      <c r="BE515" s="81" t="s">
        <v>564</v>
      </c>
      <c r="BF515" s="82"/>
      <c r="BG515" s="81">
        <v>0</v>
      </c>
      <c r="BH515" s="81">
        <v>0</v>
      </c>
      <c r="BI515" s="81">
        <v>69.953999999999994</v>
      </c>
      <c r="BJ515" s="81">
        <v>0</v>
      </c>
      <c r="BK515" s="81">
        <v>4.4320000000000004</v>
      </c>
      <c r="BL515" s="81">
        <v>0</v>
      </c>
      <c r="BM515" s="82"/>
      <c r="BN515" s="81">
        <v>0</v>
      </c>
      <c r="BO515" s="81">
        <v>0</v>
      </c>
      <c r="BP515" s="81">
        <v>5</v>
      </c>
      <c r="BQ515" s="81">
        <v>0</v>
      </c>
      <c r="BR515" s="81">
        <v>1</v>
      </c>
      <c r="BS515" s="81">
        <v>0</v>
      </c>
      <c r="BT515"/>
      <c r="BU515" s="80">
        <v>74.385999999999996</v>
      </c>
      <c r="BV515" s="80">
        <v>0</v>
      </c>
      <c r="BW515" s="80">
        <v>0</v>
      </c>
      <c r="BX515" s="80">
        <v>0</v>
      </c>
      <c r="BY515" s="80">
        <v>0</v>
      </c>
      <c r="BZ515" s="80">
        <v>0</v>
      </c>
      <c r="CA515" s="80">
        <v>0</v>
      </c>
      <c r="CB515" s="80">
        <v>0</v>
      </c>
      <c r="CC515" s="80">
        <v>0</v>
      </c>
    </row>
    <row r="516" spans="1:81">
      <c r="A516" s="80" t="s">
        <v>2284</v>
      </c>
      <c r="B516" s="80">
        <v>456</v>
      </c>
      <c r="C516" s="80">
        <v>14</v>
      </c>
      <c r="D516" s="80">
        <v>27</v>
      </c>
      <c r="E516" s="80">
        <v>2017</v>
      </c>
      <c r="F516" s="80" t="s">
        <v>71</v>
      </c>
      <c r="G516" s="80" t="s">
        <v>2270</v>
      </c>
      <c r="H516" s="80" t="s">
        <v>2271</v>
      </c>
      <c r="I516" s="177"/>
      <c r="J516" s="81">
        <v>379.80236277035038</v>
      </c>
      <c r="K516" s="81">
        <v>3.7049097062836389</v>
      </c>
      <c r="L516" s="81">
        <v>10.142829378168889</v>
      </c>
      <c r="M516" s="81">
        <v>56.264329071855329</v>
      </c>
      <c r="N516" s="81">
        <v>59.340274308761472</v>
      </c>
      <c r="O516" s="81">
        <v>65.951872985207572</v>
      </c>
      <c r="P516" s="81">
        <v>52.42664026469987</v>
      </c>
      <c r="Q516" s="81">
        <v>3.0276316061876538</v>
      </c>
      <c r="R516" s="81">
        <v>0</v>
      </c>
      <c r="S516" s="81">
        <v>5.2274165818778071</v>
      </c>
      <c r="T516" s="82"/>
      <c r="U516" s="81">
        <v>20971976</v>
      </c>
      <c r="V516" s="81">
        <v>1728</v>
      </c>
      <c r="W516" s="81">
        <v>179</v>
      </c>
      <c r="X516" s="81">
        <v>13483</v>
      </c>
      <c r="Y516" s="81">
        <v>16812</v>
      </c>
      <c r="Z516" s="81">
        <v>39432</v>
      </c>
      <c r="AA516" s="81">
        <v>10859</v>
      </c>
      <c r="AB516" s="81">
        <v>44328</v>
      </c>
      <c r="AC516" s="81">
        <v>0</v>
      </c>
      <c r="AD516" s="81">
        <v>5.2274165818778071</v>
      </c>
      <c r="AE516" s="82"/>
      <c r="AF516" s="81">
        <v>234971543.17842671</v>
      </c>
      <c r="AG516" s="81">
        <v>2819275.6251418092</v>
      </c>
      <c r="AH516" s="81">
        <v>2107372.501949057</v>
      </c>
      <c r="AI516" s="81">
        <v>91068997.505165502</v>
      </c>
      <c r="AJ516" s="81">
        <v>85859841.291517749</v>
      </c>
      <c r="AK516" s="81">
        <v>0</v>
      </c>
      <c r="AL516" s="81">
        <v>0</v>
      </c>
      <c r="AM516" s="81">
        <v>6089199.1530724214</v>
      </c>
      <c r="AN516" s="81">
        <v>0</v>
      </c>
      <c r="AO516" s="81">
        <v>0</v>
      </c>
      <c r="AP516" s="82"/>
      <c r="AQ516" s="81">
        <v>1066</v>
      </c>
      <c r="AR516" s="81">
        <v>473</v>
      </c>
      <c r="AS516" s="81">
        <v>0</v>
      </c>
      <c r="AT516" s="81">
        <v>0</v>
      </c>
      <c r="AU516" s="81">
        <v>0</v>
      </c>
      <c r="AV516" s="81">
        <v>0</v>
      </c>
      <c r="AW516" s="81" t="s">
        <v>564</v>
      </c>
      <c r="AX516" s="82"/>
      <c r="AY516" s="81">
        <v>4820.3</v>
      </c>
      <c r="AZ516" s="81">
        <v>26900.3</v>
      </c>
      <c r="BA516" s="81">
        <v>0</v>
      </c>
      <c r="BB516" s="81">
        <v>0</v>
      </c>
      <c r="BC516" s="81">
        <v>0</v>
      </c>
      <c r="BD516" s="81">
        <v>0</v>
      </c>
      <c r="BE516" s="81" t="s">
        <v>564</v>
      </c>
      <c r="BF516" s="82"/>
      <c r="BG516" s="81">
        <v>0</v>
      </c>
      <c r="BH516" s="81">
        <v>0</v>
      </c>
      <c r="BI516" s="81">
        <v>75.533000000000001</v>
      </c>
      <c r="BJ516" s="81">
        <v>0</v>
      </c>
      <c r="BK516" s="81">
        <v>4.226</v>
      </c>
      <c r="BL516" s="81">
        <v>0</v>
      </c>
      <c r="BM516" s="82"/>
      <c r="BN516" s="81">
        <v>0</v>
      </c>
      <c r="BO516" s="81">
        <v>0</v>
      </c>
      <c r="BP516" s="81">
        <v>5</v>
      </c>
      <c r="BQ516" s="81">
        <v>0</v>
      </c>
      <c r="BR516" s="81">
        <v>1</v>
      </c>
      <c r="BS516" s="81">
        <v>0</v>
      </c>
      <c r="BT516"/>
      <c r="BU516" s="80">
        <v>79.759</v>
      </c>
      <c r="BV516" s="80">
        <v>0</v>
      </c>
      <c r="BW516" s="80">
        <v>0</v>
      </c>
      <c r="BX516" s="80">
        <v>0</v>
      </c>
      <c r="BY516" s="80">
        <v>0</v>
      </c>
      <c r="BZ516" s="80">
        <v>0</v>
      </c>
      <c r="CA516" s="80">
        <v>0</v>
      </c>
      <c r="CB516" s="80">
        <v>0</v>
      </c>
      <c r="CC516" s="80">
        <v>0</v>
      </c>
    </row>
    <row r="517" spans="1:81">
      <c r="A517" s="80" t="s">
        <v>2285</v>
      </c>
      <c r="B517" s="80">
        <v>457</v>
      </c>
      <c r="C517" s="80">
        <v>15</v>
      </c>
      <c r="D517" s="80">
        <v>27</v>
      </c>
      <c r="E517" s="80">
        <v>2018</v>
      </c>
      <c r="F517" s="80" t="s">
        <v>93</v>
      </c>
      <c r="G517" s="80" t="s">
        <v>2270</v>
      </c>
      <c r="H517" s="80" t="s">
        <v>2271</v>
      </c>
      <c r="I517" s="177"/>
      <c r="J517" s="81">
        <v>395.26947041826662</v>
      </c>
      <c r="K517" s="81">
        <v>3.4958570270013789</v>
      </c>
      <c r="L517" s="81">
        <v>9.5136955947797812</v>
      </c>
      <c r="M517" s="81">
        <v>59.712059980189437</v>
      </c>
      <c r="N517" s="81">
        <v>56.920245034702724</v>
      </c>
      <c r="O517" s="81">
        <v>64.622519436420006</v>
      </c>
      <c r="P517" s="81">
        <v>51.345526478977305</v>
      </c>
      <c r="Q517" s="81">
        <v>2.7754545122704548</v>
      </c>
      <c r="R517" s="81">
        <v>0</v>
      </c>
      <c r="S517" s="81">
        <v>4.4550565460653928</v>
      </c>
      <c r="T517" s="82"/>
      <c r="U517" s="81">
        <v>21749035</v>
      </c>
      <c r="V517" s="81">
        <v>1728</v>
      </c>
      <c r="W517" s="81">
        <v>179</v>
      </c>
      <c r="X517" s="81">
        <v>13483</v>
      </c>
      <c r="Y517" s="81">
        <v>16980</v>
      </c>
      <c r="Z517" s="81">
        <v>39377</v>
      </c>
      <c r="AA517" s="81">
        <v>10742</v>
      </c>
      <c r="AB517" s="81">
        <v>43791</v>
      </c>
      <c r="AC517" s="81">
        <v>0</v>
      </c>
      <c r="AD517" s="81">
        <v>4.4550565460653928</v>
      </c>
      <c r="AE517" s="82"/>
      <c r="AF517" s="81">
        <v>240538587.1336242</v>
      </c>
      <c r="AG517" s="81">
        <v>2503531.7050987249</v>
      </c>
      <c r="AH517" s="81">
        <v>2024504.8999764579</v>
      </c>
      <c r="AI517" s="81">
        <v>94371260.621361032</v>
      </c>
      <c r="AJ517" s="81">
        <v>85826953.483880267</v>
      </c>
      <c r="AK517" s="81">
        <v>0</v>
      </c>
      <c r="AL517" s="81">
        <v>0</v>
      </c>
      <c r="AM517" s="81">
        <v>6027879.7891738154</v>
      </c>
      <c r="AN517" s="81">
        <v>0</v>
      </c>
      <c r="AO517" s="81">
        <v>0</v>
      </c>
      <c r="AP517" s="82"/>
      <c r="AQ517" s="81">
        <v>1137</v>
      </c>
      <c r="AR517" s="81">
        <v>533</v>
      </c>
      <c r="AS517" s="81">
        <v>0</v>
      </c>
      <c r="AT517" s="81">
        <v>0</v>
      </c>
      <c r="AU517" s="81">
        <v>0</v>
      </c>
      <c r="AV517" s="81">
        <v>0</v>
      </c>
      <c r="AW517" s="81" t="s">
        <v>564</v>
      </c>
      <c r="AX517" s="82"/>
      <c r="AY517" s="81">
        <v>5214.3999999999996</v>
      </c>
      <c r="AZ517" s="81">
        <v>29154.2</v>
      </c>
      <c r="BA517" s="81">
        <v>0</v>
      </c>
      <c r="BB517" s="81">
        <v>0</v>
      </c>
      <c r="BC517" s="81">
        <v>0</v>
      </c>
      <c r="BD517" s="81">
        <v>0</v>
      </c>
      <c r="BE517" s="81" t="s">
        <v>564</v>
      </c>
      <c r="BF517" s="82"/>
      <c r="BG517" s="81">
        <v>0</v>
      </c>
      <c r="BH517" s="81">
        <v>0</v>
      </c>
      <c r="BI517" s="81">
        <v>73.225999999999999</v>
      </c>
      <c r="BJ517" s="81">
        <v>0</v>
      </c>
      <c r="BK517" s="81">
        <v>4.2290000000000001</v>
      </c>
      <c r="BL517" s="81">
        <v>0</v>
      </c>
      <c r="BM517" s="82"/>
      <c r="BN517" s="81">
        <v>0</v>
      </c>
      <c r="BO517" s="81">
        <v>0</v>
      </c>
      <c r="BP517" s="81">
        <v>5</v>
      </c>
      <c r="BQ517" s="81">
        <v>0</v>
      </c>
      <c r="BR517" s="81">
        <v>1</v>
      </c>
      <c r="BS517" s="81">
        <v>0</v>
      </c>
      <c r="BT517"/>
      <c r="BU517" s="80">
        <v>77.454999999999998</v>
      </c>
      <c r="BV517" s="80">
        <v>0</v>
      </c>
      <c r="BW517" s="80">
        <v>0</v>
      </c>
      <c r="BX517" s="80">
        <v>0</v>
      </c>
      <c r="BY517" s="80">
        <v>0</v>
      </c>
      <c r="BZ517" s="80">
        <v>0</v>
      </c>
      <c r="CA517" s="80">
        <v>0</v>
      </c>
      <c r="CB517" s="80">
        <v>0</v>
      </c>
      <c r="CC517" s="80">
        <v>0</v>
      </c>
    </row>
    <row r="518" spans="1:81">
      <c r="A518" s="80" t="s">
        <v>2286</v>
      </c>
      <c r="B518" s="80">
        <v>458</v>
      </c>
      <c r="C518" s="80">
        <v>16</v>
      </c>
      <c r="D518" s="80">
        <v>27</v>
      </c>
      <c r="E518" s="80">
        <v>2019</v>
      </c>
      <c r="F518" s="80" t="s">
        <v>73</v>
      </c>
      <c r="G518" s="80" t="s">
        <v>2270</v>
      </c>
      <c r="H518" s="80" t="s">
        <v>2271</v>
      </c>
      <c r="I518" s="177"/>
      <c r="J518" s="81">
        <v>348.55502029447211</v>
      </c>
      <c r="K518" s="81">
        <v>3.1923637026726652</v>
      </c>
      <c r="L518" s="81">
        <v>9.5955509659890836</v>
      </c>
      <c r="M518" s="81">
        <v>58.368399052511286</v>
      </c>
      <c r="N518" s="81">
        <v>54.667186235139042</v>
      </c>
      <c r="O518" s="81">
        <v>63.988203497081209</v>
      </c>
      <c r="P518" s="81">
        <v>51.164437621968901</v>
      </c>
      <c r="Q518" s="81">
        <v>2.6778529386127539</v>
      </c>
      <c r="R518" s="81">
        <v>0</v>
      </c>
      <c r="S518" s="81">
        <v>6.5050069764125569</v>
      </c>
      <c r="T518" s="82"/>
      <c r="U518" s="81">
        <v>19236735</v>
      </c>
      <c r="V518" s="81">
        <v>1728</v>
      </c>
      <c r="W518" s="81">
        <v>179</v>
      </c>
      <c r="X518" s="81">
        <v>13483</v>
      </c>
      <c r="Y518" s="81">
        <v>17103</v>
      </c>
      <c r="Z518" s="81">
        <v>40061</v>
      </c>
      <c r="AA518" s="81">
        <v>10624</v>
      </c>
      <c r="AB518" s="81">
        <v>43395</v>
      </c>
      <c r="AC518" s="81">
        <v>0</v>
      </c>
      <c r="AD518" s="81">
        <v>6.5050069764125569</v>
      </c>
      <c r="AE518" s="82"/>
      <c r="AF518" s="81">
        <v>210748995.73453969</v>
      </c>
      <c r="AG518" s="81">
        <v>2417396.5673057842</v>
      </c>
      <c r="AH518" s="81">
        <v>2142941.305531818</v>
      </c>
      <c r="AI518" s="81">
        <v>96021501.285601601</v>
      </c>
      <c r="AJ518" s="81">
        <v>81955445.011295065</v>
      </c>
      <c r="AK518" s="81">
        <v>0</v>
      </c>
      <c r="AL518" s="81">
        <v>0</v>
      </c>
      <c r="AM518" s="81">
        <v>5910072.3226149026</v>
      </c>
      <c r="AN518" s="81">
        <v>0</v>
      </c>
      <c r="AO518" s="81">
        <v>0</v>
      </c>
      <c r="AP518" s="82"/>
      <c r="AQ518" s="81">
        <v>1193</v>
      </c>
      <c r="AR518" s="81">
        <v>578</v>
      </c>
      <c r="AS518" s="81">
        <v>0</v>
      </c>
      <c r="AT518" s="81">
        <v>0</v>
      </c>
      <c r="AU518" s="81">
        <v>0</v>
      </c>
      <c r="AV518" s="81">
        <v>0</v>
      </c>
      <c r="AW518" s="81" t="s">
        <v>564</v>
      </c>
      <c r="AX518" s="82"/>
      <c r="AY518" s="81">
        <v>5526.9000000000051</v>
      </c>
      <c r="AZ518" s="81">
        <v>30999.80000000001</v>
      </c>
      <c r="BA518" s="81">
        <v>0</v>
      </c>
      <c r="BB518" s="81">
        <v>0</v>
      </c>
      <c r="BC518" s="81">
        <v>0</v>
      </c>
      <c r="BD518" s="81">
        <v>0</v>
      </c>
      <c r="BE518" s="81" t="s">
        <v>564</v>
      </c>
      <c r="BF518" s="82"/>
      <c r="BG518" s="81">
        <v>0</v>
      </c>
      <c r="BH518" s="81">
        <v>0</v>
      </c>
      <c r="BI518" s="81">
        <v>67.662999999999997</v>
      </c>
      <c r="BJ518" s="81">
        <v>0</v>
      </c>
      <c r="BK518" s="81">
        <v>3.9860000000000002</v>
      </c>
      <c r="BL518" s="81">
        <v>0</v>
      </c>
      <c r="BM518" s="82"/>
      <c r="BN518" s="81">
        <v>0</v>
      </c>
      <c r="BO518" s="81">
        <v>0</v>
      </c>
      <c r="BP518" s="81">
        <v>5</v>
      </c>
      <c r="BQ518" s="81">
        <v>0</v>
      </c>
      <c r="BR518" s="81">
        <v>1</v>
      </c>
      <c r="BS518" s="81">
        <v>0</v>
      </c>
      <c r="BT518"/>
      <c r="BU518" s="80">
        <v>71.649000000000001</v>
      </c>
      <c r="BV518" s="80">
        <v>0</v>
      </c>
      <c r="BW518" s="80">
        <v>0</v>
      </c>
      <c r="BX518" s="80">
        <v>0</v>
      </c>
      <c r="BY518" s="80">
        <v>0</v>
      </c>
      <c r="BZ518" s="80">
        <v>0</v>
      </c>
      <c r="CA518" s="80">
        <v>0</v>
      </c>
      <c r="CB518" s="80">
        <v>0</v>
      </c>
      <c r="CC518" s="80">
        <v>0</v>
      </c>
    </row>
    <row r="519" spans="1:81">
      <c r="A519" s="80" t="s">
        <v>2287</v>
      </c>
      <c r="B519" s="80">
        <v>459</v>
      </c>
      <c r="C519" s="80">
        <v>17</v>
      </c>
      <c r="D519" s="80">
        <v>27</v>
      </c>
      <c r="E519" s="80">
        <v>2020</v>
      </c>
      <c r="F519" s="80" t="s">
        <v>218</v>
      </c>
      <c r="G519" s="80" t="s">
        <v>2270</v>
      </c>
      <c r="H519" s="80" t="s">
        <v>2271</v>
      </c>
      <c r="I519" s="177"/>
      <c r="J519" s="81">
        <v>260.81273899645538</v>
      </c>
      <c r="K519" s="81">
        <v>3.5406954991135309</v>
      </c>
      <c r="L519" s="81">
        <v>12.359821488974818</v>
      </c>
      <c r="M519" s="81">
        <v>51.618014152569174</v>
      </c>
      <c r="N519" s="81">
        <v>52.765233311874589</v>
      </c>
      <c r="O519" s="81">
        <v>56.285230678211263</v>
      </c>
      <c r="P519" s="81">
        <v>47.574945830555436</v>
      </c>
      <c r="Q519" s="81">
        <v>2.541017856494475</v>
      </c>
      <c r="R519" s="81">
        <v>0</v>
      </c>
      <c r="S519" s="81">
        <v>6.402501961973873</v>
      </c>
      <c r="T519" s="82"/>
      <c r="U519" s="81">
        <v>17440573</v>
      </c>
      <c r="V519" s="81">
        <v>1631</v>
      </c>
      <c r="W519" s="81">
        <v>250</v>
      </c>
      <c r="X519" s="81">
        <v>13261</v>
      </c>
      <c r="Y519" s="81">
        <v>17301</v>
      </c>
      <c r="Z519" s="81">
        <v>40220</v>
      </c>
      <c r="AA519" s="81">
        <v>10733</v>
      </c>
      <c r="AB519" s="81">
        <v>43095</v>
      </c>
      <c r="AC519" s="81">
        <v>0</v>
      </c>
      <c r="AD519" s="81">
        <v>6.402501961973873</v>
      </c>
      <c r="AE519" s="82"/>
      <c r="AF519" s="81">
        <v>187301965.60112911</v>
      </c>
      <c r="AG519" s="81">
        <v>2529166.4147917125</v>
      </c>
      <c r="AH519" s="81">
        <v>2237682.65649223</v>
      </c>
      <c r="AI519" s="81">
        <v>86261252.674730673</v>
      </c>
      <c r="AJ519" s="81">
        <v>82162325.313420281</v>
      </c>
      <c r="AK519" s="81"/>
      <c r="AL519" s="81"/>
      <c r="AM519" s="81">
        <v>5624376.2954362584</v>
      </c>
      <c r="AN519" s="81"/>
      <c r="AO519" s="81"/>
      <c r="AP519" s="82"/>
      <c r="AQ519" s="81">
        <v>1264</v>
      </c>
      <c r="AR519" s="81">
        <v>626</v>
      </c>
      <c r="AS519" s="81">
        <v>0</v>
      </c>
      <c r="AT519" s="81">
        <v>0</v>
      </c>
      <c r="AU519" s="81">
        <v>0</v>
      </c>
      <c r="AV519" s="81">
        <v>0</v>
      </c>
      <c r="AW519" s="81">
        <v>0</v>
      </c>
      <c r="AX519" s="82"/>
      <c r="AY519" s="81">
        <v>5931.9000000000069</v>
      </c>
      <c r="AZ519" s="81">
        <v>33710.900000000023</v>
      </c>
      <c r="BA519" s="81">
        <v>0</v>
      </c>
      <c r="BB519" s="81">
        <v>0</v>
      </c>
      <c r="BC519" s="81">
        <v>0</v>
      </c>
      <c r="BD519" s="81">
        <v>0</v>
      </c>
      <c r="BE519" s="81">
        <v>0</v>
      </c>
      <c r="BF519" s="82"/>
      <c r="BG519" s="81">
        <v>0</v>
      </c>
      <c r="BH519" s="81">
        <v>0</v>
      </c>
      <c r="BI519" s="81">
        <v>68.674000000000007</v>
      </c>
      <c r="BJ519" s="81">
        <v>0</v>
      </c>
      <c r="BK519" s="81">
        <v>4.1130000000000004</v>
      </c>
      <c r="BL519" s="81">
        <v>0</v>
      </c>
      <c r="BM519" s="82"/>
      <c r="BN519" s="81">
        <v>0</v>
      </c>
      <c r="BO519" s="81">
        <v>0</v>
      </c>
      <c r="BP519" s="81">
        <v>6</v>
      </c>
      <c r="BQ519" s="81">
        <v>0</v>
      </c>
      <c r="BR519" s="81">
        <v>1</v>
      </c>
      <c r="BS519" s="81">
        <v>0</v>
      </c>
      <c r="BT519"/>
      <c r="BU519" s="80">
        <v>72.787000000000006</v>
      </c>
      <c r="BV519" s="80">
        <v>0</v>
      </c>
      <c r="BW519" s="80">
        <v>0</v>
      </c>
      <c r="BX519" s="80">
        <v>0</v>
      </c>
      <c r="BY519" s="80">
        <v>0</v>
      </c>
      <c r="BZ519" s="80">
        <v>0</v>
      </c>
      <c r="CA519" s="80">
        <v>0</v>
      </c>
      <c r="CB519" s="80">
        <v>0</v>
      </c>
      <c r="CC519" s="80">
        <v>0</v>
      </c>
    </row>
    <row r="520" spans="1:81">
      <c r="A520" s="80" t="s">
        <v>2288</v>
      </c>
      <c r="B520" s="80">
        <v>459</v>
      </c>
      <c r="C520" s="80">
        <v>18</v>
      </c>
      <c r="D520" s="80">
        <v>27</v>
      </c>
      <c r="E520" s="80">
        <v>2021</v>
      </c>
      <c r="F520" s="80" t="s">
        <v>75</v>
      </c>
      <c r="G520" s="174" t="s">
        <v>2270</v>
      </c>
      <c r="H520" s="80" t="s">
        <v>2271</v>
      </c>
      <c r="I520" s="177"/>
      <c r="J520" s="81">
        <v>316.21523210357014</v>
      </c>
      <c r="K520" s="81">
        <v>3.7705554204065277</v>
      </c>
      <c r="L520" s="81">
        <v>10.2392320792239</v>
      </c>
      <c r="M520" s="81">
        <v>54.649282333170511</v>
      </c>
      <c r="N520" s="81">
        <v>54.451948563618195</v>
      </c>
      <c r="O520" s="81">
        <v>54.552470251672837</v>
      </c>
      <c r="P520" s="81">
        <v>48.98915622517147</v>
      </c>
      <c r="Q520" s="81">
        <v>2.5481211867261671</v>
      </c>
      <c r="R520" s="81">
        <v>0</v>
      </c>
      <c r="S520" s="81">
        <v>6.7791791233823693</v>
      </c>
      <c r="T520" s="82"/>
      <c r="U520" s="81">
        <v>19132025</v>
      </c>
      <c r="V520" s="81">
        <v>1631</v>
      </c>
      <c r="W520" s="81">
        <v>250</v>
      </c>
      <c r="X520" s="81">
        <v>13261</v>
      </c>
      <c r="Y520" s="81">
        <v>17434</v>
      </c>
      <c r="Z520" s="81">
        <v>40139</v>
      </c>
      <c r="AA520" s="81">
        <v>10778</v>
      </c>
      <c r="AB520" s="81">
        <v>42703</v>
      </c>
      <c r="AC520" s="81">
        <v>0</v>
      </c>
      <c r="AD520" s="81">
        <v>6.7791791233823693</v>
      </c>
      <c r="AE520" s="82"/>
      <c r="AF520" s="81">
        <v>193533521.47218829</v>
      </c>
      <c r="AG520" s="81">
        <v>2680317.1040209029</v>
      </c>
      <c r="AH520" s="81">
        <v>1785400.1138781358</v>
      </c>
      <c r="AI520" s="81">
        <v>90254258.143099114</v>
      </c>
      <c r="AJ520" s="81">
        <v>78906955.519981384</v>
      </c>
      <c r="AK520" s="81">
        <v>0</v>
      </c>
      <c r="AL520" s="81">
        <v>0</v>
      </c>
      <c r="AM520" s="81">
        <v>5605361.8010566076</v>
      </c>
      <c r="AN520" s="81">
        <v>0</v>
      </c>
      <c r="AO520" s="81">
        <v>0</v>
      </c>
      <c r="AP520" s="82"/>
      <c r="AQ520" s="81">
        <v>1337</v>
      </c>
      <c r="AR520" s="81">
        <v>655</v>
      </c>
      <c r="AS520" s="81">
        <v>0</v>
      </c>
      <c r="AT520" s="81">
        <v>0</v>
      </c>
      <c r="AU520" s="81">
        <v>0</v>
      </c>
      <c r="AV520" s="81">
        <v>0</v>
      </c>
      <c r="AW520" s="81"/>
      <c r="AX520" s="82"/>
      <c r="AY520" s="81">
        <v>6380.700000000008</v>
      </c>
      <c r="AZ520" s="81">
        <v>38859.000000000007</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2289</v>
      </c>
      <c r="B521" s="80">
        <v>459</v>
      </c>
      <c r="C521" s="80">
        <v>19</v>
      </c>
      <c r="D521" s="80">
        <v>27</v>
      </c>
      <c r="E521" s="80">
        <v>2022</v>
      </c>
      <c r="F521" s="80" t="s">
        <v>568</v>
      </c>
      <c r="G521" s="174" t="s">
        <v>2270</v>
      </c>
      <c r="H521" s="80" t="s">
        <v>2271</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1417</v>
      </c>
      <c r="AR521" s="81">
        <v>667</v>
      </c>
      <c r="AS521" s="81">
        <v>0</v>
      </c>
      <c r="AT521" s="81">
        <v>0</v>
      </c>
      <c r="AU521" s="81">
        <v>0</v>
      </c>
      <c r="AV521" s="81">
        <v>0</v>
      </c>
      <c r="AW521" s="81"/>
      <c r="AX521" s="82"/>
      <c r="AY521" s="81">
        <v>6908.5000000000018</v>
      </c>
      <c r="AZ521" s="81">
        <v>39684.000000000007</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2290</v>
      </c>
      <c r="B522" s="80">
        <v>273</v>
      </c>
      <c r="C522" s="80">
        <v>1</v>
      </c>
      <c r="D522" s="80">
        <v>17</v>
      </c>
      <c r="E522" s="80">
        <v>1990</v>
      </c>
      <c r="F522" s="80" t="s">
        <v>562</v>
      </c>
      <c r="G522" s="80" t="s">
        <v>2291</v>
      </c>
      <c r="H522" s="80" t="s">
        <v>2292</v>
      </c>
      <c r="I522" s="177"/>
      <c r="J522" s="81">
        <v>604.59759408347941</v>
      </c>
      <c r="K522" s="81">
        <v>3.0730454459125807</v>
      </c>
      <c r="L522" s="81">
        <v>1.1290457621775263</v>
      </c>
      <c r="M522" s="81">
        <v>13.572625488121183</v>
      </c>
      <c r="N522" s="81">
        <v>27.821506548374856</v>
      </c>
      <c r="O522" s="81">
        <v>25.873322256374298</v>
      </c>
      <c r="P522" s="81">
        <v>28.334784474661152</v>
      </c>
      <c r="Q522" s="81">
        <v>1.9095126991400302</v>
      </c>
      <c r="R522" s="81">
        <v>0</v>
      </c>
      <c r="S522" s="81">
        <v>2.0735006306068375</v>
      </c>
      <c r="T522" s="82"/>
      <c r="U522" s="81">
        <v>51455391</v>
      </c>
      <c r="V522" s="81">
        <v>1150</v>
      </c>
      <c r="W522" s="81">
        <v>13</v>
      </c>
      <c r="X522" s="81">
        <v>5161</v>
      </c>
      <c r="Y522" s="81">
        <v>8912</v>
      </c>
      <c r="Z522" s="81">
        <v>10642</v>
      </c>
      <c r="AA522" s="81">
        <v>6880</v>
      </c>
      <c r="AB522" s="81">
        <v>31004</v>
      </c>
      <c r="AC522" s="81">
        <v>0</v>
      </c>
      <c r="AD522" s="81">
        <v>2.0735006306068375</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2293</v>
      </c>
      <c r="B523" s="80">
        <v>274</v>
      </c>
      <c r="C523" s="80">
        <v>2</v>
      </c>
      <c r="D523" s="80">
        <v>17</v>
      </c>
      <c r="E523" s="80">
        <v>2005</v>
      </c>
      <c r="F523" s="80" t="s">
        <v>565</v>
      </c>
      <c r="G523" s="80" t="s">
        <v>2291</v>
      </c>
      <c r="H523" s="80" t="s">
        <v>2292</v>
      </c>
      <c r="I523" s="177"/>
      <c r="J523" s="81">
        <v>1387.9061765470919</v>
      </c>
      <c r="K523" s="81">
        <v>2.4314984694030812</v>
      </c>
      <c r="L523" s="81">
        <v>2.572069885343871</v>
      </c>
      <c r="M523" s="81">
        <v>26.861163578636432</v>
      </c>
      <c r="N523" s="81">
        <v>41.267920707078673</v>
      </c>
      <c r="O523" s="81">
        <v>43.341326136785348</v>
      </c>
      <c r="P523" s="81">
        <v>24.293473407313321</v>
      </c>
      <c r="Q523" s="81">
        <v>2.0446971492240835</v>
      </c>
      <c r="R523" s="81">
        <v>0</v>
      </c>
      <c r="S523" s="81">
        <v>0</v>
      </c>
      <c r="T523" s="82"/>
      <c r="U523" s="81">
        <v>141073838</v>
      </c>
      <c r="V523" s="81">
        <v>1061</v>
      </c>
      <c r="W523" s="81">
        <v>34</v>
      </c>
      <c r="X523" s="81">
        <v>5421</v>
      </c>
      <c r="Y523" s="81">
        <v>11225</v>
      </c>
      <c r="Z523" s="81">
        <v>20629</v>
      </c>
      <c r="AA523" s="81">
        <v>4831</v>
      </c>
      <c r="AB523" s="81">
        <v>34706</v>
      </c>
      <c r="AC523" s="81">
        <v>0</v>
      </c>
      <c r="AD523" s="81">
        <v>0</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2294</v>
      </c>
      <c r="B524" s="80">
        <v>275</v>
      </c>
      <c r="C524" s="80">
        <v>3</v>
      </c>
      <c r="D524" s="80">
        <v>17</v>
      </c>
      <c r="E524" s="80">
        <v>2006</v>
      </c>
      <c r="F524" s="80" t="s">
        <v>566</v>
      </c>
      <c r="G524" s="80" t="s">
        <v>2291</v>
      </c>
      <c r="H524" s="80" t="s">
        <v>2292</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2295</v>
      </c>
      <c r="B525" s="80">
        <v>276</v>
      </c>
      <c r="C525" s="80">
        <v>4</v>
      </c>
      <c r="D525" s="80">
        <v>17</v>
      </c>
      <c r="E525" s="80">
        <v>2007</v>
      </c>
      <c r="F525" s="80" t="s">
        <v>567</v>
      </c>
      <c r="G525" s="80" t="s">
        <v>2291</v>
      </c>
      <c r="H525" s="80" t="s">
        <v>2292</v>
      </c>
      <c r="I525" s="177"/>
      <c r="J525" s="81">
        <v>1316.1355351963898</v>
      </c>
      <c r="K525" s="81">
        <v>2.1867035969513768</v>
      </c>
      <c r="L525" s="81">
        <v>7.1430381526701447</v>
      </c>
      <c r="M525" s="81">
        <v>30.766204162845767</v>
      </c>
      <c r="N525" s="81">
        <v>42.752067465469153</v>
      </c>
      <c r="O525" s="81">
        <v>43.232370633687083</v>
      </c>
      <c r="P525" s="81">
        <v>24.123112662671893</v>
      </c>
      <c r="Q525" s="81">
        <v>2.2402331024289515</v>
      </c>
      <c r="R525" s="81">
        <v>0</v>
      </c>
      <c r="S525" s="81">
        <v>0</v>
      </c>
      <c r="T525" s="82"/>
      <c r="U525" s="81">
        <v>159650923</v>
      </c>
      <c r="V525" s="81">
        <v>956</v>
      </c>
      <c r="W525" s="81">
        <v>81</v>
      </c>
      <c r="X525" s="81">
        <v>6796</v>
      </c>
      <c r="Y525" s="81">
        <v>12094</v>
      </c>
      <c r="Z525" s="81">
        <v>21391</v>
      </c>
      <c r="AA525" s="81">
        <v>4724</v>
      </c>
      <c r="AB525" s="81">
        <v>36014</v>
      </c>
      <c r="AC525" s="81">
        <v>0</v>
      </c>
      <c r="AD525" s="81">
        <v>0</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2296</v>
      </c>
      <c r="B526" s="80">
        <v>277</v>
      </c>
      <c r="C526" s="80">
        <v>5</v>
      </c>
      <c r="D526" s="80">
        <v>17</v>
      </c>
      <c r="E526" s="80">
        <v>2008</v>
      </c>
      <c r="F526" s="80" t="s">
        <v>84</v>
      </c>
      <c r="G526" s="80" t="s">
        <v>2291</v>
      </c>
      <c r="H526" s="80" t="s">
        <v>2292</v>
      </c>
      <c r="I526" s="177"/>
      <c r="J526" s="81">
        <v>1088.9577445964055</v>
      </c>
      <c r="K526" s="81">
        <v>1.6329954291081645</v>
      </c>
      <c r="L526" s="81">
        <v>2.6718307476148464</v>
      </c>
      <c r="M526" s="81">
        <v>30.677937640001279</v>
      </c>
      <c r="N526" s="81">
        <v>42.857204497788636</v>
      </c>
      <c r="O526" s="81">
        <v>42.57673920042771</v>
      </c>
      <c r="P526" s="81">
        <v>23.595753989043541</v>
      </c>
      <c r="Q526" s="81">
        <v>2.2185816752779326</v>
      </c>
      <c r="R526" s="81">
        <v>0</v>
      </c>
      <c r="S526" s="81">
        <v>0</v>
      </c>
      <c r="T526" s="82"/>
      <c r="U526" s="81">
        <v>140772662</v>
      </c>
      <c r="V526" s="81">
        <v>956</v>
      </c>
      <c r="W526" s="81">
        <v>34</v>
      </c>
      <c r="X526" s="81">
        <v>6796</v>
      </c>
      <c r="Y526" s="81">
        <v>12258</v>
      </c>
      <c r="Z526" s="81">
        <v>21806</v>
      </c>
      <c r="AA526" s="81">
        <v>4626</v>
      </c>
      <c r="AB526" s="81">
        <v>36252</v>
      </c>
      <c r="AC526" s="81">
        <v>0</v>
      </c>
      <c r="AD526" s="81">
        <v>0</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2297</v>
      </c>
      <c r="B527" s="80">
        <v>278</v>
      </c>
      <c r="C527" s="80">
        <v>6</v>
      </c>
      <c r="D527" s="80">
        <v>17</v>
      </c>
      <c r="E527" s="80">
        <v>2009</v>
      </c>
      <c r="F527" s="80" t="s">
        <v>85</v>
      </c>
      <c r="G527" s="80" t="s">
        <v>2291</v>
      </c>
      <c r="H527" s="80" t="s">
        <v>2292</v>
      </c>
      <c r="I527" s="177"/>
      <c r="J527" s="81">
        <v>1118.6903446991435</v>
      </c>
      <c r="K527" s="81">
        <v>1.6469110193598104</v>
      </c>
      <c r="L527" s="81">
        <v>1.8038132296803679</v>
      </c>
      <c r="M527" s="81">
        <v>33.785902560244075</v>
      </c>
      <c r="N527" s="81">
        <v>41.806227711550576</v>
      </c>
      <c r="O527" s="81">
        <v>43.681371161919607</v>
      </c>
      <c r="P527" s="81">
        <v>22.705847934191908</v>
      </c>
      <c r="Q527" s="81">
        <v>2.1265440855015396</v>
      </c>
      <c r="R527" s="81">
        <v>0</v>
      </c>
      <c r="S527" s="81">
        <v>0</v>
      </c>
      <c r="T527" s="82"/>
      <c r="U527" s="81">
        <v>113690750</v>
      </c>
      <c r="V527" s="81">
        <v>1013</v>
      </c>
      <c r="W527" s="81">
        <v>39</v>
      </c>
      <c r="X527" s="81">
        <v>7918</v>
      </c>
      <c r="Y527" s="81">
        <v>12353</v>
      </c>
      <c r="Z527" s="81">
        <v>22082</v>
      </c>
      <c r="AA527" s="81">
        <v>4570</v>
      </c>
      <c r="AB527" s="81">
        <v>36477</v>
      </c>
      <c r="AC527" s="81">
        <v>0</v>
      </c>
      <c r="AD527" s="81">
        <v>0</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177.42500000000001</v>
      </c>
      <c r="BJ527" s="81">
        <v>0</v>
      </c>
      <c r="BK527" s="81">
        <v>2.77</v>
      </c>
      <c r="BL527" s="81">
        <v>0</v>
      </c>
      <c r="BM527" s="82"/>
      <c r="BN527" s="81">
        <v>0</v>
      </c>
      <c r="BO527" s="81">
        <v>0</v>
      </c>
      <c r="BP527" s="81">
        <v>8</v>
      </c>
      <c r="BQ527" s="81">
        <v>0</v>
      </c>
      <c r="BR527" s="81">
        <v>1</v>
      </c>
      <c r="BS527" s="81">
        <v>0</v>
      </c>
      <c r="BT527"/>
      <c r="BU527" s="80"/>
      <c r="BV527" s="80"/>
      <c r="BW527" s="80"/>
      <c r="BX527" s="80"/>
      <c r="BY527" s="80"/>
      <c r="BZ527" s="80"/>
      <c r="CA527" s="80"/>
      <c r="CB527" s="80"/>
      <c r="CC527" s="80"/>
    </row>
    <row r="528" spans="1:81">
      <c r="A528" s="80" t="s">
        <v>2298</v>
      </c>
      <c r="B528" s="80">
        <v>279</v>
      </c>
      <c r="C528" s="80">
        <v>7</v>
      </c>
      <c r="D528" s="80">
        <v>17</v>
      </c>
      <c r="E528" s="80">
        <v>2010</v>
      </c>
      <c r="F528" s="80" t="s">
        <v>86</v>
      </c>
      <c r="G528" s="80" t="s">
        <v>2291</v>
      </c>
      <c r="H528" s="80" t="s">
        <v>2292</v>
      </c>
      <c r="I528" s="177"/>
      <c r="J528" s="81">
        <v>1118.6961407630652</v>
      </c>
      <c r="K528" s="81">
        <v>1.7570784038986202</v>
      </c>
      <c r="L528" s="81">
        <v>1.7015932487138472</v>
      </c>
      <c r="M528" s="81">
        <v>34.685314174953618</v>
      </c>
      <c r="N528" s="81">
        <v>46.769255016962518</v>
      </c>
      <c r="O528" s="81">
        <v>43.754990622474509</v>
      </c>
      <c r="P528" s="81">
        <v>23.353665053478835</v>
      </c>
      <c r="Q528" s="81">
        <v>2.2529523606860251</v>
      </c>
      <c r="R528" s="81">
        <v>0</v>
      </c>
      <c r="S528" s="81">
        <v>0</v>
      </c>
      <c r="T528" s="82"/>
      <c r="U528" s="81">
        <v>115182586</v>
      </c>
      <c r="V528" s="81">
        <v>1013</v>
      </c>
      <c r="W528" s="81">
        <v>39</v>
      </c>
      <c r="X528" s="81">
        <v>7918</v>
      </c>
      <c r="Y528" s="81">
        <v>12588</v>
      </c>
      <c r="Z528" s="81">
        <v>22222</v>
      </c>
      <c r="AA528" s="81">
        <v>4583</v>
      </c>
      <c r="AB528" s="81">
        <v>37030</v>
      </c>
      <c r="AC528" s="81">
        <v>0</v>
      </c>
      <c r="AD528" s="81">
        <v>0</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192.45599999999999</v>
      </c>
      <c r="BJ528" s="81">
        <v>0</v>
      </c>
      <c r="BK528" s="81">
        <v>2.8</v>
      </c>
      <c r="BL528" s="81">
        <v>0</v>
      </c>
      <c r="BM528" s="82"/>
      <c r="BN528" s="81">
        <v>0</v>
      </c>
      <c r="BO528" s="81">
        <v>0</v>
      </c>
      <c r="BP528" s="81">
        <v>9</v>
      </c>
      <c r="BQ528" s="81">
        <v>0</v>
      </c>
      <c r="BR528" s="81">
        <v>1</v>
      </c>
      <c r="BS528" s="81">
        <v>0</v>
      </c>
      <c r="BT528"/>
      <c r="BU528" s="80">
        <v>177.04900000000001</v>
      </c>
      <c r="BV528" s="80">
        <v>0</v>
      </c>
      <c r="BW528" s="80">
        <v>13.863</v>
      </c>
      <c r="BX528" s="80">
        <v>0</v>
      </c>
      <c r="BY528" s="80">
        <v>0</v>
      </c>
      <c r="BZ528" s="80">
        <v>0</v>
      </c>
      <c r="CA528" s="80">
        <v>4.3440000000000003</v>
      </c>
      <c r="CB528" s="80">
        <v>0</v>
      </c>
      <c r="CC528" s="80">
        <v>0</v>
      </c>
    </row>
    <row r="529" spans="1:81">
      <c r="A529" s="80" t="s">
        <v>2299</v>
      </c>
      <c r="B529" s="80">
        <v>280</v>
      </c>
      <c r="C529" s="80">
        <v>8</v>
      </c>
      <c r="D529" s="80">
        <v>17</v>
      </c>
      <c r="E529" s="80">
        <v>2011</v>
      </c>
      <c r="F529" s="80" t="s">
        <v>87</v>
      </c>
      <c r="G529" s="80" t="s">
        <v>2291</v>
      </c>
      <c r="H529" s="80" t="s">
        <v>2292</v>
      </c>
      <c r="I529" s="177"/>
      <c r="J529" s="81">
        <v>1068.711321392937</v>
      </c>
      <c r="K529" s="81">
        <v>2.3860449312296952</v>
      </c>
      <c r="L529" s="81">
        <v>1.7669238390944688</v>
      </c>
      <c r="M529" s="81">
        <v>37.56499255652124</v>
      </c>
      <c r="N529" s="81">
        <v>48.178168560461849</v>
      </c>
      <c r="O529" s="81">
        <v>43.714958336278499</v>
      </c>
      <c r="P529" s="81">
        <v>22.9064096910149</v>
      </c>
      <c r="Q529" s="81">
        <v>2.6382836030984707</v>
      </c>
      <c r="R529" s="81">
        <v>0</v>
      </c>
      <c r="S529" s="81">
        <v>0</v>
      </c>
      <c r="T529" s="82"/>
      <c r="U529" s="81">
        <v>108341525</v>
      </c>
      <c r="V529" s="81">
        <v>1013</v>
      </c>
      <c r="W529" s="81">
        <v>39</v>
      </c>
      <c r="X529" s="81">
        <v>7918</v>
      </c>
      <c r="Y529" s="81">
        <v>12874</v>
      </c>
      <c r="Z529" s="81">
        <v>22684</v>
      </c>
      <c r="AA529" s="81">
        <v>4629</v>
      </c>
      <c r="AB529" s="81">
        <v>37594</v>
      </c>
      <c r="AC529" s="81">
        <v>0</v>
      </c>
      <c r="AD529" s="81">
        <v>0</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192.108</v>
      </c>
      <c r="BJ529" s="81">
        <v>0</v>
      </c>
      <c r="BK529" s="81">
        <v>2.74</v>
      </c>
      <c r="BL529" s="81">
        <v>0</v>
      </c>
      <c r="BM529" s="82"/>
      <c r="BN529" s="81">
        <v>0</v>
      </c>
      <c r="BO529" s="81">
        <v>0</v>
      </c>
      <c r="BP529" s="81">
        <v>9</v>
      </c>
      <c r="BQ529" s="81">
        <v>0</v>
      </c>
      <c r="BR529" s="81">
        <v>1</v>
      </c>
      <c r="BS529" s="81">
        <v>0</v>
      </c>
      <c r="BT529"/>
      <c r="BU529" s="80">
        <v>173.78800000000001</v>
      </c>
      <c r="BV529" s="80">
        <v>0</v>
      </c>
      <c r="BW529" s="80">
        <v>12.913</v>
      </c>
      <c r="BX529" s="80">
        <v>0</v>
      </c>
      <c r="BY529" s="80">
        <v>0</v>
      </c>
      <c r="BZ529" s="80">
        <v>0</v>
      </c>
      <c r="CA529" s="80">
        <v>4.8789999999999996</v>
      </c>
      <c r="CB529" s="80">
        <v>3.2679999999999998</v>
      </c>
      <c r="CC529" s="80">
        <v>0</v>
      </c>
    </row>
    <row r="530" spans="1:81">
      <c r="A530" s="80" t="s">
        <v>2300</v>
      </c>
      <c r="B530" s="80">
        <v>281</v>
      </c>
      <c r="C530" s="80">
        <v>9</v>
      </c>
      <c r="D530" s="80">
        <v>17</v>
      </c>
      <c r="E530" s="80">
        <v>2012</v>
      </c>
      <c r="F530" s="80" t="s">
        <v>88</v>
      </c>
      <c r="G530" s="80" t="s">
        <v>2291</v>
      </c>
      <c r="H530" s="80" t="s">
        <v>2292</v>
      </c>
      <c r="I530" s="177"/>
      <c r="J530" s="81">
        <v>840.38956585893402</v>
      </c>
      <c r="K530" s="81">
        <v>2.1338362901534134</v>
      </c>
      <c r="L530" s="81">
        <v>1.7211906625034168</v>
      </c>
      <c r="M530" s="81">
        <v>39.68594019772754</v>
      </c>
      <c r="N530" s="81">
        <v>51.176611116800828</v>
      </c>
      <c r="O530" s="81">
        <v>44.200748647591432</v>
      </c>
      <c r="P530" s="81">
        <v>22.967065995660597</v>
      </c>
      <c r="Q530" s="81">
        <v>2.9555648910531436</v>
      </c>
      <c r="R530" s="81">
        <v>0</v>
      </c>
      <c r="S530" s="81">
        <v>0</v>
      </c>
      <c r="T530" s="82"/>
      <c r="U530" s="81">
        <v>91734754</v>
      </c>
      <c r="V530" s="81">
        <v>1013</v>
      </c>
      <c r="W530" s="81">
        <v>39</v>
      </c>
      <c r="X530" s="81">
        <v>7918</v>
      </c>
      <c r="Y530" s="81">
        <v>13528</v>
      </c>
      <c r="Z530" s="81">
        <v>23118</v>
      </c>
      <c r="AA530" s="81">
        <v>4615</v>
      </c>
      <c r="AB530" s="81">
        <v>38763</v>
      </c>
      <c r="AC530" s="81">
        <v>0</v>
      </c>
      <c r="AD530" s="81">
        <v>0</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213.11799999999999</v>
      </c>
      <c r="BJ530" s="81">
        <v>0</v>
      </c>
      <c r="BK530" s="81">
        <v>3.1920000000000002</v>
      </c>
      <c r="BL530" s="81">
        <v>0</v>
      </c>
      <c r="BM530" s="82"/>
      <c r="BN530" s="81">
        <v>0</v>
      </c>
      <c r="BO530" s="81">
        <v>0</v>
      </c>
      <c r="BP530" s="81">
        <v>10</v>
      </c>
      <c r="BQ530" s="81">
        <v>0</v>
      </c>
      <c r="BR530" s="81">
        <v>1</v>
      </c>
      <c r="BS530" s="81">
        <v>0</v>
      </c>
      <c r="BT530"/>
      <c r="BU530" s="80">
        <v>194.34700000000001</v>
      </c>
      <c r="BV530" s="80">
        <v>0</v>
      </c>
      <c r="BW530" s="80">
        <v>13.417999999999999</v>
      </c>
      <c r="BX530" s="80">
        <v>0</v>
      </c>
      <c r="BY530" s="80">
        <v>0</v>
      </c>
      <c r="BZ530" s="80">
        <v>0</v>
      </c>
      <c r="CA530" s="80">
        <v>4.6719999999999997</v>
      </c>
      <c r="CB530" s="80">
        <v>3.8730000000000002</v>
      </c>
      <c r="CC530" s="80">
        <v>0</v>
      </c>
    </row>
    <row r="531" spans="1:81">
      <c r="A531" s="80" t="s">
        <v>2301</v>
      </c>
      <c r="B531" s="80">
        <v>282</v>
      </c>
      <c r="C531" s="80">
        <v>10</v>
      </c>
      <c r="D531" s="80">
        <v>17</v>
      </c>
      <c r="E531" s="80">
        <v>2013</v>
      </c>
      <c r="F531" s="80" t="s">
        <v>89</v>
      </c>
      <c r="G531" s="80" t="s">
        <v>2291</v>
      </c>
      <c r="H531" s="80" t="s">
        <v>2292</v>
      </c>
      <c r="I531" s="177"/>
      <c r="J531" s="81">
        <v>1063.2168854440174</v>
      </c>
      <c r="K531" s="81">
        <v>1.8132935299671935</v>
      </c>
      <c r="L531" s="81">
        <v>1.5881742078824832</v>
      </c>
      <c r="M531" s="81">
        <v>39.509956298799224</v>
      </c>
      <c r="N531" s="81">
        <v>46.983634459337459</v>
      </c>
      <c r="O531" s="81">
        <v>43.133393124311766</v>
      </c>
      <c r="P531" s="81">
        <v>22.743890881264761</v>
      </c>
      <c r="Q531" s="81">
        <v>3.030197678690957</v>
      </c>
      <c r="R531" s="81">
        <v>0</v>
      </c>
      <c r="S531" s="81">
        <v>0</v>
      </c>
      <c r="T531" s="82"/>
      <c r="U531" s="81">
        <v>119713645</v>
      </c>
      <c r="V531" s="81">
        <v>1013</v>
      </c>
      <c r="W531" s="81">
        <v>39</v>
      </c>
      <c r="X531" s="81">
        <v>7918</v>
      </c>
      <c r="Y531" s="81">
        <v>13744</v>
      </c>
      <c r="Z531" s="81">
        <v>23567</v>
      </c>
      <c r="AA531" s="81">
        <v>4553</v>
      </c>
      <c r="AB531" s="81">
        <v>39172</v>
      </c>
      <c r="AC531" s="81">
        <v>0</v>
      </c>
      <c r="AD531" s="81">
        <v>0</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220.065</v>
      </c>
      <c r="BJ531" s="81">
        <v>0</v>
      </c>
      <c r="BK531" s="81">
        <v>0</v>
      </c>
      <c r="BL531" s="81">
        <v>0</v>
      </c>
      <c r="BM531" s="82"/>
      <c r="BN531" s="81">
        <v>0</v>
      </c>
      <c r="BO531" s="81">
        <v>0</v>
      </c>
      <c r="BP531" s="81">
        <v>10</v>
      </c>
      <c r="BQ531" s="81">
        <v>0</v>
      </c>
      <c r="BR531" s="81">
        <v>0</v>
      </c>
      <c r="BS531" s="81">
        <v>0</v>
      </c>
      <c r="BT531"/>
      <c r="BU531" s="80">
        <v>198.11099999999999</v>
      </c>
      <c r="BV531" s="80">
        <v>0</v>
      </c>
      <c r="BW531" s="80">
        <v>13.483000000000001</v>
      </c>
      <c r="BX531" s="80">
        <v>0</v>
      </c>
      <c r="BY531" s="80">
        <v>0</v>
      </c>
      <c r="BZ531" s="80">
        <v>0</v>
      </c>
      <c r="CA531" s="80">
        <v>4.4509999999999996</v>
      </c>
      <c r="CB531" s="80">
        <v>4.0199999999999996</v>
      </c>
      <c r="CC531" s="80">
        <v>0</v>
      </c>
    </row>
    <row r="532" spans="1:81">
      <c r="A532" s="80" t="s">
        <v>2302</v>
      </c>
      <c r="B532" s="80">
        <v>283</v>
      </c>
      <c r="C532" s="80">
        <v>11</v>
      </c>
      <c r="D532" s="80">
        <v>17</v>
      </c>
      <c r="E532" s="80">
        <v>2014</v>
      </c>
      <c r="F532" s="80" t="s">
        <v>90</v>
      </c>
      <c r="G532" s="80" t="s">
        <v>2291</v>
      </c>
      <c r="H532" s="80" t="s">
        <v>2292</v>
      </c>
      <c r="I532" s="177"/>
      <c r="J532" s="81">
        <v>1222.2892566630205</v>
      </c>
      <c r="K532" s="81">
        <v>1.4982367487809596</v>
      </c>
      <c r="L532" s="81">
        <v>3.1934941482781491</v>
      </c>
      <c r="M532" s="81">
        <v>37.56585958362983</v>
      </c>
      <c r="N532" s="81">
        <v>45.754277914710052</v>
      </c>
      <c r="O532" s="81">
        <v>41.499833374675504</v>
      </c>
      <c r="P532" s="81">
        <v>22.917418582994109</v>
      </c>
      <c r="Q532" s="81">
        <v>2.9218849217833145</v>
      </c>
      <c r="R532" s="81">
        <v>0</v>
      </c>
      <c r="S532" s="81">
        <v>0</v>
      </c>
      <c r="T532" s="82"/>
      <c r="U532" s="81">
        <v>150281363</v>
      </c>
      <c r="V532" s="81">
        <v>725</v>
      </c>
      <c r="W532" s="81">
        <v>67</v>
      </c>
      <c r="X532" s="81">
        <v>8065</v>
      </c>
      <c r="Y532" s="81">
        <v>13958</v>
      </c>
      <c r="Z532" s="81">
        <v>23881</v>
      </c>
      <c r="AA532" s="81">
        <v>4564</v>
      </c>
      <c r="AB532" s="81">
        <v>39368</v>
      </c>
      <c r="AC532" s="81">
        <v>0</v>
      </c>
      <c r="AD532" s="81">
        <v>0</v>
      </c>
      <c r="AE532" s="82"/>
      <c r="AF532" s="81">
        <v>880218319.13270414</v>
      </c>
      <c r="AG532" s="81">
        <v>1364403.6596604961</v>
      </c>
      <c r="AH532" s="81">
        <v>771925.87915589556</v>
      </c>
      <c r="AI532" s="81">
        <v>49647458.045445383</v>
      </c>
      <c r="AJ532" s="81">
        <v>64822235.090371355</v>
      </c>
      <c r="AK532" s="81">
        <v>0</v>
      </c>
      <c r="AL532" s="81">
        <v>0</v>
      </c>
      <c r="AM532" s="81">
        <v>5404638.115513158</v>
      </c>
      <c r="AN532" s="81">
        <v>0</v>
      </c>
      <c r="AO532" s="81">
        <v>0</v>
      </c>
      <c r="AP532" s="82"/>
      <c r="AQ532" s="81">
        <v>1303</v>
      </c>
      <c r="AR532" s="81">
        <v>124</v>
      </c>
      <c r="AS532" s="81">
        <v>0</v>
      </c>
      <c r="AT532" s="81">
        <v>0</v>
      </c>
      <c r="AU532" s="81">
        <v>0</v>
      </c>
      <c r="AV532" s="81">
        <v>0</v>
      </c>
      <c r="AW532" s="81" t="s">
        <v>564</v>
      </c>
      <c r="AX532" s="82"/>
      <c r="AY532" s="81">
        <v>5452.6</v>
      </c>
      <c r="AZ532" s="81">
        <v>2782.5</v>
      </c>
      <c r="BA532" s="81">
        <v>0</v>
      </c>
      <c r="BB532" s="81">
        <v>0</v>
      </c>
      <c r="BC532" s="81">
        <v>0</v>
      </c>
      <c r="BD532" s="81">
        <v>0</v>
      </c>
      <c r="BE532" s="81" t="s">
        <v>564</v>
      </c>
      <c r="BF532" s="82"/>
      <c r="BG532" s="81">
        <v>0</v>
      </c>
      <c r="BH532" s="81">
        <v>0</v>
      </c>
      <c r="BI532" s="81">
        <v>210.858</v>
      </c>
      <c r="BJ532" s="81">
        <v>0</v>
      </c>
      <c r="BK532" s="81">
        <v>3.0990000000000002</v>
      </c>
      <c r="BL532" s="81">
        <v>0</v>
      </c>
      <c r="BM532" s="82"/>
      <c r="BN532" s="81">
        <v>0</v>
      </c>
      <c r="BO532" s="81">
        <v>0</v>
      </c>
      <c r="BP532" s="81">
        <v>9</v>
      </c>
      <c r="BQ532" s="81">
        <v>0</v>
      </c>
      <c r="BR532" s="81">
        <v>1</v>
      </c>
      <c r="BS532" s="81">
        <v>0</v>
      </c>
      <c r="BT532"/>
      <c r="BU532" s="80">
        <v>192.75200000000001</v>
      </c>
      <c r="BV532" s="80">
        <v>0</v>
      </c>
      <c r="BW532" s="80">
        <v>13.342000000000001</v>
      </c>
      <c r="BX532" s="80">
        <v>0</v>
      </c>
      <c r="BY532" s="80">
        <v>0</v>
      </c>
      <c r="BZ532" s="80">
        <v>0</v>
      </c>
      <c r="CA532" s="80">
        <v>4.0979999999999999</v>
      </c>
      <c r="CB532" s="80">
        <v>3.7650000000000001</v>
      </c>
      <c r="CC532" s="80">
        <v>0</v>
      </c>
    </row>
    <row r="533" spans="1:81">
      <c r="A533" s="80" t="s">
        <v>2303</v>
      </c>
      <c r="B533" s="80">
        <v>284</v>
      </c>
      <c r="C533" s="80">
        <v>12</v>
      </c>
      <c r="D533" s="80">
        <v>17</v>
      </c>
      <c r="E533" s="80">
        <v>2015</v>
      </c>
      <c r="F533" s="80" t="s">
        <v>91</v>
      </c>
      <c r="G533" s="80" t="s">
        <v>2291</v>
      </c>
      <c r="H533" s="80" t="s">
        <v>2292</v>
      </c>
      <c r="I533" s="177"/>
      <c r="J533" s="81">
        <v>1123.0777500489314</v>
      </c>
      <c r="K533" s="81">
        <v>1.4527521084554849</v>
      </c>
      <c r="L533" s="81">
        <v>3.7529481421235866</v>
      </c>
      <c r="M533" s="81">
        <v>35.809479758907223</v>
      </c>
      <c r="N533" s="81">
        <v>42.25931024192473</v>
      </c>
      <c r="O533" s="81">
        <v>41.73032224094716</v>
      </c>
      <c r="P533" s="81">
        <v>22.834944474950138</v>
      </c>
      <c r="Q533" s="81">
        <v>2.8955465138224805</v>
      </c>
      <c r="R533" s="81">
        <v>0</v>
      </c>
      <c r="S533" s="81">
        <v>0</v>
      </c>
      <c r="T533" s="82"/>
      <c r="U533" s="81">
        <v>158274297</v>
      </c>
      <c r="V533" s="81">
        <v>725</v>
      </c>
      <c r="W533" s="81">
        <v>67</v>
      </c>
      <c r="X533" s="81">
        <v>8065</v>
      </c>
      <c r="Y533" s="81">
        <v>14336</v>
      </c>
      <c r="Z533" s="81">
        <v>24245</v>
      </c>
      <c r="AA533" s="81">
        <v>4544</v>
      </c>
      <c r="AB533" s="81">
        <v>39852</v>
      </c>
      <c r="AC533" s="81">
        <v>0</v>
      </c>
      <c r="AD533" s="81">
        <v>0</v>
      </c>
      <c r="AE533" s="82"/>
      <c r="AF533" s="81">
        <v>835163582.95974994</v>
      </c>
      <c r="AG533" s="81">
        <v>1205338.2113704211</v>
      </c>
      <c r="AH533" s="81">
        <v>760350.19285457663</v>
      </c>
      <c r="AI533" s="81">
        <v>48472966.554121017</v>
      </c>
      <c r="AJ533" s="81">
        <v>62164191.450621016</v>
      </c>
      <c r="AK533" s="81">
        <v>0</v>
      </c>
      <c r="AL533" s="81">
        <v>0</v>
      </c>
      <c r="AM533" s="81">
        <v>5461549.4271474909</v>
      </c>
      <c r="AN533" s="81">
        <v>0</v>
      </c>
      <c r="AO533" s="81">
        <v>0</v>
      </c>
      <c r="AP533" s="82"/>
      <c r="AQ533" s="81">
        <v>1435</v>
      </c>
      <c r="AR533" s="81">
        <v>199</v>
      </c>
      <c r="AS533" s="81">
        <v>0</v>
      </c>
      <c r="AT533" s="81">
        <v>0</v>
      </c>
      <c r="AU533" s="81">
        <v>0</v>
      </c>
      <c r="AV533" s="81">
        <v>0</v>
      </c>
      <c r="AW533" s="81" t="s">
        <v>564</v>
      </c>
      <c r="AX533" s="82"/>
      <c r="AY533" s="81">
        <v>6121.3</v>
      </c>
      <c r="AZ533" s="81">
        <v>4226.5</v>
      </c>
      <c r="BA533" s="81">
        <v>0</v>
      </c>
      <c r="BB533" s="81">
        <v>0</v>
      </c>
      <c r="BC533" s="81">
        <v>0</v>
      </c>
      <c r="BD533" s="81">
        <v>0</v>
      </c>
      <c r="BE533" s="81" t="s">
        <v>564</v>
      </c>
      <c r="BF533" s="82"/>
      <c r="BG533" s="81">
        <v>0</v>
      </c>
      <c r="BH533" s="81">
        <v>0</v>
      </c>
      <c r="BI533" s="81">
        <v>197.88800000000001</v>
      </c>
      <c r="BJ533" s="81">
        <v>0</v>
      </c>
      <c r="BK533" s="81">
        <v>3.03</v>
      </c>
      <c r="BL533" s="81">
        <v>0</v>
      </c>
      <c r="BM533" s="82"/>
      <c r="BN533" s="81">
        <v>0</v>
      </c>
      <c r="BO533" s="81">
        <v>0</v>
      </c>
      <c r="BP533" s="81">
        <v>9</v>
      </c>
      <c r="BQ533" s="81">
        <v>0</v>
      </c>
      <c r="BR533" s="81">
        <v>1</v>
      </c>
      <c r="BS533" s="81">
        <v>0</v>
      </c>
      <c r="BT533"/>
      <c r="BU533" s="80">
        <v>184.476</v>
      </c>
      <c r="BV533" s="80">
        <v>0</v>
      </c>
      <c r="BW533" s="80">
        <v>12.544</v>
      </c>
      <c r="BX533" s="80">
        <v>0</v>
      </c>
      <c r="BY533" s="80">
        <v>0</v>
      </c>
      <c r="BZ533" s="80">
        <v>0</v>
      </c>
      <c r="CA533" s="80">
        <v>3.8980000000000001</v>
      </c>
      <c r="CB533" s="80">
        <v>0</v>
      </c>
      <c r="CC533" s="80">
        <v>0</v>
      </c>
    </row>
    <row r="534" spans="1:81">
      <c r="A534" s="80" t="s">
        <v>2304</v>
      </c>
      <c r="B534" s="80">
        <v>285</v>
      </c>
      <c r="C534" s="80">
        <v>13</v>
      </c>
      <c r="D534" s="80">
        <v>17</v>
      </c>
      <c r="E534" s="80">
        <v>2016</v>
      </c>
      <c r="F534" s="80" t="s">
        <v>92</v>
      </c>
      <c r="G534" s="80" t="s">
        <v>2291</v>
      </c>
      <c r="H534" s="80" t="s">
        <v>2292</v>
      </c>
      <c r="I534" s="177"/>
      <c r="J534" s="81">
        <v>860.42618208822921</v>
      </c>
      <c r="K534" s="81">
        <v>1.4620335016706281</v>
      </c>
      <c r="L534" s="81">
        <v>3.9735882988280218</v>
      </c>
      <c r="M534" s="81">
        <v>31.066316922819809</v>
      </c>
      <c r="N534" s="81">
        <v>43.054114385067997</v>
      </c>
      <c r="O534" s="81">
        <v>41.976801517203327</v>
      </c>
      <c r="P534" s="81">
        <v>22.252946457998089</v>
      </c>
      <c r="Q534" s="81">
        <v>2.8637755692312048</v>
      </c>
      <c r="R534" s="81">
        <v>0</v>
      </c>
      <c r="S534" s="81">
        <v>0</v>
      </c>
      <c r="T534" s="82"/>
      <c r="U534" s="81">
        <v>112407799</v>
      </c>
      <c r="V534" s="81">
        <v>725</v>
      </c>
      <c r="W534" s="81">
        <v>67</v>
      </c>
      <c r="X534" s="81">
        <v>8065</v>
      </c>
      <c r="Y534" s="81">
        <v>14826</v>
      </c>
      <c r="Z534" s="81">
        <v>24688</v>
      </c>
      <c r="AA534" s="81">
        <v>4580</v>
      </c>
      <c r="AB534" s="81">
        <v>40545</v>
      </c>
      <c r="AC534" s="81">
        <v>0</v>
      </c>
      <c r="AD534" s="81">
        <v>0</v>
      </c>
      <c r="AE534" s="82"/>
      <c r="AF534" s="81">
        <v>605818107.04457796</v>
      </c>
      <c r="AG534" s="81">
        <v>1144638.26880261</v>
      </c>
      <c r="AH534" s="81">
        <v>611524.57726466435</v>
      </c>
      <c r="AI534" s="81">
        <v>48058634.23344253</v>
      </c>
      <c r="AJ534" s="81">
        <v>63484478.499709189</v>
      </c>
      <c r="AK534" s="81">
        <v>0</v>
      </c>
      <c r="AL534" s="81">
        <v>0</v>
      </c>
      <c r="AM534" s="81">
        <v>5560839.0426469436</v>
      </c>
      <c r="AN534" s="81">
        <v>0</v>
      </c>
      <c r="AO534" s="81">
        <v>0</v>
      </c>
      <c r="AP534" s="82"/>
      <c r="AQ534" s="81">
        <v>1600</v>
      </c>
      <c r="AR534" s="81">
        <v>259</v>
      </c>
      <c r="AS534" s="81">
        <v>0</v>
      </c>
      <c r="AT534" s="81">
        <v>0</v>
      </c>
      <c r="AU534" s="81">
        <v>0</v>
      </c>
      <c r="AV534" s="81">
        <v>0</v>
      </c>
      <c r="AW534" s="81" t="s">
        <v>564</v>
      </c>
      <c r="AX534" s="82"/>
      <c r="AY534" s="81">
        <v>6946.6</v>
      </c>
      <c r="AZ534" s="81">
        <v>5214.2</v>
      </c>
      <c r="BA534" s="81">
        <v>0</v>
      </c>
      <c r="BB534" s="81">
        <v>0</v>
      </c>
      <c r="BC534" s="81">
        <v>0</v>
      </c>
      <c r="BD534" s="81">
        <v>0</v>
      </c>
      <c r="BE534" s="81" t="s">
        <v>564</v>
      </c>
      <c r="BF534" s="82"/>
      <c r="BG534" s="81">
        <v>0</v>
      </c>
      <c r="BH534" s="81">
        <v>0</v>
      </c>
      <c r="BI534" s="81">
        <v>198.994</v>
      </c>
      <c r="BJ534" s="81">
        <v>0</v>
      </c>
      <c r="BK534" s="81">
        <v>2.9790000000000001</v>
      </c>
      <c r="BL534" s="81">
        <v>0</v>
      </c>
      <c r="BM534" s="82"/>
      <c r="BN534" s="81">
        <v>0</v>
      </c>
      <c r="BO534" s="81">
        <v>0</v>
      </c>
      <c r="BP534" s="81">
        <v>9</v>
      </c>
      <c r="BQ534" s="81">
        <v>0</v>
      </c>
      <c r="BR534" s="81">
        <v>1</v>
      </c>
      <c r="BS534" s="81">
        <v>0</v>
      </c>
      <c r="BT534"/>
      <c r="BU534" s="80">
        <v>184.8</v>
      </c>
      <c r="BV534" s="80">
        <v>0</v>
      </c>
      <c r="BW534" s="80">
        <v>13.134</v>
      </c>
      <c r="BX534" s="80">
        <v>0</v>
      </c>
      <c r="BY534" s="80">
        <v>0</v>
      </c>
      <c r="BZ534" s="80">
        <v>0</v>
      </c>
      <c r="CA534" s="80">
        <v>4.0389999999999997</v>
      </c>
      <c r="CB534" s="80">
        <v>0</v>
      </c>
      <c r="CC534" s="80">
        <v>0</v>
      </c>
    </row>
    <row r="535" spans="1:81">
      <c r="A535" s="80" t="s">
        <v>2305</v>
      </c>
      <c r="B535" s="80">
        <v>286</v>
      </c>
      <c r="C535" s="80">
        <v>14</v>
      </c>
      <c r="D535" s="80">
        <v>17</v>
      </c>
      <c r="E535" s="80">
        <v>2017</v>
      </c>
      <c r="F535" s="80" t="s">
        <v>71</v>
      </c>
      <c r="G535" s="80" t="s">
        <v>2291</v>
      </c>
      <c r="H535" s="80" t="s">
        <v>2292</v>
      </c>
      <c r="I535" s="177"/>
      <c r="J535" s="81">
        <v>789.07259086612055</v>
      </c>
      <c r="K535" s="81">
        <v>1.4926738562922668</v>
      </c>
      <c r="L535" s="81">
        <v>3.6964865200858319</v>
      </c>
      <c r="M535" s="81">
        <v>30.787615443785551</v>
      </c>
      <c r="N535" s="81">
        <v>45.456038529623171</v>
      </c>
      <c r="O535" s="81">
        <v>41.890611959512789</v>
      </c>
      <c r="P535" s="81">
        <v>22.223024692735379</v>
      </c>
      <c r="Q535" s="81">
        <v>2.8126211320792183</v>
      </c>
      <c r="R535" s="81">
        <v>0</v>
      </c>
      <c r="S535" s="81">
        <v>0</v>
      </c>
      <c r="T535" s="82"/>
      <c r="U535" s="81">
        <v>109834483</v>
      </c>
      <c r="V535" s="81">
        <v>725</v>
      </c>
      <c r="W535" s="81">
        <v>67</v>
      </c>
      <c r="X535" s="81">
        <v>8065</v>
      </c>
      <c r="Y535" s="81">
        <v>15302</v>
      </c>
      <c r="Z535" s="81">
        <v>25046</v>
      </c>
      <c r="AA535" s="81">
        <v>4603</v>
      </c>
      <c r="AB535" s="81">
        <v>41180</v>
      </c>
      <c r="AC535" s="81">
        <v>0</v>
      </c>
      <c r="AD535" s="81">
        <v>0</v>
      </c>
      <c r="AE535" s="82"/>
      <c r="AF535" s="81">
        <v>592608870.4141221</v>
      </c>
      <c r="AG535" s="81">
        <v>1184661.311861068</v>
      </c>
      <c r="AH535" s="81">
        <v>779311.37634287763</v>
      </c>
      <c r="AI535" s="81">
        <v>48832922.916902781</v>
      </c>
      <c r="AJ535" s="81">
        <v>66976332.471292838</v>
      </c>
      <c r="AK535" s="81">
        <v>0</v>
      </c>
      <c r="AL535" s="81">
        <v>0</v>
      </c>
      <c r="AM535" s="81">
        <v>5656768.2079841699</v>
      </c>
      <c r="AN535" s="81">
        <v>0</v>
      </c>
      <c r="AO535" s="81">
        <v>0</v>
      </c>
      <c r="AP535" s="82"/>
      <c r="AQ535" s="81">
        <v>1735</v>
      </c>
      <c r="AR535" s="81">
        <v>292</v>
      </c>
      <c r="AS535" s="81">
        <v>0</v>
      </c>
      <c r="AT535" s="81">
        <v>0</v>
      </c>
      <c r="AU535" s="81">
        <v>0</v>
      </c>
      <c r="AV535" s="81">
        <v>0</v>
      </c>
      <c r="AW535" s="81" t="s">
        <v>564</v>
      </c>
      <c r="AX535" s="82"/>
      <c r="AY535" s="81">
        <v>7612.6</v>
      </c>
      <c r="AZ535" s="81">
        <v>5711.2000000000025</v>
      </c>
      <c r="BA535" s="81">
        <v>0</v>
      </c>
      <c r="BB535" s="81">
        <v>0</v>
      </c>
      <c r="BC535" s="81">
        <v>0</v>
      </c>
      <c r="BD535" s="81">
        <v>0</v>
      </c>
      <c r="BE535" s="81" t="s">
        <v>564</v>
      </c>
      <c r="BF535" s="82"/>
      <c r="BG535" s="81">
        <v>0</v>
      </c>
      <c r="BH535" s="81">
        <v>0</v>
      </c>
      <c r="BI535" s="81">
        <v>196.35</v>
      </c>
      <c r="BJ535" s="81">
        <v>0</v>
      </c>
      <c r="BK535" s="81">
        <v>2.3519999999999999</v>
      </c>
      <c r="BL535" s="81">
        <v>0</v>
      </c>
      <c r="BM535" s="82"/>
      <c r="BN535" s="81">
        <v>0</v>
      </c>
      <c r="BO535" s="81">
        <v>0</v>
      </c>
      <c r="BP535" s="81">
        <v>8</v>
      </c>
      <c r="BQ535" s="81">
        <v>0</v>
      </c>
      <c r="BR535" s="81">
        <v>1</v>
      </c>
      <c r="BS535" s="81">
        <v>0</v>
      </c>
      <c r="BT535"/>
      <c r="BU535" s="80">
        <v>182.11099999999999</v>
      </c>
      <c r="BV535" s="80">
        <v>0</v>
      </c>
      <c r="BW535" s="80">
        <v>12.775</v>
      </c>
      <c r="BX535" s="80">
        <v>0</v>
      </c>
      <c r="BY535" s="80">
        <v>0</v>
      </c>
      <c r="BZ535" s="80">
        <v>0</v>
      </c>
      <c r="CA535" s="80">
        <v>3.8159999999999998</v>
      </c>
      <c r="CB535" s="80">
        <v>0</v>
      </c>
      <c r="CC535" s="80">
        <v>0</v>
      </c>
    </row>
    <row r="536" spans="1:81">
      <c r="A536" s="80" t="s">
        <v>2306</v>
      </c>
      <c r="B536" s="80">
        <v>287</v>
      </c>
      <c r="C536" s="80">
        <v>15</v>
      </c>
      <c r="D536" s="80">
        <v>17</v>
      </c>
      <c r="E536" s="80">
        <v>2018</v>
      </c>
      <c r="F536" s="80" t="s">
        <v>93</v>
      </c>
      <c r="G536" s="80" t="s">
        <v>2291</v>
      </c>
      <c r="H536" s="80" t="s">
        <v>2292</v>
      </c>
      <c r="I536" s="177"/>
      <c r="J536" s="81">
        <v>730.38466688999745</v>
      </c>
      <c r="K536" s="81">
        <v>1.3935604402908051</v>
      </c>
      <c r="L536" s="81">
        <v>3.4423027116306115</v>
      </c>
      <c r="M536" s="81">
        <v>31.266603971700448</v>
      </c>
      <c r="N536" s="81">
        <v>42.61600866313924</v>
      </c>
      <c r="O536" s="81">
        <v>41.691100992021084</v>
      </c>
      <c r="P536" s="81">
        <v>22.073509707681733</v>
      </c>
      <c r="Q536" s="81">
        <v>2.6585825951955599</v>
      </c>
      <c r="R536" s="81">
        <v>0</v>
      </c>
      <c r="S536" s="81">
        <v>0</v>
      </c>
      <c r="T536" s="82"/>
      <c r="U536" s="81">
        <v>106095816</v>
      </c>
      <c r="V536" s="81">
        <v>725</v>
      </c>
      <c r="W536" s="81">
        <v>67</v>
      </c>
      <c r="X536" s="81">
        <v>8065</v>
      </c>
      <c r="Y536" s="81">
        <v>15815</v>
      </c>
      <c r="Z536" s="81">
        <v>25404</v>
      </c>
      <c r="AA536" s="81">
        <v>4618</v>
      </c>
      <c r="AB536" s="81">
        <v>41947</v>
      </c>
      <c r="AC536" s="81">
        <v>0</v>
      </c>
      <c r="AD536" s="81">
        <v>0</v>
      </c>
      <c r="AE536" s="82"/>
      <c r="AF536" s="81">
        <v>551880476.44953048</v>
      </c>
      <c r="AG536" s="81">
        <v>1052456.8332489741</v>
      </c>
      <c r="AH536" s="81">
        <v>734939.21798127831</v>
      </c>
      <c r="AI536" s="81">
        <v>47117918.660525762</v>
      </c>
      <c r="AJ536" s="81">
        <v>65959848.166945986</v>
      </c>
      <c r="AK536" s="81">
        <v>0</v>
      </c>
      <c r="AL536" s="81">
        <v>0</v>
      </c>
      <c r="AM536" s="81">
        <v>5774051.1410215348</v>
      </c>
      <c r="AN536" s="81">
        <v>0</v>
      </c>
      <c r="AO536" s="81">
        <v>0</v>
      </c>
      <c r="AP536" s="82"/>
      <c r="AQ536" s="81">
        <v>1855</v>
      </c>
      <c r="AR536" s="81">
        <v>329</v>
      </c>
      <c r="AS536" s="81">
        <v>0</v>
      </c>
      <c r="AT536" s="81">
        <v>0</v>
      </c>
      <c r="AU536" s="81">
        <v>0</v>
      </c>
      <c r="AV536" s="81">
        <v>0</v>
      </c>
      <c r="AW536" s="81" t="s">
        <v>564</v>
      </c>
      <c r="AX536" s="82"/>
      <c r="AY536" s="81">
        <v>8224.9</v>
      </c>
      <c r="AZ536" s="81">
        <v>6233.8</v>
      </c>
      <c r="BA536" s="81">
        <v>0</v>
      </c>
      <c r="BB536" s="81">
        <v>0</v>
      </c>
      <c r="BC536" s="81">
        <v>0</v>
      </c>
      <c r="BD536" s="81">
        <v>0</v>
      </c>
      <c r="BE536" s="81" t="s">
        <v>564</v>
      </c>
      <c r="BF536" s="82"/>
      <c r="BG536" s="81">
        <v>0</v>
      </c>
      <c r="BH536" s="81">
        <v>0</v>
      </c>
      <c r="BI536" s="81">
        <v>197.66300000000001</v>
      </c>
      <c r="BJ536" s="81">
        <v>0</v>
      </c>
      <c r="BK536" s="81">
        <v>2.9550000000000001</v>
      </c>
      <c r="BL536" s="81">
        <v>0</v>
      </c>
      <c r="BM536" s="82"/>
      <c r="BN536" s="81">
        <v>0</v>
      </c>
      <c r="BO536" s="81">
        <v>0</v>
      </c>
      <c r="BP536" s="81">
        <v>8</v>
      </c>
      <c r="BQ536" s="81">
        <v>0</v>
      </c>
      <c r="BR536" s="81">
        <v>1</v>
      </c>
      <c r="BS536" s="81">
        <v>0</v>
      </c>
      <c r="BT536"/>
      <c r="BU536" s="80">
        <v>183.73699999999999</v>
      </c>
      <c r="BV536" s="80">
        <v>0</v>
      </c>
      <c r="BW536" s="80">
        <v>13.214</v>
      </c>
      <c r="BX536" s="80">
        <v>0</v>
      </c>
      <c r="BY536" s="80">
        <v>0</v>
      </c>
      <c r="BZ536" s="80">
        <v>0</v>
      </c>
      <c r="CA536" s="80">
        <v>3.6669999999999998</v>
      </c>
      <c r="CB536" s="80">
        <v>0</v>
      </c>
      <c r="CC536" s="80">
        <v>0</v>
      </c>
    </row>
    <row r="537" spans="1:81">
      <c r="A537" s="80" t="s">
        <v>2307</v>
      </c>
      <c r="B537" s="80">
        <v>288</v>
      </c>
      <c r="C537" s="80">
        <v>16</v>
      </c>
      <c r="D537" s="80">
        <v>17</v>
      </c>
      <c r="E537" s="80">
        <v>2019</v>
      </c>
      <c r="F537" s="80" t="s">
        <v>73</v>
      </c>
      <c r="G537" s="80" t="s">
        <v>2291</v>
      </c>
      <c r="H537" s="80" t="s">
        <v>2292</v>
      </c>
      <c r="I537" s="177"/>
      <c r="J537" s="81">
        <v>594.79873063040873</v>
      </c>
      <c r="K537" s="81">
        <v>1.2503397576591604</v>
      </c>
      <c r="L537" s="81">
        <v>3.4608050884299004</v>
      </c>
      <c r="M537" s="81">
        <v>29.805133000753415</v>
      </c>
      <c r="N537" s="81">
        <v>42.572853935527256</v>
      </c>
      <c r="O537" s="81">
        <v>41.174406773364602</v>
      </c>
      <c r="P537" s="81">
        <v>22.278491005198433</v>
      </c>
      <c r="Q537" s="81">
        <v>2.6150950992633084</v>
      </c>
      <c r="R537" s="81">
        <v>0</v>
      </c>
      <c r="S537" s="81">
        <v>0</v>
      </c>
      <c r="T537" s="82"/>
      <c r="U537" s="81">
        <v>90415842</v>
      </c>
      <c r="V537" s="81">
        <v>725</v>
      </c>
      <c r="W537" s="81">
        <v>67</v>
      </c>
      <c r="X537" s="81">
        <v>8065</v>
      </c>
      <c r="Y537" s="81">
        <v>16277</v>
      </c>
      <c r="Z537" s="81">
        <v>25778</v>
      </c>
      <c r="AA537" s="81">
        <v>4626</v>
      </c>
      <c r="AB537" s="81">
        <v>42378</v>
      </c>
      <c r="AC537" s="81">
        <v>0</v>
      </c>
      <c r="AD537" s="81">
        <v>0</v>
      </c>
      <c r="AE537" s="82"/>
      <c r="AF537" s="81">
        <v>457032060.23863512</v>
      </c>
      <c r="AG537" s="81">
        <v>1014698.852734473</v>
      </c>
      <c r="AH537" s="81">
        <v>789384.40651527198</v>
      </c>
      <c r="AI537" s="81">
        <v>48643316.254941501</v>
      </c>
      <c r="AJ537" s="81">
        <v>69883750.373940215</v>
      </c>
      <c r="AK537" s="81">
        <v>0</v>
      </c>
      <c r="AL537" s="81">
        <v>0</v>
      </c>
      <c r="AM537" s="81">
        <v>5771564.5785868028</v>
      </c>
      <c r="AN537" s="81">
        <v>0</v>
      </c>
      <c r="AO537" s="81">
        <v>0</v>
      </c>
      <c r="AP537" s="82"/>
      <c r="AQ537" s="81">
        <v>1992</v>
      </c>
      <c r="AR537" s="81">
        <v>373</v>
      </c>
      <c r="AS537" s="81">
        <v>0</v>
      </c>
      <c r="AT537" s="81">
        <v>0</v>
      </c>
      <c r="AU537" s="81">
        <v>0</v>
      </c>
      <c r="AV537" s="81">
        <v>0</v>
      </c>
      <c r="AW537" s="81" t="s">
        <v>564</v>
      </c>
      <c r="AX537" s="82"/>
      <c r="AY537" s="81">
        <v>9014.5999999999949</v>
      </c>
      <c r="AZ537" s="81">
        <v>7117.0999999999995</v>
      </c>
      <c r="BA537" s="81">
        <v>0</v>
      </c>
      <c r="BB537" s="81">
        <v>0</v>
      </c>
      <c r="BC537" s="81">
        <v>0</v>
      </c>
      <c r="BD537" s="81">
        <v>0</v>
      </c>
      <c r="BE537" s="81" t="s">
        <v>564</v>
      </c>
      <c r="BF537" s="82"/>
      <c r="BG537" s="81">
        <v>0</v>
      </c>
      <c r="BH537" s="81">
        <v>0</v>
      </c>
      <c r="BI537" s="81">
        <v>190.55600000000001</v>
      </c>
      <c r="BJ537" s="81">
        <v>0</v>
      </c>
      <c r="BK537" s="81">
        <v>2.835</v>
      </c>
      <c r="BL537" s="81">
        <v>0</v>
      </c>
      <c r="BM537" s="82"/>
      <c r="BN537" s="81">
        <v>0</v>
      </c>
      <c r="BO537" s="81">
        <v>0</v>
      </c>
      <c r="BP537" s="81">
        <v>8</v>
      </c>
      <c r="BQ537" s="81">
        <v>0</v>
      </c>
      <c r="BR537" s="81">
        <v>1</v>
      </c>
      <c r="BS537" s="81">
        <v>0</v>
      </c>
      <c r="BT537"/>
      <c r="BU537" s="80">
        <v>177.15199999999999</v>
      </c>
      <c r="BV537" s="80">
        <v>0</v>
      </c>
      <c r="BW537" s="80">
        <v>12.385999999999999</v>
      </c>
      <c r="BX537" s="80">
        <v>0</v>
      </c>
      <c r="BY537" s="80">
        <v>0</v>
      </c>
      <c r="BZ537" s="80">
        <v>0</v>
      </c>
      <c r="CA537" s="80">
        <v>3.8530000000000002</v>
      </c>
      <c r="CB537" s="80">
        <v>0</v>
      </c>
      <c r="CC537" s="80">
        <v>0</v>
      </c>
    </row>
    <row r="538" spans="1:81">
      <c r="A538" s="80" t="s">
        <v>2308</v>
      </c>
      <c r="B538" s="80">
        <v>289</v>
      </c>
      <c r="C538" s="80">
        <v>17</v>
      </c>
      <c r="D538" s="80">
        <v>17</v>
      </c>
      <c r="E538" s="80">
        <v>2020</v>
      </c>
      <c r="F538" s="80" t="s">
        <v>218</v>
      </c>
      <c r="G538" s="80" t="s">
        <v>2291</v>
      </c>
      <c r="H538" s="80" t="s">
        <v>2292</v>
      </c>
      <c r="I538" s="177"/>
      <c r="J538" s="81">
        <v>598.08932393462328</v>
      </c>
      <c r="K538" s="81">
        <v>1.3614344550653772</v>
      </c>
      <c r="L538" s="81">
        <v>3.5014102827649349</v>
      </c>
      <c r="M538" s="81">
        <v>29.299157854091096</v>
      </c>
      <c r="N538" s="81">
        <v>42.770329271191265</v>
      </c>
      <c r="O538" s="81">
        <v>36.455252589940422</v>
      </c>
      <c r="P538" s="81">
        <v>21.227654484536473</v>
      </c>
      <c r="Q538" s="81">
        <v>2.5107107865736449</v>
      </c>
      <c r="R538" s="81">
        <v>0</v>
      </c>
      <c r="S538" s="81">
        <v>0</v>
      </c>
      <c r="T538" s="82"/>
      <c r="U538" s="81">
        <v>89122470</v>
      </c>
      <c r="V538" s="81">
        <v>736</v>
      </c>
      <c r="W538" s="81">
        <v>75</v>
      </c>
      <c r="X538" s="81">
        <v>8956</v>
      </c>
      <c r="Y538" s="81">
        <v>16512</v>
      </c>
      <c r="Z538" s="81">
        <v>26050</v>
      </c>
      <c r="AA538" s="81">
        <v>4789</v>
      </c>
      <c r="AB538" s="81">
        <v>42581</v>
      </c>
      <c r="AC538" s="81">
        <v>0</v>
      </c>
      <c r="AD538" s="81">
        <v>0</v>
      </c>
      <c r="AE538" s="82"/>
      <c r="AF538" s="81">
        <v>466222551.61237848</v>
      </c>
      <c r="AG538" s="81">
        <v>1050020.4155066537</v>
      </c>
      <c r="AH538" s="81">
        <v>841447.2989462337</v>
      </c>
      <c r="AI538" s="81">
        <v>49879973.440687262</v>
      </c>
      <c r="AJ538" s="81">
        <v>71771779.389335647</v>
      </c>
      <c r="AK538" s="81"/>
      <c r="AL538" s="81"/>
      <c r="AM538" s="81">
        <v>5557293.5847771503</v>
      </c>
      <c r="AN538" s="81"/>
      <c r="AO538" s="81"/>
      <c r="AP538" s="82"/>
      <c r="AQ538" s="81">
        <v>2116</v>
      </c>
      <c r="AR538" s="81">
        <v>381</v>
      </c>
      <c r="AS538" s="81">
        <v>0</v>
      </c>
      <c r="AT538" s="81">
        <v>0</v>
      </c>
      <c r="AU538" s="81">
        <v>0</v>
      </c>
      <c r="AV538" s="81">
        <v>0</v>
      </c>
      <c r="AW538" s="81">
        <v>0</v>
      </c>
      <c r="AX538" s="82"/>
      <c r="AY538" s="81">
        <v>9762.9999999999818</v>
      </c>
      <c r="AZ538" s="81">
        <v>7269.9999999999982</v>
      </c>
      <c r="BA538" s="81">
        <v>0</v>
      </c>
      <c r="BB538" s="81">
        <v>0</v>
      </c>
      <c r="BC538" s="81">
        <v>0</v>
      </c>
      <c r="BD538" s="81">
        <v>0</v>
      </c>
      <c r="BE538" s="81">
        <v>0</v>
      </c>
      <c r="BF538" s="82"/>
      <c r="BG538" s="81">
        <v>0</v>
      </c>
      <c r="BH538" s="81">
        <v>0</v>
      </c>
      <c r="BI538" s="81">
        <v>168.626</v>
      </c>
      <c r="BJ538" s="81">
        <v>0</v>
      </c>
      <c r="BK538" s="81">
        <v>2.137</v>
      </c>
      <c r="BL538" s="81">
        <v>0</v>
      </c>
      <c r="BM538" s="82"/>
      <c r="BN538" s="81">
        <v>0</v>
      </c>
      <c r="BO538" s="81">
        <v>0</v>
      </c>
      <c r="BP538" s="81">
        <v>8</v>
      </c>
      <c r="BQ538" s="81">
        <v>0</v>
      </c>
      <c r="BR538" s="81">
        <v>1</v>
      </c>
      <c r="BS538" s="81">
        <v>0</v>
      </c>
      <c r="BT538"/>
      <c r="BU538" s="80">
        <v>160.01900000000001</v>
      </c>
      <c r="BV538" s="80">
        <v>0</v>
      </c>
      <c r="BW538" s="80">
        <v>10.744</v>
      </c>
      <c r="BX538" s="80">
        <v>0</v>
      </c>
      <c r="BY538" s="80">
        <v>0</v>
      </c>
      <c r="BZ538" s="80">
        <v>0</v>
      </c>
      <c r="CA538" s="80">
        <v>0</v>
      </c>
      <c r="CB538" s="80">
        <v>0</v>
      </c>
      <c r="CC538" s="80">
        <v>0</v>
      </c>
    </row>
    <row r="539" spans="1:81">
      <c r="A539" s="80" t="s">
        <v>2309</v>
      </c>
      <c r="B539" s="80">
        <v>289</v>
      </c>
      <c r="C539" s="80">
        <v>18</v>
      </c>
      <c r="D539" s="80">
        <v>17</v>
      </c>
      <c r="E539" s="80">
        <v>2021</v>
      </c>
      <c r="F539" s="80" t="s">
        <v>75</v>
      </c>
      <c r="G539" s="174" t="s">
        <v>2291</v>
      </c>
      <c r="H539" s="80" t="s">
        <v>2292</v>
      </c>
      <c r="I539" s="177"/>
      <c r="J539" s="81">
        <v>558.9219590713875</v>
      </c>
      <c r="K539" s="81">
        <v>1.5426457836328762</v>
      </c>
      <c r="L539" s="81">
        <v>3.3383534012840497</v>
      </c>
      <c r="M539" s="81">
        <v>34.365491193669961</v>
      </c>
      <c r="N539" s="81">
        <v>41.117381402252356</v>
      </c>
      <c r="O539" s="81">
        <v>35.498043561210864</v>
      </c>
      <c r="P539" s="81">
        <v>21.958305225812154</v>
      </c>
      <c r="Q539" s="81">
        <v>2.5379174838732017</v>
      </c>
      <c r="R539" s="81">
        <v>0</v>
      </c>
      <c r="S539" s="81">
        <v>0</v>
      </c>
      <c r="T539" s="82"/>
      <c r="U539" s="81">
        <v>87712312</v>
      </c>
      <c r="V539" s="81">
        <v>736</v>
      </c>
      <c r="W539" s="81">
        <v>75</v>
      </c>
      <c r="X539" s="81">
        <v>8956</v>
      </c>
      <c r="Y539" s="81">
        <v>16537</v>
      </c>
      <c r="Z539" s="81">
        <v>26119</v>
      </c>
      <c r="AA539" s="81">
        <v>4831</v>
      </c>
      <c r="AB539" s="81">
        <v>42532</v>
      </c>
      <c r="AC539" s="81">
        <v>0</v>
      </c>
      <c r="AD539" s="81">
        <v>0</v>
      </c>
      <c r="AE539" s="82"/>
      <c r="AF539" s="81">
        <v>430324073.9261741</v>
      </c>
      <c r="AG539" s="81">
        <v>1169268.8696555533</v>
      </c>
      <c r="AH539" s="81">
        <v>774171.1277710374</v>
      </c>
      <c r="AI539" s="81">
        <v>55298426.607544221</v>
      </c>
      <c r="AJ539" s="81">
        <v>63999657.947146438</v>
      </c>
      <c r="AK539" s="81">
        <v>0</v>
      </c>
      <c r="AL539" s="81">
        <v>0</v>
      </c>
      <c r="AM539" s="81">
        <v>5582915.6762414742</v>
      </c>
      <c r="AN539" s="81">
        <v>0</v>
      </c>
      <c r="AO539" s="81">
        <v>0</v>
      </c>
      <c r="AP539" s="82"/>
      <c r="AQ539" s="81">
        <v>2255</v>
      </c>
      <c r="AR539" s="81">
        <v>381</v>
      </c>
      <c r="AS539" s="81">
        <v>0</v>
      </c>
      <c r="AT539" s="81">
        <v>0</v>
      </c>
      <c r="AU539" s="81">
        <v>0</v>
      </c>
      <c r="AV539" s="81">
        <v>0</v>
      </c>
      <c r="AW539" s="81"/>
      <c r="AX539" s="82"/>
      <c r="AY539" s="81">
        <v>10585.199999999981</v>
      </c>
      <c r="AZ539" s="81">
        <v>7269.9999999999982</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2310</v>
      </c>
      <c r="B540" s="80">
        <v>289</v>
      </c>
      <c r="C540" s="80">
        <v>19</v>
      </c>
      <c r="D540" s="80">
        <v>17</v>
      </c>
      <c r="E540" s="80">
        <v>2022</v>
      </c>
      <c r="F540" s="80" t="s">
        <v>568</v>
      </c>
      <c r="G540" s="174" t="s">
        <v>2291</v>
      </c>
      <c r="H540" s="80" t="s">
        <v>2292</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2409</v>
      </c>
      <c r="AR540" s="81">
        <v>391</v>
      </c>
      <c r="AS540" s="81">
        <v>0</v>
      </c>
      <c r="AT540" s="81">
        <v>0</v>
      </c>
      <c r="AU540" s="81">
        <v>0</v>
      </c>
      <c r="AV540" s="81">
        <v>0</v>
      </c>
      <c r="AW540" s="81"/>
      <c r="AX540" s="82"/>
      <c r="AY540" s="81">
        <v>11487.999999999969</v>
      </c>
      <c r="AZ540" s="81">
        <v>8684.6999999999971</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2311</v>
      </c>
      <c r="B541" s="80">
        <v>290</v>
      </c>
      <c r="C541" s="80">
        <v>1</v>
      </c>
      <c r="D541" s="80">
        <v>18</v>
      </c>
      <c r="E541" s="80">
        <v>1990</v>
      </c>
      <c r="F541" s="80" t="s">
        <v>562</v>
      </c>
      <c r="G541" s="80" t="s">
        <v>2312</v>
      </c>
      <c r="H541" s="80" t="s">
        <v>2313</v>
      </c>
      <c r="I541" s="177"/>
      <c r="J541" s="81">
        <v>488.2074498481943</v>
      </c>
      <c r="K541" s="81">
        <v>2.906389079336499</v>
      </c>
      <c r="L541" s="81">
        <v>1.0521140635366903</v>
      </c>
      <c r="M541" s="81">
        <v>26.11787203742497</v>
      </c>
      <c r="N541" s="81">
        <v>30.853631164572992</v>
      </c>
      <c r="O541" s="81">
        <v>44.178175034822154</v>
      </c>
      <c r="P541" s="81">
        <v>60.99803675206487</v>
      </c>
      <c r="Q541" s="81">
        <v>3.1893370407775552</v>
      </c>
      <c r="R541" s="81">
        <v>0</v>
      </c>
      <c r="S541" s="81">
        <v>4.0250344735136094</v>
      </c>
      <c r="T541" s="82"/>
      <c r="U541" s="81">
        <v>20485719</v>
      </c>
      <c r="V541" s="81">
        <v>1287</v>
      </c>
      <c r="W541" s="81">
        <v>11</v>
      </c>
      <c r="X541" s="81">
        <v>9725</v>
      </c>
      <c r="Y541" s="81">
        <v>13280</v>
      </c>
      <c r="Z541" s="81">
        <v>18171</v>
      </c>
      <c r="AA541" s="81">
        <v>14811</v>
      </c>
      <c r="AB541" s="81">
        <v>51784</v>
      </c>
      <c r="AC541" s="81">
        <v>0</v>
      </c>
      <c r="AD541" s="81">
        <v>4.0250344735136094</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2314</v>
      </c>
      <c r="B542" s="80">
        <v>291</v>
      </c>
      <c r="C542" s="80">
        <v>2</v>
      </c>
      <c r="D542" s="80">
        <v>18</v>
      </c>
      <c r="E542" s="80">
        <v>2005</v>
      </c>
      <c r="F542" s="80" t="s">
        <v>565</v>
      </c>
      <c r="G542" s="80" t="s">
        <v>2312</v>
      </c>
      <c r="H542" s="80" t="s">
        <v>2313</v>
      </c>
      <c r="I542" s="177"/>
      <c r="J542" s="81">
        <v>479.60357347831467</v>
      </c>
      <c r="K542" s="81">
        <v>2.7815839436882226</v>
      </c>
      <c r="L542" s="81">
        <v>5.1417780259602379</v>
      </c>
      <c r="M542" s="81">
        <v>41.937986608900985</v>
      </c>
      <c r="N542" s="81">
        <v>42.698610028657853</v>
      </c>
      <c r="O542" s="81">
        <v>61.554809886835869</v>
      </c>
      <c r="P542" s="81">
        <v>68.17359117841994</v>
      </c>
      <c r="Q542" s="81">
        <v>2.9223509679295288</v>
      </c>
      <c r="R542" s="81">
        <v>0</v>
      </c>
      <c r="S542" s="81">
        <v>6.2827715299999998</v>
      </c>
      <c r="T542" s="82"/>
      <c r="U542" s="81">
        <v>21267668</v>
      </c>
      <c r="V542" s="81">
        <v>1357</v>
      </c>
      <c r="W542" s="81">
        <v>46</v>
      </c>
      <c r="X542" s="81">
        <v>8529</v>
      </c>
      <c r="Y542" s="81">
        <v>15894</v>
      </c>
      <c r="Z542" s="81">
        <v>29298</v>
      </c>
      <c r="AA542" s="81">
        <v>13557</v>
      </c>
      <c r="AB542" s="81">
        <v>49603</v>
      </c>
      <c r="AC542" s="81">
        <v>0</v>
      </c>
      <c r="AD542" s="81">
        <v>6.2827715299999998</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2315</v>
      </c>
      <c r="B543" s="80">
        <v>292</v>
      </c>
      <c r="C543" s="80">
        <v>3</v>
      </c>
      <c r="D543" s="80">
        <v>18</v>
      </c>
      <c r="E543" s="80">
        <v>2006</v>
      </c>
      <c r="F543" s="80" t="s">
        <v>566</v>
      </c>
      <c r="G543" s="80" t="s">
        <v>2312</v>
      </c>
      <c r="H543" s="80" t="s">
        <v>2313</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2316</v>
      </c>
      <c r="B544" s="80">
        <v>293</v>
      </c>
      <c r="C544" s="80">
        <v>4</v>
      </c>
      <c r="D544" s="80">
        <v>18</v>
      </c>
      <c r="E544" s="80">
        <v>2007</v>
      </c>
      <c r="F544" s="80" t="s">
        <v>567</v>
      </c>
      <c r="G544" s="80" t="s">
        <v>2312</v>
      </c>
      <c r="H544" s="80" t="s">
        <v>2313</v>
      </c>
      <c r="I544" s="177"/>
      <c r="J544" s="81">
        <v>499.38581176065912</v>
      </c>
      <c r="K544" s="81">
        <v>3.1620279864181655</v>
      </c>
      <c r="L544" s="81">
        <v>5.6083692796649354</v>
      </c>
      <c r="M544" s="81">
        <v>43.066845596815888</v>
      </c>
      <c r="N544" s="81">
        <v>46.09861939559093</v>
      </c>
      <c r="O544" s="81">
        <v>59.208804173928129</v>
      </c>
      <c r="P544" s="81">
        <v>69.667998741920542</v>
      </c>
      <c r="Q544" s="81">
        <v>3.0278665656086976</v>
      </c>
      <c r="R544" s="81">
        <v>0</v>
      </c>
      <c r="S544" s="81">
        <v>4.4131642500400012</v>
      </c>
      <c r="T544" s="82"/>
      <c r="U544" s="81">
        <v>23646786</v>
      </c>
      <c r="V544" s="81">
        <v>1163</v>
      </c>
      <c r="W544" s="81">
        <v>66</v>
      </c>
      <c r="X544" s="81">
        <v>11193</v>
      </c>
      <c r="Y544" s="81">
        <v>16149</v>
      </c>
      <c r="Z544" s="81">
        <v>29296</v>
      </c>
      <c r="AA544" s="81">
        <v>13643</v>
      </c>
      <c r="AB544" s="81">
        <v>48676</v>
      </c>
      <c r="AC544" s="81">
        <v>0</v>
      </c>
      <c r="AD544" s="81">
        <v>4.4131642500400012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2317</v>
      </c>
      <c r="B545" s="80">
        <v>294</v>
      </c>
      <c r="C545" s="80">
        <v>5</v>
      </c>
      <c r="D545" s="80">
        <v>18</v>
      </c>
      <c r="E545" s="80">
        <v>2008</v>
      </c>
      <c r="F545" s="80" t="s">
        <v>84</v>
      </c>
      <c r="G545" s="80" t="s">
        <v>2312</v>
      </c>
      <c r="H545" s="80" t="s">
        <v>2313</v>
      </c>
      <c r="I545" s="177"/>
      <c r="J545" s="81">
        <v>475.13776661049843</v>
      </c>
      <c r="K545" s="81">
        <v>2.4808245948593428</v>
      </c>
      <c r="L545" s="81">
        <v>5.0595384000440156</v>
      </c>
      <c r="M545" s="81">
        <v>47.162334922745295</v>
      </c>
      <c r="N545" s="81">
        <v>41.636835406408302</v>
      </c>
      <c r="O545" s="81">
        <v>57.431542091230888</v>
      </c>
      <c r="P545" s="81">
        <v>66.885240393066994</v>
      </c>
      <c r="Q545" s="81">
        <v>2.9454407329099523</v>
      </c>
      <c r="R545" s="81">
        <v>0</v>
      </c>
      <c r="S545" s="81">
        <v>3.7964691864</v>
      </c>
      <c r="T545" s="82"/>
      <c r="U545" s="81">
        <v>25379872</v>
      </c>
      <c r="V545" s="81">
        <v>1163</v>
      </c>
      <c r="W545" s="81">
        <v>66</v>
      </c>
      <c r="X545" s="81">
        <v>11193</v>
      </c>
      <c r="Y545" s="81">
        <v>16288</v>
      </c>
      <c r="Z545" s="81">
        <v>29414</v>
      </c>
      <c r="AA545" s="81">
        <v>13113</v>
      </c>
      <c r="AB545" s="81">
        <v>48129</v>
      </c>
      <c r="AC545" s="81">
        <v>0</v>
      </c>
      <c r="AD545" s="81">
        <v>3.7964691864</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2318</v>
      </c>
      <c r="B546" s="80">
        <v>295</v>
      </c>
      <c r="C546" s="80">
        <v>6</v>
      </c>
      <c r="D546" s="80">
        <v>18</v>
      </c>
      <c r="E546" s="80">
        <v>2009</v>
      </c>
      <c r="F546" s="80" t="s">
        <v>85</v>
      </c>
      <c r="G546" s="80" t="s">
        <v>2312</v>
      </c>
      <c r="H546" s="80" t="s">
        <v>2313</v>
      </c>
      <c r="I546" s="177"/>
      <c r="J546" s="81">
        <v>432.57862065635243</v>
      </c>
      <c r="K546" s="81">
        <v>1.5665986330681347</v>
      </c>
      <c r="L546" s="81">
        <v>11.903049151897168</v>
      </c>
      <c r="M546" s="81">
        <v>45.553102200296117</v>
      </c>
      <c r="N546" s="81">
        <v>36.442314007728058</v>
      </c>
      <c r="O546" s="81">
        <v>58.378979518638324</v>
      </c>
      <c r="P546" s="81">
        <v>63.268329889277837</v>
      </c>
      <c r="Q546" s="81">
        <v>2.7745287747673677</v>
      </c>
      <c r="R546" s="81">
        <v>0</v>
      </c>
      <c r="S546" s="81">
        <v>5.6091337552799994</v>
      </c>
      <c r="T546" s="82"/>
      <c r="U546" s="81">
        <v>20421995</v>
      </c>
      <c r="V546" s="81">
        <v>1003</v>
      </c>
      <c r="W546" s="81">
        <v>186</v>
      </c>
      <c r="X546" s="81">
        <v>13341</v>
      </c>
      <c r="Y546" s="81">
        <v>16305</v>
      </c>
      <c r="Z546" s="81">
        <v>29512</v>
      </c>
      <c r="AA546" s="81">
        <v>12734</v>
      </c>
      <c r="AB546" s="81">
        <v>47592</v>
      </c>
      <c r="AC546" s="81">
        <v>0</v>
      </c>
      <c r="AD546" s="81">
        <v>5.6091337552799994</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35.235999999999997</v>
      </c>
      <c r="BJ546" s="81">
        <v>0</v>
      </c>
      <c r="BK546" s="81">
        <v>3.13</v>
      </c>
      <c r="BL546" s="81">
        <v>0</v>
      </c>
      <c r="BM546" s="82"/>
      <c r="BN546" s="81">
        <v>0</v>
      </c>
      <c r="BO546" s="81">
        <v>0</v>
      </c>
      <c r="BP546" s="81">
        <v>6</v>
      </c>
      <c r="BQ546" s="81">
        <v>0</v>
      </c>
      <c r="BR546" s="81">
        <v>1</v>
      </c>
      <c r="BS546" s="81">
        <v>0</v>
      </c>
      <c r="BT546"/>
      <c r="BU546" s="80"/>
      <c r="BV546" s="80"/>
      <c r="BW546" s="80"/>
      <c r="BX546" s="80"/>
      <c r="BY546" s="80"/>
      <c r="BZ546" s="80"/>
      <c r="CA546" s="80"/>
      <c r="CB546" s="80"/>
      <c r="CC546" s="80"/>
    </row>
    <row r="547" spans="1:81">
      <c r="A547" s="80" t="s">
        <v>2319</v>
      </c>
      <c r="B547" s="80">
        <v>296</v>
      </c>
      <c r="C547" s="80">
        <v>7</v>
      </c>
      <c r="D547" s="80">
        <v>18</v>
      </c>
      <c r="E547" s="80">
        <v>2010</v>
      </c>
      <c r="F547" s="80" t="s">
        <v>86</v>
      </c>
      <c r="G547" s="80" t="s">
        <v>2312</v>
      </c>
      <c r="H547" s="80" t="s">
        <v>2313</v>
      </c>
      <c r="I547" s="177"/>
      <c r="J547" s="81">
        <v>485.58582623056162</v>
      </c>
      <c r="K547" s="81">
        <v>2.1955444537798288</v>
      </c>
      <c r="L547" s="81">
        <v>11.071670342662696</v>
      </c>
      <c r="M547" s="81">
        <v>50.027066646199046</v>
      </c>
      <c r="N547" s="81">
        <v>39.607742091738658</v>
      </c>
      <c r="O547" s="81">
        <v>58.168028663898021</v>
      </c>
      <c r="P547" s="81">
        <v>63.55376621143094</v>
      </c>
      <c r="Q547" s="81">
        <v>2.858444715359191</v>
      </c>
      <c r="R547" s="81">
        <v>0</v>
      </c>
      <c r="S547" s="81">
        <v>5.0272775147999988</v>
      </c>
      <c r="T547" s="82"/>
      <c r="U547" s="81">
        <v>22377656</v>
      </c>
      <c r="V547" s="81">
        <v>1003</v>
      </c>
      <c r="W547" s="81">
        <v>186</v>
      </c>
      <c r="X547" s="81">
        <v>13341</v>
      </c>
      <c r="Y547" s="81">
        <v>16351</v>
      </c>
      <c r="Z547" s="81">
        <v>29542</v>
      </c>
      <c r="AA547" s="81">
        <v>12472</v>
      </c>
      <c r="AB547" s="81">
        <v>46982</v>
      </c>
      <c r="AC547" s="81">
        <v>0</v>
      </c>
      <c r="AD547" s="81">
        <v>5.0272775147999988</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37.576000000000001</v>
      </c>
      <c r="BJ547" s="81">
        <v>0</v>
      </c>
      <c r="BK547" s="81">
        <v>8.9459999999999997</v>
      </c>
      <c r="BL547" s="81">
        <v>0</v>
      </c>
      <c r="BM547" s="82"/>
      <c r="BN547" s="81">
        <v>0</v>
      </c>
      <c r="BO547" s="81">
        <v>0</v>
      </c>
      <c r="BP547" s="81">
        <v>6</v>
      </c>
      <c r="BQ547" s="81">
        <v>0</v>
      </c>
      <c r="BR547" s="81">
        <v>2</v>
      </c>
      <c r="BS547" s="81">
        <v>0</v>
      </c>
      <c r="BT547"/>
      <c r="BU547" s="80">
        <v>39.970999999999997</v>
      </c>
      <c r="BV547" s="80">
        <v>6.5510000000000002</v>
      </c>
      <c r="BW547" s="80">
        <v>0</v>
      </c>
      <c r="BX547" s="80">
        <v>0</v>
      </c>
      <c r="BY547" s="80">
        <v>0</v>
      </c>
      <c r="BZ547" s="80">
        <v>0</v>
      </c>
      <c r="CA547" s="80">
        <v>0</v>
      </c>
      <c r="CB547" s="80">
        <v>0</v>
      </c>
      <c r="CC547" s="80">
        <v>0</v>
      </c>
    </row>
    <row r="548" spans="1:81">
      <c r="A548" s="80" t="s">
        <v>2320</v>
      </c>
      <c r="B548" s="80">
        <v>297</v>
      </c>
      <c r="C548" s="80">
        <v>8</v>
      </c>
      <c r="D548" s="80">
        <v>18</v>
      </c>
      <c r="E548" s="80">
        <v>2011</v>
      </c>
      <c r="F548" s="80" t="s">
        <v>87</v>
      </c>
      <c r="G548" s="80" t="s">
        <v>2312</v>
      </c>
      <c r="H548" s="80" t="s">
        <v>2313</v>
      </c>
      <c r="I548" s="177"/>
      <c r="J548" s="81">
        <v>517.668062065806</v>
      </c>
      <c r="K548" s="81">
        <v>2.312408405280586</v>
      </c>
      <c r="L548" s="81">
        <v>8.4314688286630002</v>
      </c>
      <c r="M548" s="81">
        <v>62.737821412953629</v>
      </c>
      <c r="N548" s="81">
        <v>48.182528670605492</v>
      </c>
      <c r="O548" s="81">
        <v>57.000574751827088</v>
      </c>
      <c r="P548" s="81">
        <v>61.41530582743269</v>
      </c>
      <c r="Q548" s="81">
        <v>3.2608354423038364</v>
      </c>
      <c r="R548" s="81">
        <v>0</v>
      </c>
      <c r="S548" s="81">
        <v>7.4103224564719996</v>
      </c>
      <c r="T548" s="82"/>
      <c r="U548" s="81">
        <v>23245579</v>
      </c>
      <c r="V548" s="81">
        <v>1003</v>
      </c>
      <c r="W548" s="81">
        <v>186</v>
      </c>
      <c r="X548" s="81">
        <v>13341</v>
      </c>
      <c r="Y548" s="81">
        <v>16451</v>
      </c>
      <c r="Z548" s="81">
        <v>29578</v>
      </c>
      <c r="AA548" s="81">
        <v>12411</v>
      </c>
      <c r="AB548" s="81">
        <v>46465</v>
      </c>
      <c r="AC548" s="81">
        <v>0</v>
      </c>
      <c r="AD548" s="81">
        <v>7.4103224564719996</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52.101999999999997</v>
      </c>
      <c r="BJ548" s="81">
        <v>0</v>
      </c>
      <c r="BK548" s="81">
        <v>10.172000000000001</v>
      </c>
      <c r="BL548" s="81">
        <v>0</v>
      </c>
      <c r="BM548" s="82"/>
      <c r="BN548" s="81">
        <v>0</v>
      </c>
      <c r="BO548" s="81">
        <v>0</v>
      </c>
      <c r="BP548" s="81">
        <v>7</v>
      </c>
      <c r="BQ548" s="81">
        <v>0</v>
      </c>
      <c r="BR548" s="81">
        <v>2</v>
      </c>
      <c r="BS548" s="81">
        <v>0</v>
      </c>
      <c r="BT548"/>
      <c r="BU548" s="80">
        <v>54.496000000000002</v>
      </c>
      <c r="BV548" s="80">
        <v>7.7779999999999996</v>
      </c>
      <c r="BW548" s="80">
        <v>0</v>
      </c>
      <c r="BX548" s="80">
        <v>0</v>
      </c>
      <c r="BY548" s="80">
        <v>0</v>
      </c>
      <c r="BZ548" s="80">
        <v>0</v>
      </c>
      <c r="CA548" s="80">
        <v>0</v>
      </c>
      <c r="CB548" s="80">
        <v>0</v>
      </c>
      <c r="CC548" s="80">
        <v>0</v>
      </c>
    </row>
    <row r="549" spans="1:81">
      <c r="A549" s="80" t="s">
        <v>2321</v>
      </c>
      <c r="B549" s="80">
        <v>298</v>
      </c>
      <c r="C549" s="80">
        <v>9</v>
      </c>
      <c r="D549" s="80">
        <v>18</v>
      </c>
      <c r="E549" s="80">
        <v>2012</v>
      </c>
      <c r="F549" s="80" t="s">
        <v>88</v>
      </c>
      <c r="G549" s="80" t="s">
        <v>2312</v>
      </c>
      <c r="H549" s="80" t="s">
        <v>2313</v>
      </c>
      <c r="I549" s="177"/>
      <c r="J549" s="81">
        <v>540.30229883246125</v>
      </c>
      <c r="K549" s="81">
        <v>2.1794761539485585</v>
      </c>
      <c r="L549" s="81">
        <v>8.2691523655948771</v>
      </c>
      <c r="M549" s="81">
        <v>66.692020892185724</v>
      </c>
      <c r="N549" s="81">
        <v>50.186812142214222</v>
      </c>
      <c r="O549" s="81">
        <v>56.907651299719326</v>
      </c>
      <c r="P549" s="81">
        <v>61.12772949614282</v>
      </c>
      <c r="Q549" s="81">
        <v>3.5633302277552716</v>
      </c>
      <c r="R549" s="81">
        <v>0</v>
      </c>
      <c r="S549" s="81">
        <v>4.3112005632320001</v>
      </c>
      <c r="T549" s="82"/>
      <c r="U549" s="81">
        <v>23721909</v>
      </c>
      <c r="V549" s="81">
        <v>1003</v>
      </c>
      <c r="W549" s="81">
        <v>186</v>
      </c>
      <c r="X549" s="81">
        <v>13341</v>
      </c>
      <c r="Y549" s="81">
        <v>17072</v>
      </c>
      <c r="Z549" s="81">
        <v>29764</v>
      </c>
      <c r="AA549" s="81">
        <v>12283</v>
      </c>
      <c r="AB549" s="81">
        <v>46734</v>
      </c>
      <c r="AC549" s="81">
        <v>0</v>
      </c>
      <c r="AD549" s="81">
        <v>4.3112005632320001</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85.003</v>
      </c>
      <c r="BJ549" s="81">
        <v>0</v>
      </c>
      <c r="BK549" s="81">
        <v>7.12</v>
      </c>
      <c r="BL549" s="81">
        <v>0</v>
      </c>
      <c r="BM549" s="82"/>
      <c r="BN549" s="81">
        <v>0</v>
      </c>
      <c r="BO549" s="81">
        <v>0</v>
      </c>
      <c r="BP549" s="81">
        <v>10</v>
      </c>
      <c r="BQ549" s="81">
        <v>0</v>
      </c>
      <c r="BR549" s="81">
        <v>2</v>
      </c>
      <c r="BS549" s="81">
        <v>0</v>
      </c>
      <c r="BT549"/>
      <c r="BU549" s="80">
        <v>88.328000000000003</v>
      </c>
      <c r="BV549" s="80">
        <v>3.7949999999999999</v>
      </c>
      <c r="BW549" s="80">
        <v>0</v>
      </c>
      <c r="BX549" s="80">
        <v>0</v>
      </c>
      <c r="BY549" s="80">
        <v>0</v>
      </c>
      <c r="BZ549" s="80">
        <v>0</v>
      </c>
      <c r="CA549" s="80">
        <v>0</v>
      </c>
      <c r="CB549" s="80">
        <v>0</v>
      </c>
      <c r="CC549" s="80">
        <v>0</v>
      </c>
    </row>
    <row r="550" spans="1:81">
      <c r="A550" s="80" t="s">
        <v>2322</v>
      </c>
      <c r="B550" s="80">
        <v>299</v>
      </c>
      <c r="C550" s="80">
        <v>10</v>
      </c>
      <c r="D550" s="80">
        <v>18</v>
      </c>
      <c r="E550" s="80">
        <v>2013</v>
      </c>
      <c r="F550" s="80" t="s">
        <v>89</v>
      </c>
      <c r="G550" s="80" t="s">
        <v>2312</v>
      </c>
      <c r="H550" s="80" t="s">
        <v>2313</v>
      </c>
      <c r="I550" s="177"/>
      <c r="J550" s="81">
        <v>591.93542812067767</v>
      </c>
      <c r="K550" s="81">
        <v>1.8650125449759352</v>
      </c>
      <c r="L550" s="81">
        <v>8.2592968168657404</v>
      </c>
      <c r="M550" s="81">
        <v>65.189836023284784</v>
      </c>
      <c r="N550" s="81">
        <v>54.335625165355005</v>
      </c>
      <c r="O550" s="81">
        <v>54.788395772744622</v>
      </c>
      <c r="P550" s="81">
        <v>60.743622472255545</v>
      </c>
      <c r="Q550" s="81">
        <v>3.58824541825178</v>
      </c>
      <c r="R550" s="81">
        <v>0</v>
      </c>
      <c r="S550" s="81">
        <v>5.0070275000000004</v>
      </c>
      <c r="T550" s="82"/>
      <c r="U550" s="81">
        <v>24204359</v>
      </c>
      <c r="V550" s="81">
        <v>1003</v>
      </c>
      <c r="W550" s="81">
        <v>186</v>
      </c>
      <c r="X550" s="81">
        <v>13341</v>
      </c>
      <c r="Y550" s="81">
        <v>17107</v>
      </c>
      <c r="Z550" s="81">
        <v>29935</v>
      </c>
      <c r="AA550" s="81">
        <v>12160</v>
      </c>
      <c r="AB550" s="81">
        <v>46386</v>
      </c>
      <c r="AC550" s="81">
        <v>0</v>
      </c>
      <c r="AD550" s="81">
        <v>5.0070275000000004</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102.529</v>
      </c>
      <c r="BJ550" s="81">
        <v>0</v>
      </c>
      <c r="BK550" s="81">
        <v>7.4640000000000004</v>
      </c>
      <c r="BL550" s="81">
        <v>0</v>
      </c>
      <c r="BM550" s="82"/>
      <c r="BN550" s="81">
        <v>0</v>
      </c>
      <c r="BO550" s="81">
        <v>0</v>
      </c>
      <c r="BP550" s="81">
        <v>10</v>
      </c>
      <c r="BQ550" s="81">
        <v>0</v>
      </c>
      <c r="BR550" s="81">
        <v>2</v>
      </c>
      <c r="BS550" s="81">
        <v>0</v>
      </c>
      <c r="BT550"/>
      <c r="BU550" s="80">
        <v>106.19799999999999</v>
      </c>
      <c r="BV550" s="80">
        <v>3.7949999999999999</v>
      </c>
      <c r="BW550" s="80">
        <v>0</v>
      </c>
      <c r="BX550" s="80">
        <v>0</v>
      </c>
      <c r="BY550" s="80">
        <v>0</v>
      </c>
      <c r="BZ550" s="80">
        <v>0</v>
      </c>
      <c r="CA550" s="80">
        <v>0</v>
      </c>
      <c r="CB550" s="80">
        <v>0</v>
      </c>
      <c r="CC550" s="80">
        <v>0</v>
      </c>
    </row>
    <row r="551" spans="1:81">
      <c r="A551" s="80" t="s">
        <v>2323</v>
      </c>
      <c r="B551" s="80">
        <v>300</v>
      </c>
      <c r="C551" s="80">
        <v>11</v>
      </c>
      <c r="D551" s="80">
        <v>18</v>
      </c>
      <c r="E551" s="80">
        <v>2014</v>
      </c>
      <c r="F551" s="80" t="s">
        <v>90</v>
      </c>
      <c r="G551" s="80" t="s">
        <v>2312</v>
      </c>
      <c r="H551" s="80" t="s">
        <v>2313</v>
      </c>
      <c r="I551" s="177"/>
      <c r="J551" s="81">
        <v>569.10258737262677</v>
      </c>
      <c r="K551" s="81">
        <v>1.7453390739057886</v>
      </c>
      <c r="L551" s="81">
        <v>7.9715832388682539</v>
      </c>
      <c r="M551" s="81">
        <v>62.994702340315698</v>
      </c>
      <c r="N551" s="81">
        <v>48.846390281349187</v>
      </c>
      <c r="O551" s="81">
        <v>52.056823775042062</v>
      </c>
      <c r="P551" s="81">
        <v>60.341502872883467</v>
      </c>
      <c r="Q551" s="81">
        <v>3.4023838799123838</v>
      </c>
      <c r="R551" s="81">
        <v>0</v>
      </c>
      <c r="S551" s="81">
        <v>4.0689135043830831</v>
      </c>
      <c r="T551" s="82"/>
      <c r="U551" s="81">
        <v>25142204</v>
      </c>
      <c r="V551" s="81">
        <v>767</v>
      </c>
      <c r="W551" s="81">
        <v>173</v>
      </c>
      <c r="X551" s="81">
        <v>11957</v>
      </c>
      <c r="Y551" s="81">
        <v>17192</v>
      </c>
      <c r="Z551" s="81">
        <v>29956</v>
      </c>
      <c r="AA551" s="81">
        <v>12017</v>
      </c>
      <c r="AB551" s="81">
        <v>45842</v>
      </c>
      <c r="AC551" s="81">
        <v>0</v>
      </c>
      <c r="AD551" s="81">
        <v>4.0689135043830831</v>
      </c>
      <c r="AE551" s="82"/>
      <c r="AF551" s="81">
        <v>225413597.5984337</v>
      </c>
      <c r="AG551" s="81">
        <v>1489079.4060473037</v>
      </c>
      <c r="AH551" s="81">
        <v>1723917.5965665684</v>
      </c>
      <c r="AI551" s="81">
        <v>84422408.767290607</v>
      </c>
      <c r="AJ551" s="81">
        <v>67471629.958658084</v>
      </c>
      <c r="AK551" s="81">
        <v>0</v>
      </c>
      <c r="AL551" s="81">
        <v>0</v>
      </c>
      <c r="AM551" s="81">
        <v>6293421.5731394589</v>
      </c>
      <c r="AN551" s="81">
        <v>0</v>
      </c>
      <c r="AO551" s="81">
        <v>0</v>
      </c>
      <c r="AP551" s="82"/>
      <c r="AQ551" s="81">
        <v>992</v>
      </c>
      <c r="AR551" s="81">
        <v>437</v>
      </c>
      <c r="AS551" s="81">
        <v>0</v>
      </c>
      <c r="AT551" s="81">
        <v>0</v>
      </c>
      <c r="AU551" s="81">
        <v>0</v>
      </c>
      <c r="AV551" s="81">
        <v>0</v>
      </c>
      <c r="AW551" s="81" t="s">
        <v>564</v>
      </c>
      <c r="AX551" s="82"/>
      <c r="AY551" s="81">
        <v>4188.3</v>
      </c>
      <c r="AZ551" s="81">
        <v>33097</v>
      </c>
      <c r="BA551" s="81">
        <v>0</v>
      </c>
      <c r="BB551" s="81">
        <v>0</v>
      </c>
      <c r="BC551" s="81">
        <v>0</v>
      </c>
      <c r="BD551" s="81">
        <v>0</v>
      </c>
      <c r="BE551" s="81" t="s">
        <v>564</v>
      </c>
      <c r="BF551" s="82"/>
      <c r="BG551" s="81">
        <v>0</v>
      </c>
      <c r="BH551" s="81">
        <v>0</v>
      </c>
      <c r="BI551" s="81">
        <v>102.657</v>
      </c>
      <c r="BJ551" s="81">
        <v>0</v>
      </c>
      <c r="BK551" s="81">
        <v>3.59</v>
      </c>
      <c r="BL551" s="81">
        <v>0</v>
      </c>
      <c r="BM551" s="82"/>
      <c r="BN551" s="81">
        <v>0</v>
      </c>
      <c r="BO551" s="81">
        <v>0</v>
      </c>
      <c r="BP551" s="81">
        <v>10</v>
      </c>
      <c r="BQ551" s="81">
        <v>0</v>
      </c>
      <c r="BR551" s="81">
        <v>1</v>
      </c>
      <c r="BS551" s="81">
        <v>0</v>
      </c>
      <c r="BT551"/>
      <c r="BU551" s="80">
        <v>106.247</v>
      </c>
      <c r="BV551" s="80">
        <v>0</v>
      </c>
      <c r="BW551" s="80">
        <v>0</v>
      </c>
      <c r="BX551" s="80">
        <v>0</v>
      </c>
      <c r="BY551" s="80">
        <v>0</v>
      </c>
      <c r="BZ551" s="80">
        <v>0</v>
      </c>
      <c r="CA551" s="80">
        <v>0</v>
      </c>
      <c r="CB551" s="80">
        <v>0</v>
      </c>
      <c r="CC551" s="80">
        <v>0</v>
      </c>
    </row>
    <row r="552" spans="1:81">
      <c r="A552" s="80" t="s">
        <v>2324</v>
      </c>
      <c r="B552" s="80">
        <v>301</v>
      </c>
      <c r="C552" s="80">
        <v>12</v>
      </c>
      <c r="D552" s="80">
        <v>18</v>
      </c>
      <c r="E552" s="80">
        <v>2015</v>
      </c>
      <c r="F552" s="80" t="s">
        <v>91</v>
      </c>
      <c r="G552" s="80" t="s">
        <v>2312</v>
      </c>
      <c r="H552" s="80" t="s">
        <v>2313</v>
      </c>
      <c r="I552" s="177"/>
      <c r="J552" s="81">
        <v>422.67614293507575</v>
      </c>
      <c r="K552" s="81">
        <v>1.6802836135834105</v>
      </c>
      <c r="L552" s="81">
        <v>9.3334436924645861</v>
      </c>
      <c r="M552" s="81">
        <v>58.470149074382746</v>
      </c>
      <c r="N552" s="81">
        <v>44.81050721799803</v>
      </c>
      <c r="O552" s="81">
        <v>51.293270080530682</v>
      </c>
      <c r="P552" s="81">
        <v>59.816096849764847</v>
      </c>
      <c r="Q552" s="81">
        <v>3.2946541370390539</v>
      </c>
      <c r="R552" s="81">
        <v>0</v>
      </c>
      <c r="S552" s="81">
        <v>5.9873742502671465</v>
      </c>
      <c r="T552" s="82"/>
      <c r="U552" s="81">
        <v>20002466</v>
      </c>
      <c r="V552" s="81">
        <v>767</v>
      </c>
      <c r="W552" s="81">
        <v>173</v>
      </c>
      <c r="X552" s="81">
        <v>11957</v>
      </c>
      <c r="Y552" s="81">
        <v>17277</v>
      </c>
      <c r="Z552" s="81">
        <v>29801</v>
      </c>
      <c r="AA552" s="81">
        <v>11903</v>
      </c>
      <c r="AB552" s="81">
        <v>45345</v>
      </c>
      <c r="AC552" s="81">
        <v>0</v>
      </c>
      <c r="AD552" s="81">
        <v>5.9873742502671465</v>
      </c>
      <c r="AE552" s="82"/>
      <c r="AF552" s="81">
        <v>168170019.4142969</v>
      </c>
      <c r="AG552" s="81">
        <v>1333389.1016919401</v>
      </c>
      <c r="AH552" s="81">
        <v>1797410.2510091355</v>
      </c>
      <c r="AI552" s="81">
        <v>79892676.289754689</v>
      </c>
      <c r="AJ552" s="81">
        <v>63243497.727623835</v>
      </c>
      <c r="AK552" s="81">
        <v>0</v>
      </c>
      <c r="AL552" s="81">
        <v>0</v>
      </c>
      <c r="AM552" s="81">
        <v>6214342.0348791275</v>
      </c>
      <c r="AN552" s="81">
        <v>0</v>
      </c>
      <c r="AO552" s="81">
        <v>0</v>
      </c>
      <c r="AP552" s="82"/>
      <c r="AQ552" s="81">
        <v>1091</v>
      </c>
      <c r="AR552" s="81">
        <v>649</v>
      </c>
      <c r="AS552" s="81">
        <v>0</v>
      </c>
      <c r="AT552" s="81">
        <v>0</v>
      </c>
      <c r="AU552" s="81">
        <v>0</v>
      </c>
      <c r="AV552" s="81">
        <v>0</v>
      </c>
      <c r="AW552" s="81" t="s">
        <v>564</v>
      </c>
      <c r="AX552" s="82"/>
      <c r="AY552" s="81">
        <v>4711.3999999999996</v>
      </c>
      <c r="AZ552" s="81">
        <v>51631.4</v>
      </c>
      <c r="BA552" s="81">
        <v>0</v>
      </c>
      <c r="BB552" s="81">
        <v>0</v>
      </c>
      <c r="BC552" s="81">
        <v>0</v>
      </c>
      <c r="BD552" s="81">
        <v>0</v>
      </c>
      <c r="BE552" s="81" t="s">
        <v>564</v>
      </c>
      <c r="BF552" s="82"/>
      <c r="BG552" s="81">
        <v>0</v>
      </c>
      <c r="BH552" s="81">
        <v>0</v>
      </c>
      <c r="BI552" s="81">
        <v>110.82299999999999</v>
      </c>
      <c r="BJ552" s="81">
        <v>0</v>
      </c>
      <c r="BK552" s="81">
        <v>2.895</v>
      </c>
      <c r="BL552" s="81">
        <v>0</v>
      </c>
      <c r="BM552" s="82"/>
      <c r="BN552" s="81">
        <v>0</v>
      </c>
      <c r="BO552" s="81">
        <v>0</v>
      </c>
      <c r="BP552" s="81">
        <v>11</v>
      </c>
      <c r="BQ552" s="81">
        <v>0</v>
      </c>
      <c r="BR552" s="81">
        <v>1</v>
      </c>
      <c r="BS552" s="81">
        <v>0</v>
      </c>
      <c r="BT552"/>
      <c r="BU552" s="80">
        <v>113.718</v>
      </c>
      <c r="BV552" s="80">
        <v>0</v>
      </c>
      <c r="BW552" s="80">
        <v>0</v>
      </c>
      <c r="BX552" s="80">
        <v>0</v>
      </c>
      <c r="BY552" s="80">
        <v>0</v>
      </c>
      <c r="BZ552" s="80">
        <v>0</v>
      </c>
      <c r="CA552" s="80">
        <v>0</v>
      </c>
      <c r="CB552" s="80">
        <v>0</v>
      </c>
      <c r="CC552" s="80">
        <v>0</v>
      </c>
    </row>
    <row r="553" spans="1:81">
      <c r="A553" s="80" t="s">
        <v>2325</v>
      </c>
      <c r="B553" s="80">
        <v>302</v>
      </c>
      <c r="C553" s="80">
        <v>13</v>
      </c>
      <c r="D553" s="80">
        <v>18</v>
      </c>
      <c r="E553" s="80">
        <v>2016</v>
      </c>
      <c r="F553" s="80" t="s">
        <v>92</v>
      </c>
      <c r="G553" s="80" t="s">
        <v>2312</v>
      </c>
      <c r="H553" s="80" t="s">
        <v>2313</v>
      </c>
      <c r="I553" s="177"/>
      <c r="J553" s="81">
        <v>545.49257399248324</v>
      </c>
      <c r="K553" s="81">
        <v>1.597922634326737</v>
      </c>
      <c r="L553" s="81">
        <v>9.2083043972467529</v>
      </c>
      <c r="M553" s="81">
        <v>52.791415692291039</v>
      </c>
      <c r="N553" s="81">
        <v>41.592399229790814</v>
      </c>
      <c r="O553" s="81">
        <v>50.360939895416621</v>
      </c>
      <c r="P553" s="81">
        <v>58.027716058487165</v>
      </c>
      <c r="Q553" s="81">
        <v>3.1854338240660529</v>
      </c>
      <c r="R553" s="81">
        <v>0</v>
      </c>
      <c r="S553" s="81">
        <v>5.4788255808220159</v>
      </c>
      <c r="T553" s="82"/>
      <c r="U553" s="81">
        <v>25865500</v>
      </c>
      <c r="V553" s="81">
        <v>767</v>
      </c>
      <c r="W553" s="81">
        <v>173</v>
      </c>
      <c r="X553" s="81">
        <v>11957</v>
      </c>
      <c r="Y553" s="81">
        <v>17520</v>
      </c>
      <c r="Z553" s="81">
        <v>29619</v>
      </c>
      <c r="AA553" s="81">
        <v>11943</v>
      </c>
      <c r="AB553" s="81">
        <v>45099</v>
      </c>
      <c r="AC553" s="81">
        <v>0</v>
      </c>
      <c r="AD553" s="81">
        <v>5.4788255808220159</v>
      </c>
      <c r="AE553" s="82"/>
      <c r="AF553" s="81">
        <v>216860743.68772569</v>
      </c>
      <c r="AG553" s="81">
        <v>1204585.016195304</v>
      </c>
      <c r="AH553" s="81">
        <v>1295776.214778078</v>
      </c>
      <c r="AI553" s="81">
        <v>79291739.036995411</v>
      </c>
      <c r="AJ553" s="81">
        <v>56716934.932693027</v>
      </c>
      <c r="AK553" s="81">
        <v>0</v>
      </c>
      <c r="AL553" s="81">
        <v>0</v>
      </c>
      <c r="AM553" s="81">
        <v>6185430.5089242691</v>
      </c>
      <c r="AN553" s="81">
        <v>0</v>
      </c>
      <c r="AO553" s="81">
        <v>0</v>
      </c>
      <c r="AP553" s="82"/>
      <c r="AQ553" s="81">
        <v>1163</v>
      </c>
      <c r="AR553" s="81">
        <v>749</v>
      </c>
      <c r="AS553" s="81">
        <v>0</v>
      </c>
      <c r="AT553" s="81">
        <v>0</v>
      </c>
      <c r="AU553" s="81">
        <v>0</v>
      </c>
      <c r="AV553" s="81">
        <v>0</v>
      </c>
      <c r="AW553" s="81" t="s">
        <v>564</v>
      </c>
      <c r="AX553" s="82"/>
      <c r="AY553" s="81">
        <v>5101.2999999999993</v>
      </c>
      <c r="AZ553" s="81">
        <v>59216.3</v>
      </c>
      <c r="BA553" s="81">
        <v>0</v>
      </c>
      <c r="BB553" s="81">
        <v>0</v>
      </c>
      <c r="BC553" s="81">
        <v>0</v>
      </c>
      <c r="BD553" s="81">
        <v>0</v>
      </c>
      <c r="BE553" s="81" t="s">
        <v>564</v>
      </c>
      <c r="BF553" s="82"/>
      <c r="BG553" s="81">
        <v>0</v>
      </c>
      <c r="BH553" s="81">
        <v>0</v>
      </c>
      <c r="BI553" s="81">
        <v>112.803</v>
      </c>
      <c r="BJ553" s="81">
        <v>0</v>
      </c>
      <c r="BK553" s="81">
        <v>2.8079999999999998</v>
      </c>
      <c r="BL553" s="81">
        <v>0</v>
      </c>
      <c r="BM553" s="82"/>
      <c r="BN553" s="81">
        <v>0</v>
      </c>
      <c r="BO553" s="81">
        <v>0</v>
      </c>
      <c r="BP553" s="81">
        <v>12</v>
      </c>
      <c r="BQ553" s="81">
        <v>0</v>
      </c>
      <c r="BR553" s="81">
        <v>1</v>
      </c>
      <c r="BS553" s="81">
        <v>0</v>
      </c>
      <c r="BT553"/>
      <c r="BU553" s="80">
        <v>115.611</v>
      </c>
      <c r="BV553" s="80">
        <v>0</v>
      </c>
      <c r="BW553" s="80">
        <v>0</v>
      </c>
      <c r="BX553" s="80">
        <v>0</v>
      </c>
      <c r="BY553" s="80">
        <v>0</v>
      </c>
      <c r="BZ553" s="80">
        <v>0</v>
      </c>
      <c r="CA553" s="80">
        <v>0</v>
      </c>
      <c r="CB553" s="80">
        <v>0</v>
      </c>
      <c r="CC553" s="80">
        <v>0</v>
      </c>
    </row>
    <row r="554" spans="1:81">
      <c r="A554" s="80" t="s">
        <v>2326</v>
      </c>
      <c r="B554" s="80">
        <v>303</v>
      </c>
      <c r="C554" s="80">
        <v>14</v>
      </c>
      <c r="D554" s="80">
        <v>18</v>
      </c>
      <c r="E554" s="80">
        <v>2017</v>
      </c>
      <c r="F554" s="80" t="s">
        <v>71</v>
      </c>
      <c r="G554" s="80" t="s">
        <v>2312</v>
      </c>
      <c r="H554" s="80" t="s">
        <v>2313</v>
      </c>
      <c r="I554" s="177"/>
      <c r="J554" s="81">
        <v>583.45779202205097</v>
      </c>
      <c r="K554" s="81">
        <v>1.5736027003117543</v>
      </c>
      <c r="L554" s="81">
        <v>7.4026609660255138</v>
      </c>
      <c r="M554" s="81">
        <v>45.980488733375502</v>
      </c>
      <c r="N554" s="81">
        <v>40.975671231596429</v>
      </c>
      <c r="O554" s="81">
        <v>49.656247642975934</v>
      </c>
      <c r="P554" s="81">
        <v>57.341486916275933</v>
      </c>
      <c r="Q554" s="81">
        <v>3.0495561176834634</v>
      </c>
      <c r="R554" s="81">
        <v>0</v>
      </c>
      <c r="S554" s="81">
        <v>4.8320231108100309</v>
      </c>
      <c r="T554" s="82"/>
      <c r="U554" s="81">
        <v>29481679</v>
      </c>
      <c r="V554" s="81">
        <v>767</v>
      </c>
      <c r="W554" s="81">
        <v>173</v>
      </c>
      <c r="X554" s="81">
        <v>11957</v>
      </c>
      <c r="Y554" s="81">
        <v>17688</v>
      </c>
      <c r="Z554" s="81">
        <v>29689</v>
      </c>
      <c r="AA554" s="81">
        <v>11877</v>
      </c>
      <c r="AB554" s="81">
        <v>44649</v>
      </c>
      <c r="AC554" s="81">
        <v>0</v>
      </c>
      <c r="AD554" s="81">
        <v>4.8320231108100309</v>
      </c>
      <c r="AE554" s="82"/>
      <c r="AF554" s="81">
        <v>239629239.22554511</v>
      </c>
      <c r="AG554" s="81">
        <v>1273605.6340573621</v>
      </c>
      <c r="AH554" s="81">
        <v>1430542.3463730051</v>
      </c>
      <c r="AI554" s="81">
        <v>80253084.024538532</v>
      </c>
      <c r="AJ554" s="81">
        <v>63580680.627323709</v>
      </c>
      <c r="AK554" s="81">
        <v>0</v>
      </c>
      <c r="AL554" s="81">
        <v>0</v>
      </c>
      <c r="AM554" s="81">
        <v>6133293.9222507328</v>
      </c>
      <c r="AN554" s="81">
        <v>0</v>
      </c>
      <c r="AO554" s="81">
        <v>0</v>
      </c>
      <c r="AP554" s="82"/>
      <c r="AQ554" s="81">
        <v>1231</v>
      </c>
      <c r="AR554" s="81">
        <v>815</v>
      </c>
      <c r="AS554" s="81">
        <v>0</v>
      </c>
      <c r="AT554" s="81">
        <v>0</v>
      </c>
      <c r="AU554" s="81">
        <v>0</v>
      </c>
      <c r="AV554" s="81">
        <v>0</v>
      </c>
      <c r="AW554" s="81" t="s">
        <v>564</v>
      </c>
      <c r="AX554" s="82"/>
      <c r="AY554" s="81">
        <v>5504.2000000000007</v>
      </c>
      <c r="AZ554" s="81">
        <v>67838.200000000012</v>
      </c>
      <c r="BA554" s="81">
        <v>0</v>
      </c>
      <c r="BB554" s="81">
        <v>0</v>
      </c>
      <c r="BC554" s="81">
        <v>0</v>
      </c>
      <c r="BD554" s="81">
        <v>0</v>
      </c>
      <c r="BE554" s="81" t="s">
        <v>564</v>
      </c>
      <c r="BF554" s="82"/>
      <c r="BG554" s="81">
        <v>0</v>
      </c>
      <c r="BH554" s="81">
        <v>0</v>
      </c>
      <c r="BI554" s="81">
        <v>126.113</v>
      </c>
      <c r="BJ554" s="81">
        <v>0</v>
      </c>
      <c r="BK554" s="81">
        <v>0</v>
      </c>
      <c r="BL554" s="81">
        <v>0</v>
      </c>
      <c r="BM554" s="82"/>
      <c r="BN554" s="81">
        <v>0</v>
      </c>
      <c r="BO554" s="81">
        <v>0</v>
      </c>
      <c r="BP554" s="81">
        <v>12</v>
      </c>
      <c r="BQ554" s="81">
        <v>0</v>
      </c>
      <c r="BR554" s="81">
        <v>0</v>
      </c>
      <c r="BS554" s="81">
        <v>0</v>
      </c>
      <c r="BT554"/>
      <c r="BU554" s="80">
        <v>126.113</v>
      </c>
      <c r="BV554" s="80">
        <v>0</v>
      </c>
      <c r="BW554" s="80">
        <v>0</v>
      </c>
      <c r="BX554" s="80">
        <v>0</v>
      </c>
      <c r="BY554" s="80">
        <v>0</v>
      </c>
      <c r="BZ554" s="80">
        <v>0</v>
      </c>
      <c r="CA554" s="80">
        <v>0</v>
      </c>
      <c r="CB554" s="80">
        <v>0</v>
      </c>
      <c r="CC554" s="80">
        <v>0</v>
      </c>
    </row>
    <row r="555" spans="1:81">
      <c r="A555" s="80" t="s">
        <v>2327</v>
      </c>
      <c r="B555" s="80">
        <v>304</v>
      </c>
      <c r="C555" s="80">
        <v>15</v>
      </c>
      <c r="D555" s="80">
        <v>18</v>
      </c>
      <c r="E555" s="80">
        <v>2018</v>
      </c>
      <c r="F555" s="80" t="s">
        <v>93</v>
      </c>
      <c r="G555" s="80" t="s">
        <v>2312</v>
      </c>
      <c r="H555" s="80" t="s">
        <v>2313</v>
      </c>
      <c r="I555" s="177"/>
      <c r="J555" s="81">
        <v>582.71580518932819</v>
      </c>
      <c r="K555" s="81">
        <v>1.3717953771700793</v>
      </c>
      <c r="L555" s="81">
        <v>6.681723465827603</v>
      </c>
      <c r="M555" s="81">
        <v>38.394919598599756</v>
      </c>
      <c r="N555" s="81">
        <v>34.140677960473738</v>
      </c>
      <c r="O555" s="81">
        <v>48.674081417192298</v>
      </c>
      <c r="P555" s="81">
        <v>56.880633503987141</v>
      </c>
      <c r="Q555" s="81">
        <v>2.8200103461661441</v>
      </c>
      <c r="R555" s="81">
        <v>0</v>
      </c>
      <c r="S555" s="81">
        <v>4.2564947593510425</v>
      </c>
      <c r="T555" s="82"/>
      <c r="U555" s="81">
        <v>33208576</v>
      </c>
      <c r="V555" s="81">
        <v>767</v>
      </c>
      <c r="W555" s="81">
        <v>173</v>
      </c>
      <c r="X555" s="81">
        <v>11957</v>
      </c>
      <c r="Y555" s="81">
        <v>18031</v>
      </c>
      <c r="Z555" s="81">
        <v>29659</v>
      </c>
      <c r="AA555" s="81">
        <v>11900</v>
      </c>
      <c r="AB555" s="81">
        <v>44494</v>
      </c>
      <c r="AC555" s="81">
        <v>0</v>
      </c>
      <c r="AD555" s="81">
        <v>4.2564947593510416</v>
      </c>
      <c r="AE555" s="82"/>
      <c r="AF555" s="81">
        <v>258918896.7673457</v>
      </c>
      <c r="AG555" s="81">
        <v>1098778.553240061</v>
      </c>
      <c r="AH555" s="81">
        <v>1345759.5656356229</v>
      </c>
      <c r="AI555" s="81">
        <v>74794060.226819173</v>
      </c>
      <c r="AJ555" s="81">
        <v>61851144.412128463</v>
      </c>
      <c r="AK555" s="81">
        <v>0</v>
      </c>
      <c r="AL555" s="81">
        <v>0</v>
      </c>
      <c r="AM555" s="81">
        <v>6124648.5200041048</v>
      </c>
      <c r="AN555" s="81">
        <v>0</v>
      </c>
      <c r="AO555" s="81">
        <v>0</v>
      </c>
      <c r="AP555" s="82"/>
      <c r="AQ555" s="81">
        <v>1289</v>
      </c>
      <c r="AR555" s="81">
        <v>915</v>
      </c>
      <c r="AS555" s="81">
        <v>0</v>
      </c>
      <c r="AT555" s="81">
        <v>0</v>
      </c>
      <c r="AU555" s="81">
        <v>0</v>
      </c>
      <c r="AV555" s="81">
        <v>0</v>
      </c>
      <c r="AW555" s="81" t="s">
        <v>564</v>
      </c>
      <c r="AX555" s="82"/>
      <c r="AY555" s="81">
        <v>5845.2000000000044</v>
      </c>
      <c r="AZ555" s="81">
        <v>94999</v>
      </c>
      <c r="BA555" s="81">
        <v>0</v>
      </c>
      <c r="BB555" s="81">
        <v>0</v>
      </c>
      <c r="BC555" s="81">
        <v>0</v>
      </c>
      <c r="BD555" s="81">
        <v>0</v>
      </c>
      <c r="BE555" s="81" t="s">
        <v>564</v>
      </c>
      <c r="BF555" s="82"/>
      <c r="BG555" s="81">
        <v>0</v>
      </c>
      <c r="BH555" s="81">
        <v>0</v>
      </c>
      <c r="BI555" s="81">
        <v>113.069</v>
      </c>
      <c r="BJ555" s="81">
        <v>0</v>
      </c>
      <c r="BK555" s="81">
        <v>0</v>
      </c>
      <c r="BL555" s="81">
        <v>0</v>
      </c>
      <c r="BM555" s="82"/>
      <c r="BN555" s="81">
        <v>0</v>
      </c>
      <c r="BO555" s="81">
        <v>0</v>
      </c>
      <c r="BP555" s="81">
        <v>12</v>
      </c>
      <c r="BQ555" s="81">
        <v>0</v>
      </c>
      <c r="BR555" s="81">
        <v>0</v>
      </c>
      <c r="BS555" s="81">
        <v>0</v>
      </c>
      <c r="BT555"/>
      <c r="BU555" s="80">
        <v>113.069</v>
      </c>
      <c r="BV555" s="80">
        <v>0</v>
      </c>
      <c r="BW555" s="80">
        <v>0</v>
      </c>
      <c r="BX555" s="80">
        <v>0</v>
      </c>
      <c r="BY555" s="80">
        <v>0</v>
      </c>
      <c r="BZ555" s="80">
        <v>0</v>
      </c>
      <c r="CA555" s="80">
        <v>0</v>
      </c>
      <c r="CB555" s="80">
        <v>0</v>
      </c>
      <c r="CC555" s="80">
        <v>0</v>
      </c>
    </row>
    <row r="556" spans="1:81">
      <c r="A556" s="80" t="s">
        <v>2328</v>
      </c>
      <c r="B556" s="80">
        <v>305</v>
      </c>
      <c r="C556" s="80">
        <v>16</v>
      </c>
      <c r="D556" s="80">
        <v>18</v>
      </c>
      <c r="E556" s="80">
        <v>2019</v>
      </c>
      <c r="F556" s="80" t="s">
        <v>73</v>
      </c>
      <c r="G556" s="80" t="s">
        <v>2312</v>
      </c>
      <c r="H556" s="80" t="s">
        <v>2313</v>
      </c>
      <c r="I556" s="177"/>
      <c r="J556" s="81">
        <v>538.49613612454516</v>
      </c>
      <c r="K556" s="81">
        <v>1.2798177075098687</v>
      </c>
      <c r="L556" s="81">
        <v>6.7405646258566421</v>
      </c>
      <c r="M556" s="81">
        <v>37.093231621484158</v>
      </c>
      <c r="N556" s="81">
        <v>36.008685908093689</v>
      </c>
      <c r="O556" s="81">
        <v>47.140207428904866</v>
      </c>
      <c r="P556" s="81">
        <v>56.567910797030002</v>
      </c>
      <c r="Q556" s="81">
        <v>2.7201234597084958</v>
      </c>
      <c r="R556" s="81">
        <v>0</v>
      </c>
      <c r="S556" s="81">
        <v>5.3679565073924262</v>
      </c>
      <c r="T556" s="82"/>
      <c r="U556" s="81">
        <v>32136031</v>
      </c>
      <c r="V556" s="81">
        <v>767</v>
      </c>
      <c r="W556" s="81">
        <v>173</v>
      </c>
      <c r="X556" s="81">
        <v>11957</v>
      </c>
      <c r="Y556" s="81">
        <v>18249</v>
      </c>
      <c r="Z556" s="81">
        <v>29513</v>
      </c>
      <c r="AA556" s="81">
        <v>11746</v>
      </c>
      <c r="AB556" s="81">
        <v>44080</v>
      </c>
      <c r="AC556" s="81">
        <v>0</v>
      </c>
      <c r="AD556" s="81">
        <v>5.3679565073924262</v>
      </c>
      <c r="AE556" s="82"/>
      <c r="AF556" s="81">
        <v>237458090.76433179</v>
      </c>
      <c r="AG556" s="81">
        <v>1107956.3404908769</v>
      </c>
      <c r="AH556" s="81">
        <v>1440434.872274749</v>
      </c>
      <c r="AI556" s="81">
        <v>76239003.294174179</v>
      </c>
      <c r="AJ556" s="81">
        <v>66934061.421733007</v>
      </c>
      <c r="AK556" s="81">
        <v>0</v>
      </c>
      <c r="AL556" s="81">
        <v>0</v>
      </c>
      <c r="AM556" s="81">
        <v>6003364.1659376631</v>
      </c>
      <c r="AN556" s="81">
        <v>0</v>
      </c>
      <c r="AO556" s="81">
        <v>0</v>
      </c>
      <c r="AP556" s="82"/>
      <c r="AQ556" s="81">
        <v>1350</v>
      </c>
      <c r="AR556" s="81">
        <v>996</v>
      </c>
      <c r="AS556" s="81">
        <v>0</v>
      </c>
      <c r="AT556" s="81">
        <v>0</v>
      </c>
      <c r="AU556" s="81">
        <v>0</v>
      </c>
      <c r="AV556" s="81">
        <v>0</v>
      </c>
      <c r="AW556" s="81" t="s">
        <v>564</v>
      </c>
      <c r="AX556" s="82"/>
      <c r="AY556" s="81">
        <v>6181.9</v>
      </c>
      <c r="AZ556" s="81">
        <v>105385</v>
      </c>
      <c r="BA556" s="81">
        <v>0</v>
      </c>
      <c r="BB556" s="81">
        <v>0</v>
      </c>
      <c r="BC556" s="81">
        <v>0</v>
      </c>
      <c r="BD556" s="81">
        <v>0</v>
      </c>
      <c r="BE556" s="81" t="s">
        <v>564</v>
      </c>
      <c r="BF556" s="82"/>
      <c r="BG556" s="81">
        <v>0</v>
      </c>
      <c r="BH556" s="81">
        <v>0</v>
      </c>
      <c r="BI556" s="81">
        <v>59.642000000000003</v>
      </c>
      <c r="BJ556" s="81">
        <v>0</v>
      </c>
      <c r="BK556" s="81">
        <v>0</v>
      </c>
      <c r="BL556" s="81">
        <v>0</v>
      </c>
      <c r="BM556" s="82"/>
      <c r="BN556" s="81">
        <v>0</v>
      </c>
      <c r="BO556" s="81">
        <v>0</v>
      </c>
      <c r="BP556" s="81">
        <v>10</v>
      </c>
      <c r="BQ556" s="81">
        <v>0</v>
      </c>
      <c r="BR556" s="81">
        <v>0</v>
      </c>
      <c r="BS556" s="81">
        <v>0</v>
      </c>
      <c r="BT556"/>
      <c r="BU556" s="80">
        <v>59.642000000000003</v>
      </c>
      <c r="BV556" s="80">
        <v>0</v>
      </c>
      <c r="BW556" s="80">
        <v>0</v>
      </c>
      <c r="BX556" s="80">
        <v>0</v>
      </c>
      <c r="BY556" s="80">
        <v>0</v>
      </c>
      <c r="BZ556" s="80">
        <v>0</v>
      </c>
      <c r="CA556" s="80">
        <v>0</v>
      </c>
      <c r="CB556" s="80">
        <v>0</v>
      </c>
      <c r="CC556" s="80">
        <v>0</v>
      </c>
    </row>
    <row r="557" spans="1:81">
      <c r="A557" s="80" t="s">
        <v>2329</v>
      </c>
      <c r="B557" s="80">
        <v>306</v>
      </c>
      <c r="C557" s="80">
        <v>17</v>
      </c>
      <c r="D557" s="80">
        <v>18</v>
      </c>
      <c r="E557" s="80">
        <v>2020</v>
      </c>
      <c r="F557" s="80" t="s">
        <v>218</v>
      </c>
      <c r="G557" s="80" t="s">
        <v>2312</v>
      </c>
      <c r="H557" s="80" t="s">
        <v>2313</v>
      </c>
      <c r="I557" s="177"/>
      <c r="J557" s="81">
        <v>428.16536263766488</v>
      </c>
      <c r="K557" s="81">
        <v>1.2519519842752529</v>
      </c>
      <c r="L557" s="81">
        <v>17.921546712056884</v>
      </c>
      <c r="M557" s="81">
        <v>40.0213123280422</v>
      </c>
      <c r="N557" s="81">
        <v>36.21019224809757</v>
      </c>
      <c r="O557" s="81">
        <v>41.248313631036233</v>
      </c>
      <c r="P557" s="81">
        <v>52.52171183697488</v>
      </c>
      <c r="Q557" s="81">
        <v>2.5638366036916755</v>
      </c>
      <c r="R557" s="81">
        <v>0</v>
      </c>
      <c r="S557" s="81">
        <v>5.3376953955087947</v>
      </c>
      <c r="T557" s="82"/>
      <c r="U557" s="81">
        <v>24802198</v>
      </c>
      <c r="V557" s="81">
        <v>664</v>
      </c>
      <c r="W557" s="81">
        <v>586</v>
      </c>
      <c r="X557" s="81">
        <v>13081</v>
      </c>
      <c r="Y557" s="81">
        <v>18479</v>
      </c>
      <c r="Z557" s="81">
        <v>29475</v>
      </c>
      <c r="AA557" s="81">
        <v>11849</v>
      </c>
      <c r="AB557" s="81">
        <v>43482</v>
      </c>
      <c r="AC557" s="81">
        <v>0</v>
      </c>
      <c r="AD557" s="81">
        <v>5.3376953955087947</v>
      </c>
      <c r="AE557" s="82"/>
      <c r="AF557" s="81">
        <v>195365214.40122491</v>
      </c>
      <c r="AG557" s="81">
        <v>981815.35785267677</v>
      </c>
      <c r="AH557" s="81">
        <v>3917097.055168109</v>
      </c>
      <c r="AI557" s="81">
        <v>78429468.677188665</v>
      </c>
      <c r="AJ557" s="81">
        <v>64312479.495197892</v>
      </c>
      <c r="AK557" s="81"/>
      <c r="AL557" s="81"/>
      <c r="AM557" s="81">
        <v>5674884.0950959371</v>
      </c>
      <c r="AN557" s="81"/>
      <c r="AO557" s="81"/>
      <c r="AP557" s="82"/>
      <c r="AQ557" s="81">
        <v>1404</v>
      </c>
      <c r="AR557" s="81">
        <v>1052</v>
      </c>
      <c r="AS557" s="81">
        <v>0</v>
      </c>
      <c r="AT557" s="81">
        <v>0</v>
      </c>
      <c r="AU557" s="81">
        <v>0</v>
      </c>
      <c r="AV557" s="81">
        <v>0</v>
      </c>
      <c r="AW557" s="81">
        <v>0</v>
      </c>
      <c r="AX557" s="82"/>
      <c r="AY557" s="81">
        <v>6527.1000000000013</v>
      </c>
      <c r="AZ557" s="81">
        <v>113757.39999999981</v>
      </c>
      <c r="BA557" s="81">
        <v>0</v>
      </c>
      <c r="BB557" s="81">
        <v>0</v>
      </c>
      <c r="BC557" s="81">
        <v>0</v>
      </c>
      <c r="BD557" s="81">
        <v>0</v>
      </c>
      <c r="BE557" s="81">
        <v>0</v>
      </c>
      <c r="BF557" s="82"/>
      <c r="BG557" s="81">
        <v>0</v>
      </c>
      <c r="BH557" s="81">
        <v>0</v>
      </c>
      <c r="BI557" s="81">
        <v>77.009</v>
      </c>
      <c r="BJ557" s="81">
        <v>0</v>
      </c>
      <c r="BK557" s="81">
        <v>0</v>
      </c>
      <c r="BL557" s="81">
        <v>0</v>
      </c>
      <c r="BM557" s="82"/>
      <c r="BN557" s="81">
        <v>0</v>
      </c>
      <c r="BO557" s="81">
        <v>0</v>
      </c>
      <c r="BP557" s="81">
        <v>11</v>
      </c>
      <c r="BQ557" s="81">
        <v>0</v>
      </c>
      <c r="BR557" s="81">
        <v>0</v>
      </c>
      <c r="BS557" s="81">
        <v>0</v>
      </c>
      <c r="BT557"/>
      <c r="BU557" s="80">
        <v>77.009</v>
      </c>
      <c r="BV557" s="80">
        <v>0</v>
      </c>
      <c r="BW557" s="80">
        <v>0</v>
      </c>
      <c r="BX557" s="80">
        <v>0</v>
      </c>
      <c r="BY557" s="80">
        <v>0</v>
      </c>
      <c r="BZ557" s="80">
        <v>0</v>
      </c>
      <c r="CA557" s="80">
        <v>0</v>
      </c>
      <c r="CB557" s="80">
        <v>0</v>
      </c>
      <c r="CC557" s="80">
        <v>0</v>
      </c>
    </row>
    <row r="558" spans="1:81">
      <c r="A558" s="80" t="s">
        <v>2330</v>
      </c>
      <c r="B558" s="80">
        <v>306</v>
      </c>
      <c r="C558" s="80">
        <v>18</v>
      </c>
      <c r="D558" s="80">
        <v>18</v>
      </c>
      <c r="E558" s="80">
        <v>2021</v>
      </c>
      <c r="F558" s="80" t="s">
        <v>75</v>
      </c>
      <c r="G558" s="174" t="s">
        <v>2312</v>
      </c>
      <c r="H558" s="80" t="s">
        <v>2313</v>
      </c>
      <c r="I558" s="177"/>
      <c r="J558" s="81">
        <v>507.07866617935349</v>
      </c>
      <c r="K558" s="81">
        <v>1.2785805355341358</v>
      </c>
      <c r="L558" s="81">
        <v>18.741606632747324</v>
      </c>
      <c r="M558" s="81">
        <v>37.547890436337859</v>
      </c>
      <c r="N558" s="81">
        <v>31.64464605823402</v>
      </c>
      <c r="O558" s="81">
        <v>40.276600211971513</v>
      </c>
      <c r="P558" s="81">
        <v>54.429870643572869</v>
      </c>
      <c r="Q558" s="81">
        <v>2.5491952607106896</v>
      </c>
      <c r="R558" s="81">
        <v>0</v>
      </c>
      <c r="S558" s="81">
        <v>4.7702110789227641</v>
      </c>
      <c r="T558" s="82"/>
      <c r="U558" s="81">
        <v>31343499</v>
      </c>
      <c r="V558" s="81">
        <v>664</v>
      </c>
      <c r="W558" s="81">
        <v>586</v>
      </c>
      <c r="X558" s="81">
        <v>13081</v>
      </c>
      <c r="Y558" s="81">
        <v>18191</v>
      </c>
      <c r="Z558" s="81">
        <v>29635</v>
      </c>
      <c r="AA558" s="81">
        <v>11975</v>
      </c>
      <c r="AB558" s="81">
        <v>42721</v>
      </c>
      <c r="AC558" s="81">
        <v>0</v>
      </c>
      <c r="AD558" s="81">
        <v>4.7702110789227641</v>
      </c>
      <c r="AE558" s="82"/>
      <c r="AF558" s="81">
        <v>232424588.55262911</v>
      </c>
      <c r="AG558" s="81">
        <v>1048483.4928450891</v>
      </c>
      <c r="AH558" s="81">
        <v>3961237.215599156</v>
      </c>
      <c r="AI558" s="81">
        <v>84656174.175326496</v>
      </c>
      <c r="AJ558" s="81">
        <v>64713742.095305733</v>
      </c>
      <c r="AK558" s="81">
        <v>0</v>
      </c>
      <c r="AL558" s="81">
        <v>0</v>
      </c>
      <c r="AM558" s="81">
        <v>5607724.5510371486</v>
      </c>
      <c r="AN558" s="81">
        <v>0</v>
      </c>
      <c r="AO558" s="81">
        <v>0</v>
      </c>
      <c r="AP558" s="82"/>
      <c r="AQ558" s="81">
        <v>1464</v>
      </c>
      <c r="AR558" s="81">
        <v>1072</v>
      </c>
      <c r="AS558" s="81">
        <v>0</v>
      </c>
      <c r="AT558" s="81">
        <v>0</v>
      </c>
      <c r="AU558" s="81">
        <v>0</v>
      </c>
      <c r="AV558" s="81">
        <v>0</v>
      </c>
      <c r="AW558" s="81"/>
      <c r="AX558" s="82"/>
      <c r="AY558" s="81">
        <v>6897.5000000000036</v>
      </c>
      <c r="AZ558" s="81">
        <v>120516.39999999981</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2331</v>
      </c>
      <c r="B559" s="80">
        <v>306</v>
      </c>
      <c r="C559" s="80">
        <v>19</v>
      </c>
      <c r="D559" s="80">
        <v>18</v>
      </c>
      <c r="E559" s="80">
        <v>2022</v>
      </c>
      <c r="F559" s="80" t="s">
        <v>568</v>
      </c>
      <c r="G559" s="174" t="s">
        <v>2312</v>
      </c>
      <c r="H559" s="80" t="s">
        <v>2313</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1560</v>
      </c>
      <c r="AR559" s="81">
        <v>1080</v>
      </c>
      <c r="AS559" s="81">
        <v>0</v>
      </c>
      <c r="AT559" s="81">
        <v>0</v>
      </c>
      <c r="AU559" s="81">
        <v>0</v>
      </c>
      <c r="AV559" s="81">
        <v>0</v>
      </c>
      <c r="AW559" s="81"/>
      <c r="AX559" s="82"/>
      <c r="AY559" s="81">
        <v>7556.2999999999956</v>
      </c>
      <c r="AZ559" s="81">
        <v>121302.89999999981</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2391</v>
      </c>
      <c r="B560" s="80">
        <v>511</v>
      </c>
      <c r="C560" s="80">
        <v>1</v>
      </c>
      <c r="D560" s="80">
        <v>31</v>
      </c>
      <c r="E560" s="80">
        <v>1990</v>
      </c>
      <c r="F560" s="80" t="s">
        <v>562</v>
      </c>
      <c r="G560" s="80" t="s">
        <v>2392</v>
      </c>
      <c r="H560" s="80" t="s">
        <v>2393</v>
      </c>
      <c r="I560" s="177"/>
      <c r="J560" s="81">
        <v>5340.418016979509</v>
      </c>
      <c r="K560" s="81">
        <v>374.38267491851678</v>
      </c>
      <c r="L560" s="81">
        <v>1145.7241137632382</v>
      </c>
      <c r="M560" s="81">
        <v>1787.293116084644</v>
      </c>
      <c r="N560" s="81">
        <v>1817.4863819605348</v>
      </c>
      <c r="O560" s="81">
        <v>1645.8175400788416</v>
      </c>
      <c r="P560" s="81">
        <v>1773.4403891596385</v>
      </c>
      <c r="Q560" s="81">
        <v>138.48697122154911</v>
      </c>
      <c r="R560" s="81">
        <v>187.36059913519463</v>
      </c>
      <c r="S560" s="81">
        <v>150.11034000000004</v>
      </c>
      <c r="T560" s="82"/>
      <c r="U560" s="81">
        <v>373302535</v>
      </c>
      <c r="V560" s="81">
        <v>123972</v>
      </c>
      <c r="W560" s="81">
        <v>10057</v>
      </c>
      <c r="X560" s="81">
        <v>733771</v>
      </c>
      <c r="Y560" s="81">
        <v>699740</v>
      </c>
      <c r="Z560" s="81">
        <v>676944</v>
      </c>
      <c r="AA560" s="81">
        <v>430611</v>
      </c>
      <c r="AB560" s="81">
        <v>2248558</v>
      </c>
      <c r="AC560" s="81">
        <v>32451193</v>
      </c>
      <c r="AD560" s="81">
        <v>150.11033999999998</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2394</v>
      </c>
      <c r="B561" s="80">
        <v>512</v>
      </c>
      <c r="C561" s="80">
        <v>2</v>
      </c>
      <c r="D561" s="80">
        <v>31</v>
      </c>
      <c r="E561" s="80">
        <v>2005</v>
      </c>
      <c r="F561" s="80" t="s">
        <v>565</v>
      </c>
      <c r="G561" s="80" t="s">
        <v>2392</v>
      </c>
      <c r="H561" s="80" t="s">
        <v>2393</v>
      </c>
      <c r="I561" s="177"/>
      <c r="J561" s="81">
        <v>6160.9751934686874</v>
      </c>
      <c r="K561" s="81">
        <v>268.35062589237748</v>
      </c>
      <c r="L561" s="81">
        <v>718.69998712228664</v>
      </c>
      <c r="M561" s="81">
        <v>3863.3720197638027</v>
      </c>
      <c r="N561" s="81">
        <v>3474.2098884595594</v>
      </c>
      <c r="O561" s="81">
        <v>2486.7109507119958</v>
      </c>
      <c r="P561" s="81">
        <v>1811.3346529209423</v>
      </c>
      <c r="Q561" s="81">
        <v>138.12982050536388</v>
      </c>
      <c r="R561" s="81">
        <v>199.12402623289535</v>
      </c>
      <c r="S561" s="81">
        <v>235.55906271899997</v>
      </c>
      <c r="T561" s="82"/>
      <c r="U561" s="81">
        <v>357023806</v>
      </c>
      <c r="V561" s="81">
        <v>100956</v>
      </c>
      <c r="W561" s="81">
        <v>6055</v>
      </c>
      <c r="X561" s="81">
        <v>688214</v>
      </c>
      <c r="Y561" s="81">
        <v>873867</v>
      </c>
      <c r="Z561" s="81">
        <v>1183590</v>
      </c>
      <c r="AA561" s="81">
        <v>360202</v>
      </c>
      <c r="AB561" s="81">
        <v>2344569</v>
      </c>
      <c r="AC561" s="81">
        <v>35210961</v>
      </c>
      <c r="AD561" s="81">
        <v>235.55906271900005</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2395</v>
      </c>
      <c r="B562" s="80">
        <v>513</v>
      </c>
      <c r="C562" s="80">
        <v>3</v>
      </c>
      <c r="D562" s="80">
        <v>31</v>
      </c>
      <c r="E562" s="80">
        <v>2006</v>
      </c>
      <c r="F562" s="80" t="s">
        <v>566</v>
      </c>
      <c r="G562" s="80" t="s">
        <v>2392</v>
      </c>
      <c r="H562" s="80" t="s">
        <v>2393</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2396</v>
      </c>
      <c r="B563" s="80">
        <v>514</v>
      </c>
      <c r="C563" s="80">
        <v>4</v>
      </c>
      <c r="D563" s="80">
        <v>31</v>
      </c>
      <c r="E563" s="80">
        <v>2007</v>
      </c>
      <c r="F563" s="80" t="s">
        <v>567</v>
      </c>
      <c r="G563" s="80" t="s">
        <v>2392</v>
      </c>
      <c r="H563" s="80" t="s">
        <v>2393</v>
      </c>
      <c r="I563" s="177"/>
      <c r="J563" s="81">
        <v>6396.146449589708</v>
      </c>
      <c r="K563" s="81">
        <v>227.37988434572358</v>
      </c>
      <c r="L563" s="81">
        <v>713.6161458964383</v>
      </c>
      <c r="M563" s="81">
        <v>3851.1993558661443</v>
      </c>
      <c r="N563" s="81">
        <v>3301.9527218834892</v>
      </c>
      <c r="O563" s="81">
        <v>2405.8689962812878</v>
      </c>
      <c r="P563" s="81">
        <v>1778.5791217338344</v>
      </c>
      <c r="Q563" s="81">
        <v>145.23968525575316</v>
      </c>
      <c r="R563" s="81">
        <v>203.60713005531147</v>
      </c>
      <c r="S563" s="81">
        <v>246.59775020663105</v>
      </c>
      <c r="T563" s="82"/>
      <c r="U563" s="81">
        <v>355161646</v>
      </c>
      <c r="V563" s="81">
        <v>92656</v>
      </c>
      <c r="W563" s="81">
        <v>6759</v>
      </c>
      <c r="X563" s="81">
        <v>831360</v>
      </c>
      <c r="Y563" s="81">
        <v>891573</v>
      </c>
      <c r="Z563" s="81">
        <v>1190403</v>
      </c>
      <c r="AA563" s="81">
        <v>348297</v>
      </c>
      <c r="AB563" s="81">
        <v>2334874</v>
      </c>
      <c r="AC563" s="81">
        <v>37036744</v>
      </c>
      <c r="AD563" s="81">
        <v>246.59775020663105</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2397</v>
      </c>
      <c r="B564" s="80">
        <v>515</v>
      </c>
      <c r="C564" s="80">
        <v>5</v>
      </c>
      <c r="D564" s="80">
        <v>31</v>
      </c>
      <c r="E564" s="80">
        <v>2008</v>
      </c>
      <c r="F564" s="80" t="s">
        <v>84</v>
      </c>
      <c r="G564" s="80" t="s">
        <v>2392</v>
      </c>
      <c r="H564" s="80" t="s">
        <v>2393</v>
      </c>
      <c r="I564" s="177"/>
      <c r="J564" s="81">
        <v>5985.9220086524629</v>
      </c>
      <c r="K564" s="81">
        <v>170.63445864425734</v>
      </c>
      <c r="L564" s="81">
        <v>597.7707862768392</v>
      </c>
      <c r="M564" s="81">
        <v>3980.6204419243986</v>
      </c>
      <c r="N564" s="81">
        <v>2979.3352004748831</v>
      </c>
      <c r="O564" s="81">
        <v>2332.4695971254396</v>
      </c>
      <c r="P564" s="81">
        <v>1725.0097780074823</v>
      </c>
      <c r="Q564" s="81">
        <v>142.64833911899984</v>
      </c>
      <c r="R564" s="81">
        <v>188.66555246101817</v>
      </c>
      <c r="S564" s="81">
        <v>215.14509142516005</v>
      </c>
      <c r="T564" s="82"/>
      <c r="U564" s="81">
        <v>353870019</v>
      </c>
      <c r="V564" s="81">
        <v>92656</v>
      </c>
      <c r="W564" s="81">
        <v>6759</v>
      </c>
      <c r="X564" s="81">
        <v>831360</v>
      </c>
      <c r="Y564" s="81">
        <v>899364</v>
      </c>
      <c r="Z564" s="81">
        <v>1194592</v>
      </c>
      <c r="AA564" s="81">
        <v>338192</v>
      </c>
      <c r="AB564" s="81">
        <v>2330898</v>
      </c>
      <c r="AC564" s="81">
        <v>35636327</v>
      </c>
      <c r="AD564" s="81">
        <v>215.14509142516005</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2398</v>
      </c>
      <c r="B565" s="80">
        <v>516</v>
      </c>
      <c r="C565" s="80">
        <v>6</v>
      </c>
      <c r="D565" s="80">
        <v>31</v>
      </c>
      <c r="E565" s="80">
        <v>2009</v>
      </c>
      <c r="F565" s="80" t="s">
        <v>85</v>
      </c>
      <c r="G565" s="80" t="s">
        <v>2392</v>
      </c>
      <c r="H565" s="80" t="s">
        <v>2393</v>
      </c>
      <c r="I565" s="177"/>
      <c r="J565" s="81">
        <v>5711.9893723205696</v>
      </c>
      <c r="K565" s="81">
        <v>172.36399202553636</v>
      </c>
      <c r="L565" s="81">
        <v>697.70822795435708</v>
      </c>
      <c r="M565" s="81">
        <v>4254.3443188900055</v>
      </c>
      <c r="N565" s="81">
        <v>3541.7805881347999</v>
      </c>
      <c r="O565" s="81">
        <v>2377.386616222097</v>
      </c>
      <c r="P565" s="81">
        <v>1645.3044952751966</v>
      </c>
      <c r="Q565" s="81">
        <v>135.79660351176082</v>
      </c>
      <c r="R565" s="81">
        <v>174.97389786604538</v>
      </c>
      <c r="S565" s="81">
        <v>199.61027149910544</v>
      </c>
      <c r="T565" s="82"/>
      <c r="U565" s="81">
        <v>294413466</v>
      </c>
      <c r="V565" s="81">
        <v>95382</v>
      </c>
      <c r="W565" s="81">
        <v>9091</v>
      </c>
      <c r="X565" s="81">
        <v>888904</v>
      </c>
      <c r="Y565" s="81">
        <v>906925</v>
      </c>
      <c r="Z565" s="81">
        <v>1201827</v>
      </c>
      <c r="AA565" s="81">
        <v>331150</v>
      </c>
      <c r="AB565" s="81">
        <v>2329344</v>
      </c>
      <c r="AC565" s="81">
        <v>32243082</v>
      </c>
      <c r="AD565" s="81">
        <v>199.61027149910538</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4.42</v>
      </c>
      <c r="BH565" s="81">
        <v>3.54</v>
      </c>
      <c r="BI565" s="81">
        <v>4153.6260000000002</v>
      </c>
      <c r="BJ565" s="81">
        <v>69.762</v>
      </c>
      <c r="BK565" s="81">
        <v>638.7940000000001</v>
      </c>
      <c r="BL565" s="81">
        <v>0</v>
      </c>
      <c r="BM565" s="82"/>
      <c r="BN565" s="81">
        <v>1</v>
      </c>
      <c r="BO565" s="81">
        <v>1</v>
      </c>
      <c r="BP565" s="81">
        <v>129</v>
      </c>
      <c r="BQ565" s="81">
        <v>3</v>
      </c>
      <c r="BR565" s="81">
        <v>94</v>
      </c>
      <c r="BS565" s="81">
        <v>0</v>
      </c>
      <c r="BT565"/>
      <c r="BU565" s="80"/>
      <c r="BV565" s="80"/>
      <c r="BW565" s="80"/>
      <c r="BX565" s="80"/>
      <c r="BY565" s="80"/>
      <c r="BZ565" s="80"/>
      <c r="CA565" s="80"/>
      <c r="CB565" s="80"/>
      <c r="CC565" s="80"/>
    </row>
    <row r="566" spans="1:81">
      <c r="A566" s="80" t="s">
        <v>2399</v>
      </c>
      <c r="B566" s="80">
        <v>517</v>
      </c>
      <c r="C566" s="80">
        <v>7</v>
      </c>
      <c r="D566" s="80">
        <v>31</v>
      </c>
      <c r="E566" s="80">
        <v>2010</v>
      </c>
      <c r="F566" s="80" t="s">
        <v>86</v>
      </c>
      <c r="G566" s="80" t="s">
        <v>2392</v>
      </c>
      <c r="H566" s="80" t="s">
        <v>2393</v>
      </c>
      <c r="I566" s="177"/>
      <c r="J566" s="81">
        <v>5303.5319475260903</v>
      </c>
      <c r="K566" s="81">
        <v>174.81849500028838</v>
      </c>
      <c r="L566" s="81">
        <v>607.36581129109891</v>
      </c>
      <c r="M566" s="81">
        <v>4138.4378451954854</v>
      </c>
      <c r="N566" s="81">
        <v>3306.9460979160417</v>
      </c>
      <c r="O566" s="81">
        <v>2375.6998789712779</v>
      </c>
      <c r="P566" s="81">
        <v>1658.5892160728051</v>
      </c>
      <c r="Q566" s="81">
        <v>141.08823641714889</v>
      </c>
      <c r="R566" s="81">
        <v>183.1787991646558</v>
      </c>
      <c r="S566" s="81">
        <v>209.51906572046997</v>
      </c>
      <c r="T566" s="82"/>
      <c r="U566" s="81">
        <v>356546549</v>
      </c>
      <c r="V566" s="81">
        <v>95382</v>
      </c>
      <c r="W566" s="81">
        <v>9091</v>
      </c>
      <c r="X566" s="81">
        <v>888904</v>
      </c>
      <c r="Y566" s="81">
        <v>912225</v>
      </c>
      <c r="Z566" s="81">
        <v>1206555</v>
      </c>
      <c r="AA566" s="81">
        <v>325487</v>
      </c>
      <c r="AB566" s="81">
        <v>2318956</v>
      </c>
      <c r="AC566" s="81">
        <v>31988251</v>
      </c>
      <c r="AD566" s="81">
        <v>209.51906572047</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4.17</v>
      </c>
      <c r="BH566" s="81">
        <v>3.0739999999999998</v>
      </c>
      <c r="BI566" s="81">
        <v>3734.0549999999998</v>
      </c>
      <c r="BJ566" s="81">
        <v>1140.4459999999999</v>
      </c>
      <c r="BK566" s="81">
        <v>565.65499999999997</v>
      </c>
      <c r="BL566" s="81">
        <v>0</v>
      </c>
      <c r="BM566" s="82"/>
      <c r="BN566" s="81">
        <v>1</v>
      </c>
      <c r="BO566" s="81">
        <v>1</v>
      </c>
      <c r="BP566" s="81">
        <v>120</v>
      </c>
      <c r="BQ566" s="81">
        <v>4</v>
      </c>
      <c r="BR566" s="81">
        <v>90</v>
      </c>
      <c r="BS566" s="81">
        <v>0</v>
      </c>
      <c r="BT566"/>
      <c r="BU566" s="80">
        <v>4950.9080000000004</v>
      </c>
      <c r="BV566" s="80">
        <v>76.858999999999995</v>
      </c>
      <c r="BW566" s="80">
        <v>145.52000000000001</v>
      </c>
      <c r="BX566" s="80">
        <v>6.2080000000000002</v>
      </c>
      <c r="BY566" s="80">
        <v>91.754999999999995</v>
      </c>
      <c r="BZ566" s="80">
        <v>4.7</v>
      </c>
      <c r="CA566" s="80">
        <v>127.45</v>
      </c>
      <c r="CB566" s="80">
        <v>44</v>
      </c>
      <c r="CC566" s="80">
        <v>0</v>
      </c>
    </row>
    <row r="567" spans="1:81">
      <c r="A567" s="80" t="s">
        <v>2400</v>
      </c>
      <c r="B567" s="80">
        <v>518</v>
      </c>
      <c r="C567" s="80">
        <v>8</v>
      </c>
      <c r="D567" s="80">
        <v>31</v>
      </c>
      <c r="E567" s="80">
        <v>2011</v>
      </c>
      <c r="F567" s="80" t="s">
        <v>87</v>
      </c>
      <c r="G567" s="80" t="s">
        <v>2392</v>
      </c>
      <c r="H567" s="80" t="s">
        <v>2393</v>
      </c>
      <c r="I567" s="177"/>
      <c r="J567" s="81">
        <v>3601.1204857581106</v>
      </c>
      <c r="K567" s="81">
        <v>242.81248708460299</v>
      </c>
      <c r="L567" s="81">
        <v>513.16406175877773</v>
      </c>
      <c r="M567" s="81">
        <v>4366.4641946520305</v>
      </c>
      <c r="N567" s="81">
        <v>3997.4516792519512</v>
      </c>
      <c r="O567" s="81">
        <v>2371.9874375587797</v>
      </c>
      <c r="P567" s="81">
        <v>1621.4264244085148</v>
      </c>
      <c r="Q567" s="81">
        <v>161.60002879599048</v>
      </c>
      <c r="R567" s="81">
        <v>146.60253164603108</v>
      </c>
      <c r="S567" s="81">
        <v>227.86526346016998</v>
      </c>
      <c r="T567" s="82"/>
      <c r="U567" s="81">
        <v>276534544</v>
      </c>
      <c r="V567" s="81">
        <v>95382</v>
      </c>
      <c r="W567" s="81">
        <v>9091</v>
      </c>
      <c r="X567" s="81">
        <v>888904</v>
      </c>
      <c r="Y567" s="81">
        <v>918304</v>
      </c>
      <c r="Z567" s="81">
        <v>1230841</v>
      </c>
      <c r="AA567" s="81">
        <v>327663</v>
      </c>
      <c r="AB567" s="81">
        <v>2302706</v>
      </c>
      <c r="AC567" s="81">
        <v>25558649</v>
      </c>
      <c r="AD567" s="81">
        <v>227.86526346016993</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6.3579999999999997</v>
      </c>
      <c r="BH567" s="81">
        <v>7.8360000000000003</v>
      </c>
      <c r="BI567" s="81">
        <v>2503.252</v>
      </c>
      <c r="BJ567" s="81">
        <v>175.89599999999999</v>
      </c>
      <c r="BK567" s="81">
        <v>687.24700000000007</v>
      </c>
      <c r="BL567" s="81">
        <v>0</v>
      </c>
      <c r="BM567" s="82"/>
      <c r="BN567" s="81">
        <v>2</v>
      </c>
      <c r="BO567" s="81">
        <v>2</v>
      </c>
      <c r="BP567" s="81">
        <v>117</v>
      </c>
      <c r="BQ567" s="81">
        <v>5</v>
      </c>
      <c r="BR567" s="81">
        <v>95</v>
      </c>
      <c r="BS567" s="81">
        <v>0</v>
      </c>
      <c r="BT567"/>
      <c r="BU567" s="80">
        <v>2880.623</v>
      </c>
      <c r="BV567" s="80">
        <v>211.12200000000001</v>
      </c>
      <c r="BW567" s="80">
        <v>115.795</v>
      </c>
      <c r="BX567" s="80">
        <v>74.369</v>
      </c>
      <c r="BY567" s="80">
        <v>90.501000000000005</v>
      </c>
      <c r="BZ567" s="80">
        <v>0</v>
      </c>
      <c r="CA567" s="80">
        <v>8.1790000000000003</v>
      </c>
      <c r="CB567" s="80">
        <v>0</v>
      </c>
      <c r="CC567" s="80">
        <v>0</v>
      </c>
    </row>
    <row r="568" spans="1:81">
      <c r="A568" s="80" t="s">
        <v>2401</v>
      </c>
      <c r="B568" s="80">
        <v>519</v>
      </c>
      <c r="C568" s="80">
        <v>9</v>
      </c>
      <c r="D568" s="80">
        <v>31</v>
      </c>
      <c r="E568" s="80">
        <v>2012</v>
      </c>
      <c r="F568" s="80" t="s">
        <v>88</v>
      </c>
      <c r="G568" s="80" t="s">
        <v>2392</v>
      </c>
      <c r="H568" s="80" t="s">
        <v>2393</v>
      </c>
      <c r="I568" s="177"/>
      <c r="J568" s="81">
        <v>5472.7621905303049</v>
      </c>
      <c r="K568" s="81">
        <v>227.3839505696512</v>
      </c>
      <c r="L568" s="81">
        <v>511.79590722488581</v>
      </c>
      <c r="M568" s="81">
        <v>4895.1562874980409</v>
      </c>
      <c r="N568" s="81">
        <v>4284.6254964271475</v>
      </c>
      <c r="O568" s="81">
        <v>2409.6673470367077</v>
      </c>
      <c r="P568" s="81">
        <v>1664.4528835490064</v>
      </c>
      <c r="Q568" s="81">
        <v>176.79345428284179</v>
      </c>
      <c r="R568" s="81">
        <v>199.87017006939453</v>
      </c>
      <c r="S568" s="81">
        <v>246.29004772545116</v>
      </c>
      <c r="T568" s="82"/>
      <c r="U568" s="81">
        <v>342067914</v>
      </c>
      <c r="V568" s="81">
        <v>95382</v>
      </c>
      <c r="W568" s="81">
        <v>9091</v>
      </c>
      <c r="X568" s="81">
        <v>888904</v>
      </c>
      <c r="Y568" s="81">
        <v>937269</v>
      </c>
      <c r="Z568" s="81">
        <v>1260311</v>
      </c>
      <c r="AA568" s="81">
        <v>334455</v>
      </c>
      <c r="AB568" s="81">
        <v>2318692</v>
      </c>
      <c r="AC568" s="81">
        <v>33942794</v>
      </c>
      <c r="AD568" s="81">
        <v>246.29004772545119</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10.363</v>
      </c>
      <c r="BH568" s="81">
        <v>9.0969999999999995</v>
      </c>
      <c r="BI568" s="81">
        <v>3732.1480000000001</v>
      </c>
      <c r="BJ568" s="81">
        <v>1258.97</v>
      </c>
      <c r="BK568" s="81">
        <v>929.88800000000003</v>
      </c>
      <c r="BL568" s="81">
        <v>0</v>
      </c>
      <c r="BM568" s="82"/>
      <c r="BN568" s="81">
        <v>2</v>
      </c>
      <c r="BO568" s="81">
        <v>2</v>
      </c>
      <c r="BP568" s="81">
        <v>126</v>
      </c>
      <c r="BQ568" s="81">
        <v>5</v>
      </c>
      <c r="BR568" s="81">
        <v>100</v>
      </c>
      <c r="BS568" s="81">
        <v>0</v>
      </c>
      <c r="BT568"/>
      <c r="BU568" s="80">
        <v>5263.92</v>
      </c>
      <c r="BV568" s="80">
        <v>308.09399999999999</v>
      </c>
      <c r="BW568" s="80">
        <v>140.93100000000001</v>
      </c>
      <c r="BX568" s="80">
        <v>98.463999999999999</v>
      </c>
      <c r="BY568" s="80">
        <v>113.423</v>
      </c>
      <c r="BZ568" s="80">
        <v>0</v>
      </c>
      <c r="CA568" s="80">
        <v>8.9659999999999993</v>
      </c>
      <c r="CB568" s="80">
        <v>6.6680000000000001</v>
      </c>
      <c r="CC568" s="80">
        <v>0</v>
      </c>
    </row>
    <row r="569" spans="1:81">
      <c r="A569" s="80" t="s">
        <v>2402</v>
      </c>
      <c r="B569" s="80">
        <v>520</v>
      </c>
      <c r="C569" s="80">
        <v>10</v>
      </c>
      <c r="D569" s="80">
        <v>31</v>
      </c>
      <c r="E569" s="80">
        <v>2013</v>
      </c>
      <c r="F569" s="80" t="s">
        <v>89</v>
      </c>
      <c r="G569" s="80" t="s">
        <v>2392</v>
      </c>
      <c r="H569" s="80" t="s">
        <v>2393</v>
      </c>
      <c r="I569" s="177"/>
      <c r="J569" s="81">
        <v>5787.888067113081</v>
      </c>
      <c r="K569" s="81">
        <v>205.1966850340948</v>
      </c>
      <c r="L569" s="81">
        <v>361.99335609952647</v>
      </c>
      <c r="M569" s="81">
        <v>4800.1396568088239</v>
      </c>
      <c r="N569" s="81">
        <v>4268.6569518797169</v>
      </c>
      <c r="O569" s="81">
        <v>2354.2647788486693</v>
      </c>
      <c r="P569" s="81">
        <v>1692.3243155862056</v>
      </c>
      <c r="Q569" s="81">
        <v>180.19658558287003</v>
      </c>
      <c r="R569" s="81">
        <v>211.81247316843005</v>
      </c>
      <c r="S569" s="81">
        <v>253.47184518386001</v>
      </c>
      <c r="T569" s="82"/>
      <c r="U569" s="81">
        <v>372311428</v>
      </c>
      <c r="V569" s="81">
        <v>95382</v>
      </c>
      <c r="W569" s="81">
        <v>9091</v>
      </c>
      <c r="X569" s="81">
        <v>888904</v>
      </c>
      <c r="Y569" s="81">
        <v>950570</v>
      </c>
      <c r="Z569" s="81">
        <v>1286311</v>
      </c>
      <c r="AA569" s="81">
        <v>338779</v>
      </c>
      <c r="AB569" s="81">
        <v>2329439</v>
      </c>
      <c r="AC569" s="81">
        <v>35112537</v>
      </c>
      <c r="AD569" s="81">
        <v>253.47184518386001</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11.23</v>
      </c>
      <c r="BH569" s="81">
        <v>9.7650000000000006</v>
      </c>
      <c r="BI569" s="81">
        <v>4069.634</v>
      </c>
      <c r="BJ569" s="81">
        <v>1173.202</v>
      </c>
      <c r="BK569" s="81">
        <v>879.22300000000007</v>
      </c>
      <c r="BL569" s="81">
        <v>0</v>
      </c>
      <c r="BM569" s="82"/>
      <c r="BN569" s="81">
        <v>2</v>
      </c>
      <c r="BO569" s="81">
        <v>2</v>
      </c>
      <c r="BP569" s="81">
        <v>135</v>
      </c>
      <c r="BQ569" s="81">
        <v>6</v>
      </c>
      <c r="BR569" s="81">
        <v>96</v>
      </c>
      <c r="BS569" s="81">
        <v>0</v>
      </c>
      <c r="BT569"/>
      <c r="BU569" s="80">
        <v>5565.5259999999998</v>
      </c>
      <c r="BV569" s="80">
        <v>293.13499999999999</v>
      </c>
      <c r="BW569" s="80">
        <v>155.298</v>
      </c>
      <c r="BX569" s="80">
        <v>7.98</v>
      </c>
      <c r="BY569" s="80">
        <v>108.003</v>
      </c>
      <c r="BZ569" s="80">
        <v>0</v>
      </c>
      <c r="CA569" s="80">
        <v>8.81</v>
      </c>
      <c r="CB569" s="80">
        <v>4.3019999999999996</v>
      </c>
      <c r="CC569" s="80">
        <v>0</v>
      </c>
    </row>
    <row r="570" spans="1:81">
      <c r="A570" s="80" t="s">
        <v>2403</v>
      </c>
      <c r="B570" s="80">
        <v>521</v>
      </c>
      <c r="C570" s="80">
        <v>11</v>
      </c>
      <c r="D570" s="80">
        <v>31</v>
      </c>
      <c r="E570" s="80">
        <v>2014</v>
      </c>
      <c r="F570" s="80" t="s">
        <v>90</v>
      </c>
      <c r="G570" s="80" t="s">
        <v>2392</v>
      </c>
      <c r="H570" s="80" t="s">
        <v>2393</v>
      </c>
      <c r="I570" s="177"/>
      <c r="J570" s="81">
        <v>5584.8941340039482</v>
      </c>
      <c r="K570" s="81">
        <v>212.22257697287472</v>
      </c>
      <c r="L570" s="81">
        <v>365.97450362282501</v>
      </c>
      <c r="M570" s="81">
        <v>4607.9417960834689</v>
      </c>
      <c r="N570" s="81">
        <v>3730.0711361010235</v>
      </c>
      <c r="O570" s="81">
        <v>2264.0043724171783</v>
      </c>
      <c r="P570" s="81">
        <v>1700.9806189722285</v>
      </c>
      <c r="Q570" s="81">
        <v>172.79355589834776</v>
      </c>
      <c r="R570" s="81">
        <v>209.37218502397036</v>
      </c>
      <c r="S570" s="81">
        <v>272.40519207546407</v>
      </c>
      <c r="T570" s="82"/>
      <c r="U570" s="81">
        <v>396883807</v>
      </c>
      <c r="V570" s="81">
        <v>99810</v>
      </c>
      <c r="W570" s="81">
        <v>7367</v>
      </c>
      <c r="X570" s="81">
        <v>873202</v>
      </c>
      <c r="Y570" s="81">
        <v>961409</v>
      </c>
      <c r="Z570" s="81">
        <v>1302817</v>
      </c>
      <c r="AA570" s="81">
        <v>338750</v>
      </c>
      <c r="AB570" s="81">
        <v>2328133</v>
      </c>
      <c r="AC570" s="81">
        <v>34817141</v>
      </c>
      <c r="AD570" s="81">
        <v>272.40519207546396</v>
      </c>
      <c r="AE570" s="82"/>
      <c r="AF570" s="81">
        <v>3139080165.5092425</v>
      </c>
      <c r="AG570" s="81">
        <v>175323767.34259602</v>
      </c>
      <c r="AH570" s="81">
        <v>63504576.68715889</v>
      </c>
      <c r="AI570" s="81">
        <v>5116274761.7500916</v>
      </c>
      <c r="AJ570" s="81">
        <v>4367773792.1864996</v>
      </c>
      <c r="AK570" s="81">
        <v>0</v>
      </c>
      <c r="AL570" s="81">
        <v>0</v>
      </c>
      <c r="AM570" s="81">
        <v>319617871.10810798</v>
      </c>
      <c r="AN570" s="81">
        <v>0</v>
      </c>
      <c r="AO570" s="81">
        <v>0</v>
      </c>
      <c r="AP570" s="82"/>
      <c r="AQ570" s="81">
        <v>38088</v>
      </c>
      <c r="AR570" s="81">
        <v>3677</v>
      </c>
      <c r="AS570" s="81">
        <v>0</v>
      </c>
      <c r="AT570" s="81">
        <v>4</v>
      </c>
      <c r="AU570" s="81">
        <v>0</v>
      </c>
      <c r="AV570" s="81">
        <v>5</v>
      </c>
      <c r="AW570" s="81" t="s">
        <v>564</v>
      </c>
      <c r="AX570" s="82"/>
      <c r="AY570" s="81">
        <v>155985.29999999999</v>
      </c>
      <c r="AZ570" s="81">
        <v>239601.60000000003</v>
      </c>
      <c r="BA570" s="81">
        <v>0</v>
      </c>
      <c r="BB570" s="81">
        <v>1279.5</v>
      </c>
      <c r="BC570" s="81">
        <v>0</v>
      </c>
      <c r="BD570" s="81">
        <v>14172</v>
      </c>
      <c r="BE570" s="81" t="s">
        <v>564</v>
      </c>
      <c r="BF570" s="82"/>
      <c r="BG570" s="81">
        <v>10.832000000000001</v>
      </c>
      <c r="BH570" s="81">
        <v>9.3919999999999995</v>
      </c>
      <c r="BI570" s="81">
        <v>3867.7849999999999</v>
      </c>
      <c r="BJ570" s="81">
        <v>1256.808</v>
      </c>
      <c r="BK570" s="81">
        <v>819.11599999999987</v>
      </c>
      <c r="BL570" s="81">
        <v>0</v>
      </c>
      <c r="BM570" s="82"/>
      <c r="BN570" s="81">
        <v>2</v>
      </c>
      <c r="BO570" s="81">
        <v>2</v>
      </c>
      <c r="BP570" s="81">
        <v>132</v>
      </c>
      <c r="BQ570" s="81">
        <v>6</v>
      </c>
      <c r="BR570" s="81">
        <v>95</v>
      </c>
      <c r="BS570" s="81">
        <v>0</v>
      </c>
      <c r="BT570"/>
      <c r="BU570" s="80">
        <v>5434.5709999999999</v>
      </c>
      <c r="BV570" s="80">
        <v>234.46</v>
      </c>
      <c r="BW570" s="80">
        <v>164.89500000000001</v>
      </c>
      <c r="BX570" s="80">
        <v>10.425000000000001</v>
      </c>
      <c r="BY570" s="80">
        <v>108.343</v>
      </c>
      <c r="BZ570" s="80">
        <v>0</v>
      </c>
      <c r="CA570" s="80">
        <v>5.8620000000000001</v>
      </c>
      <c r="CB570" s="80">
        <v>5.3769999999999998</v>
      </c>
      <c r="CC570" s="80">
        <v>0</v>
      </c>
    </row>
    <row r="571" spans="1:81">
      <c r="A571" s="80" t="s">
        <v>2404</v>
      </c>
      <c r="B571" s="80">
        <v>522</v>
      </c>
      <c r="C571" s="80">
        <v>12</v>
      </c>
      <c r="D571" s="80">
        <v>31</v>
      </c>
      <c r="E571" s="80">
        <v>2015</v>
      </c>
      <c r="F571" s="80" t="s">
        <v>91</v>
      </c>
      <c r="G571" s="80" t="s">
        <v>2392</v>
      </c>
      <c r="H571" s="80" t="s">
        <v>2393</v>
      </c>
      <c r="I571" s="177"/>
      <c r="J571" s="81">
        <v>5208.5845025922717</v>
      </c>
      <c r="K571" s="81">
        <v>237.36639387327762</v>
      </c>
      <c r="L571" s="81">
        <v>473.27831847350922</v>
      </c>
      <c r="M571" s="81">
        <v>4410.7714811616952</v>
      </c>
      <c r="N571" s="81">
        <v>3240.4497247202999</v>
      </c>
      <c r="O571" s="81">
        <v>2261.332512915425</v>
      </c>
      <c r="P571" s="81">
        <v>1694.7207316996553</v>
      </c>
      <c r="Q571" s="81">
        <v>168.88987811901248</v>
      </c>
      <c r="R571" s="81">
        <v>205.98499317632584</v>
      </c>
      <c r="S571" s="81">
        <v>250.05912409100603</v>
      </c>
      <c r="T571" s="82"/>
      <c r="U571" s="81">
        <v>401707044</v>
      </c>
      <c r="V571" s="81">
        <v>99810</v>
      </c>
      <c r="W571" s="81">
        <v>7367</v>
      </c>
      <c r="X571" s="81">
        <v>873202</v>
      </c>
      <c r="Y571" s="81">
        <v>971642</v>
      </c>
      <c r="Z571" s="81">
        <v>1313817</v>
      </c>
      <c r="AA571" s="81">
        <v>337238</v>
      </c>
      <c r="AB571" s="81">
        <v>2324466</v>
      </c>
      <c r="AC571" s="81">
        <v>35285805</v>
      </c>
      <c r="AD571" s="81">
        <v>250.05912409100603</v>
      </c>
      <c r="AE571" s="82"/>
      <c r="AF571" s="81">
        <v>2939260845.1220627</v>
      </c>
      <c r="AG571" s="81">
        <v>180029055.87229303</v>
      </c>
      <c r="AH571" s="81">
        <v>70384868.415173039</v>
      </c>
      <c r="AI571" s="81">
        <v>5390770152.9271593</v>
      </c>
      <c r="AJ571" s="81">
        <v>4157201831.3159442</v>
      </c>
      <c r="AK571" s="81">
        <v>0</v>
      </c>
      <c r="AL571" s="81">
        <v>0</v>
      </c>
      <c r="AM571" s="81">
        <v>318558314.53186345</v>
      </c>
      <c r="AN571" s="81">
        <v>0</v>
      </c>
      <c r="AO571" s="81">
        <v>0</v>
      </c>
      <c r="AP571" s="82"/>
      <c r="AQ571" s="81">
        <v>43211</v>
      </c>
      <c r="AR571" s="81">
        <v>5657</v>
      </c>
      <c r="AS571" s="81">
        <v>3</v>
      </c>
      <c r="AT571" s="81">
        <v>7</v>
      </c>
      <c r="AU571" s="81">
        <v>0</v>
      </c>
      <c r="AV571" s="81">
        <v>6</v>
      </c>
      <c r="AW571" s="81" t="s">
        <v>564</v>
      </c>
      <c r="AX571" s="82"/>
      <c r="AY571" s="81">
        <v>180446.00000000012</v>
      </c>
      <c r="AZ571" s="81">
        <v>399958.90000000008</v>
      </c>
      <c r="BA571" s="81">
        <v>12.8</v>
      </c>
      <c r="BB571" s="81">
        <v>1503.6</v>
      </c>
      <c r="BC571" s="81">
        <v>0</v>
      </c>
      <c r="BD571" s="81">
        <v>15167</v>
      </c>
      <c r="BE571" s="81" t="s">
        <v>564</v>
      </c>
      <c r="BF571" s="82"/>
      <c r="BG571" s="81">
        <v>10.78</v>
      </c>
      <c r="BH571" s="81">
        <v>8.7509999999999994</v>
      </c>
      <c r="BI571" s="81">
        <v>3817.72</v>
      </c>
      <c r="BJ571" s="81">
        <v>1116.8720000000001</v>
      </c>
      <c r="BK571" s="81">
        <v>764.06100000000015</v>
      </c>
      <c r="BL571" s="81">
        <v>0</v>
      </c>
      <c r="BM571" s="82"/>
      <c r="BN571" s="81">
        <v>2</v>
      </c>
      <c r="BO571" s="81">
        <v>2</v>
      </c>
      <c r="BP571" s="81">
        <v>130</v>
      </c>
      <c r="BQ571" s="81">
        <v>6</v>
      </c>
      <c r="BR571" s="81">
        <v>91</v>
      </c>
      <c r="BS571" s="81">
        <v>0</v>
      </c>
      <c r="BT571"/>
      <c r="BU571" s="80">
        <v>5206.3590000000004</v>
      </c>
      <c r="BV571" s="80">
        <v>201.65</v>
      </c>
      <c r="BW571" s="80">
        <v>163.488</v>
      </c>
      <c r="BX571" s="80">
        <v>8.09</v>
      </c>
      <c r="BY571" s="80">
        <v>105.67400000000001</v>
      </c>
      <c r="BZ571" s="80">
        <v>0</v>
      </c>
      <c r="CA571" s="80">
        <v>8.5839999999999996</v>
      </c>
      <c r="CB571" s="80">
        <v>6.258</v>
      </c>
      <c r="CC571" s="80">
        <v>18.081</v>
      </c>
    </row>
    <row r="572" spans="1:81">
      <c r="A572" s="80" t="s">
        <v>2405</v>
      </c>
      <c r="B572" s="80">
        <v>523</v>
      </c>
      <c r="C572" s="80">
        <v>13</v>
      </c>
      <c r="D572" s="80">
        <v>31</v>
      </c>
      <c r="E572" s="80">
        <v>2016</v>
      </c>
      <c r="F572" s="80" t="s">
        <v>92</v>
      </c>
      <c r="G572" s="80" t="s">
        <v>2392</v>
      </c>
      <c r="H572" s="80" t="s">
        <v>2393</v>
      </c>
      <c r="I572" s="177"/>
      <c r="J572" s="81">
        <v>5402.3338065958105</v>
      </c>
      <c r="K572" s="81">
        <v>239.89301750778944</v>
      </c>
      <c r="L572" s="81">
        <v>413.13422786413076</v>
      </c>
      <c r="M572" s="81">
        <v>3631.1318373147028</v>
      </c>
      <c r="N572" s="81">
        <v>3254.1676905861418</v>
      </c>
      <c r="O572" s="81">
        <v>2255.0288715248726</v>
      </c>
      <c r="P572" s="81">
        <v>1645.979512157882</v>
      </c>
      <c r="Q572" s="81">
        <v>163.82660941537765</v>
      </c>
      <c r="R572" s="81">
        <v>213.52957712743165</v>
      </c>
      <c r="S572" s="81">
        <v>313.10350354841603</v>
      </c>
      <c r="T572" s="82"/>
      <c r="U572" s="81">
        <v>411283205</v>
      </c>
      <c r="V572" s="81">
        <v>99810</v>
      </c>
      <c r="W572" s="81">
        <v>7367</v>
      </c>
      <c r="X572" s="81">
        <v>873202</v>
      </c>
      <c r="Y572" s="81">
        <v>980808</v>
      </c>
      <c r="Z572" s="81">
        <v>1326260</v>
      </c>
      <c r="AA572" s="81">
        <v>338768</v>
      </c>
      <c r="AB572" s="81">
        <v>2319438</v>
      </c>
      <c r="AC572" s="81">
        <v>36468749.899233326</v>
      </c>
      <c r="AD572" s="81">
        <v>313.10350354841597</v>
      </c>
      <c r="AE572" s="82"/>
      <c r="AF572" s="81">
        <v>3034782435.1959381</v>
      </c>
      <c r="AG572" s="81">
        <v>174169624.6358749</v>
      </c>
      <c r="AH572" s="81">
        <v>47813662.728024162</v>
      </c>
      <c r="AI572" s="81">
        <v>5070939814.0698509</v>
      </c>
      <c r="AJ572" s="81">
        <v>3915812866.0611391</v>
      </c>
      <c r="AK572" s="81"/>
      <c r="AL572" s="81"/>
      <c r="AM572" s="81">
        <v>318116201.44034868</v>
      </c>
      <c r="AN572" s="81"/>
      <c r="AO572" s="81"/>
      <c r="AP572" s="82"/>
      <c r="AQ572" s="81">
        <v>47841</v>
      </c>
      <c r="AR572" s="81">
        <v>6815</v>
      </c>
      <c r="AS572" s="81">
        <v>6</v>
      </c>
      <c r="AT572" s="81">
        <v>7</v>
      </c>
      <c r="AU572" s="81">
        <v>0</v>
      </c>
      <c r="AV572" s="81">
        <v>8</v>
      </c>
      <c r="AW572" s="81" t="s">
        <v>564</v>
      </c>
      <c r="AX572" s="82"/>
      <c r="AY572" s="81">
        <v>202617.1</v>
      </c>
      <c r="AZ572" s="81">
        <v>526763.20000000019</v>
      </c>
      <c r="BA572" s="81">
        <v>7531.6</v>
      </c>
      <c r="BB572" s="81">
        <v>1555.7</v>
      </c>
      <c r="BC572" s="81">
        <v>0</v>
      </c>
      <c r="BD572" s="81">
        <v>15256</v>
      </c>
      <c r="BE572" s="81" t="s">
        <v>564</v>
      </c>
      <c r="BF572" s="82"/>
      <c r="BG572" s="81">
        <v>10.33</v>
      </c>
      <c r="BH572" s="81">
        <v>8.5540000000000003</v>
      </c>
      <c r="BI572" s="81">
        <v>3993.13</v>
      </c>
      <c r="BJ572" s="81">
        <v>1400.6120000000001</v>
      </c>
      <c r="BK572" s="81">
        <v>768.35900000000004</v>
      </c>
      <c r="BL572" s="81">
        <v>0</v>
      </c>
      <c r="BM572" s="82"/>
      <c r="BN572" s="81">
        <v>2</v>
      </c>
      <c r="BO572" s="81">
        <v>2</v>
      </c>
      <c r="BP572" s="81">
        <v>135</v>
      </c>
      <c r="BQ572" s="81">
        <v>6</v>
      </c>
      <c r="BR572" s="81">
        <v>91</v>
      </c>
      <c r="BS572" s="81">
        <v>0</v>
      </c>
      <c r="BT572"/>
      <c r="BU572" s="80">
        <v>5559.3440000000001</v>
      </c>
      <c r="BV572" s="80">
        <v>210.762</v>
      </c>
      <c r="BW572" s="80">
        <v>160.97800000000001</v>
      </c>
      <c r="BX572" s="80">
        <v>8.6920000000000002</v>
      </c>
      <c r="BY572" s="80">
        <v>103.1</v>
      </c>
      <c r="BZ572" s="80">
        <v>0</v>
      </c>
      <c r="CA572" s="80">
        <v>10.191000000000001</v>
      </c>
      <c r="CB572" s="80">
        <v>110.58</v>
      </c>
      <c r="CC572" s="80">
        <v>17.338000000000001</v>
      </c>
    </row>
    <row r="573" spans="1:81">
      <c r="A573" s="80" t="s">
        <v>2406</v>
      </c>
      <c r="B573" s="80">
        <v>524</v>
      </c>
      <c r="C573" s="80">
        <v>14</v>
      </c>
      <c r="D573" s="80">
        <v>31</v>
      </c>
      <c r="E573" s="80">
        <v>2017</v>
      </c>
      <c r="F573" s="80" t="s">
        <v>71</v>
      </c>
      <c r="G573" s="80" t="s">
        <v>2392</v>
      </c>
      <c r="H573" s="80" t="s">
        <v>2393</v>
      </c>
      <c r="I573" s="177"/>
      <c r="J573" s="81">
        <v>5391.0219836622236</v>
      </c>
      <c r="K573" s="81">
        <v>245.40035589671746</v>
      </c>
      <c r="L573" s="81">
        <v>439.99955194281534</v>
      </c>
      <c r="M573" s="81">
        <v>3525.9692305237145</v>
      </c>
      <c r="N573" s="81">
        <v>3550.224882622198</v>
      </c>
      <c r="O573" s="81">
        <v>2229.2007366706825</v>
      </c>
      <c r="P573" s="81">
        <v>1620.6537855543768</v>
      </c>
      <c r="Q573" s="81">
        <v>157.91658734962897</v>
      </c>
      <c r="R573" s="81">
        <v>209.28750501605657</v>
      </c>
      <c r="S573" s="81">
        <v>334.95863775284647</v>
      </c>
      <c r="T573" s="82"/>
      <c r="U573" s="81">
        <v>446964935</v>
      </c>
      <c r="V573" s="81">
        <v>99810</v>
      </c>
      <c r="W573" s="81">
        <v>7367</v>
      </c>
      <c r="X573" s="81">
        <v>873202</v>
      </c>
      <c r="Y573" s="81">
        <v>989296</v>
      </c>
      <c r="Z573" s="81">
        <v>1332818</v>
      </c>
      <c r="AA573" s="81">
        <v>335682</v>
      </c>
      <c r="AB573" s="81">
        <v>2312080</v>
      </c>
      <c r="AC573" s="81">
        <v>36453485.999999993</v>
      </c>
      <c r="AD573" s="81">
        <v>334.95863775284653</v>
      </c>
      <c r="AE573" s="82"/>
      <c r="AF573" s="81">
        <v>3195395316.5594401</v>
      </c>
      <c r="AG573" s="81">
        <v>176804735.24568051</v>
      </c>
      <c r="AH573" s="81">
        <v>71365175.65123722</v>
      </c>
      <c r="AI573" s="81">
        <v>5180685559.4325085</v>
      </c>
      <c r="AJ573" s="81">
        <v>4361437769.4591389</v>
      </c>
      <c r="AK573" s="81"/>
      <c r="AL573" s="81"/>
      <c r="AM573" s="81">
        <v>317603220.94016588</v>
      </c>
      <c r="AN573" s="81"/>
      <c r="AO573" s="81"/>
      <c r="AP573" s="82"/>
      <c r="AQ573" s="81">
        <v>51396</v>
      </c>
      <c r="AR573" s="81">
        <v>7606</v>
      </c>
      <c r="AS573" s="81">
        <v>8</v>
      </c>
      <c r="AT573" s="81">
        <v>7</v>
      </c>
      <c r="AU573" s="81">
        <v>0</v>
      </c>
      <c r="AV573" s="81">
        <v>10</v>
      </c>
      <c r="AW573" s="81" t="s">
        <v>564</v>
      </c>
      <c r="AX573" s="82"/>
      <c r="AY573" s="81">
        <v>220034.8</v>
      </c>
      <c r="AZ573" s="81">
        <v>664270.29999999993</v>
      </c>
      <c r="BA573" s="81">
        <v>7570.9000000000005</v>
      </c>
      <c r="BB573" s="81">
        <v>1555.7</v>
      </c>
      <c r="BC573" s="81">
        <v>0</v>
      </c>
      <c r="BD573" s="81">
        <v>42227.72</v>
      </c>
      <c r="BE573" s="81" t="s">
        <v>564</v>
      </c>
      <c r="BF573" s="82"/>
      <c r="BG573" s="81">
        <v>9.8699999999999992</v>
      </c>
      <c r="BH573" s="81">
        <v>5.2670000000000003</v>
      </c>
      <c r="BI573" s="81">
        <v>3958.7420000000002</v>
      </c>
      <c r="BJ573" s="81">
        <v>1620.7950000000001</v>
      </c>
      <c r="BK573" s="81">
        <v>766.11099999999999</v>
      </c>
      <c r="BL573" s="81">
        <v>0</v>
      </c>
      <c r="BM573" s="82"/>
      <c r="BN573" s="81">
        <v>2</v>
      </c>
      <c r="BO573" s="81">
        <v>1</v>
      </c>
      <c r="BP573" s="81">
        <v>131</v>
      </c>
      <c r="BQ573" s="81">
        <v>8</v>
      </c>
      <c r="BR573" s="81">
        <v>86</v>
      </c>
      <c r="BS573" s="81">
        <v>0</v>
      </c>
      <c r="BT573"/>
      <c r="BU573" s="80">
        <v>5707.317</v>
      </c>
      <c r="BV573" s="80">
        <v>239.71</v>
      </c>
      <c r="BW573" s="80">
        <v>165.81700000000001</v>
      </c>
      <c r="BX573" s="80">
        <v>7.3929999999999998</v>
      </c>
      <c r="BY573" s="80">
        <v>106.117</v>
      </c>
      <c r="BZ573" s="80">
        <v>0</v>
      </c>
      <c r="CA573" s="80">
        <v>10.305</v>
      </c>
      <c r="CB573" s="80">
        <v>107.16</v>
      </c>
      <c r="CC573" s="80">
        <v>16.966000000000001</v>
      </c>
    </row>
    <row r="574" spans="1:81">
      <c r="A574" s="80" t="s">
        <v>2407</v>
      </c>
      <c r="B574" s="80">
        <v>525</v>
      </c>
      <c r="C574" s="80">
        <v>15</v>
      </c>
      <c r="D574" s="80">
        <v>31</v>
      </c>
      <c r="E574" s="80">
        <v>2018</v>
      </c>
      <c r="F574" s="80" t="s">
        <v>93</v>
      </c>
      <c r="G574" s="80" t="s">
        <v>2392</v>
      </c>
      <c r="H574" s="80" t="s">
        <v>2393</v>
      </c>
      <c r="I574" s="177"/>
      <c r="J574" s="81">
        <v>5287.7284783086134</v>
      </c>
      <c r="K574" s="81">
        <v>227.67239681206675</v>
      </c>
      <c r="L574" s="81">
        <v>407.57727131069299</v>
      </c>
      <c r="M574" s="81">
        <v>3759.7398862088266</v>
      </c>
      <c r="N574" s="81">
        <v>3340.2115051919936</v>
      </c>
      <c r="O574" s="81">
        <v>2196.3483813431599</v>
      </c>
      <c r="P574" s="81">
        <v>1595.4396312796503</v>
      </c>
      <c r="Q574" s="81">
        <v>145.96934841179834</v>
      </c>
      <c r="R574" s="81">
        <v>215.67134088835397</v>
      </c>
      <c r="S574" s="81">
        <v>299.0151297100989</v>
      </c>
      <c r="T574" s="82"/>
      <c r="U574" s="81">
        <v>466555338</v>
      </c>
      <c r="V574" s="81">
        <v>99810</v>
      </c>
      <c r="W574" s="81">
        <v>7367</v>
      </c>
      <c r="X574" s="81">
        <v>873202</v>
      </c>
      <c r="Y574" s="81">
        <v>997384</v>
      </c>
      <c r="Z574" s="81">
        <v>1338320</v>
      </c>
      <c r="AA574" s="81">
        <v>333782</v>
      </c>
      <c r="AB574" s="81">
        <v>2303098</v>
      </c>
      <c r="AC574" s="81">
        <v>37418192</v>
      </c>
      <c r="AD574" s="81">
        <v>299.0151297100989</v>
      </c>
      <c r="AE574" s="82"/>
      <c r="AF574" s="81">
        <v>3001688052.9979649</v>
      </c>
      <c r="AG574" s="81">
        <v>156057523.1080426</v>
      </c>
      <c r="AH574" s="81">
        <v>67037602.895299442</v>
      </c>
      <c r="AI574" s="81">
        <v>4930102831.7157583</v>
      </c>
      <c r="AJ574" s="81">
        <v>4379813020.5228052</v>
      </c>
      <c r="AK574" s="81"/>
      <c r="AL574" s="81"/>
      <c r="AM574" s="81">
        <v>317023997.77777708</v>
      </c>
      <c r="AN574" s="81"/>
      <c r="AO574" s="81"/>
      <c r="AP574" s="82"/>
      <c r="AQ574" s="81">
        <v>55364</v>
      </c>
      <c r="AR574" s="81">
        <v>8489</v>
      </c>
      <c r="AS574" s="81">
        <v>11</v>
      </c>
      <c r="AT574" s="81">
        <v>10</v>
      </c>
      <c r="AU574" s="81">
        <v>1</v>
      </c>
      <c r="AV574" s="81">
        <v>12</v>
      </c>
      <c r="AW574" s="81" t="s">
        <v>564</v>
      </c>
      <c r="AX574" s="82"/>
      <c r="AY574" s="81">
        <v>239421.99999999991</v>
      </c>
      <c r="AZ574" s="81">
        <v>1020046.7</v>
      </c>
      <c r="BA574" s="81">
        <v>7630</v>
      </c>
      <c r="BB574" s="81">
        <v>1667</v>
      </c>
      <c r="BC574" s="81">
        <v>50</v>
      </c>
      <c r="BD574" s="81">
        <v>81478.84</v>
      </c>
      <c r="BE574" s="81" t="s">
        <v>564</v>
      </c>
      <c r="BF574" s="82"/>
      <c r="BG574" s="81">
        <v>9.0779999999999994</v>
      </c>
      <c r="BH574" s="81">
        <v>5.3250000000000002</v>
      </c>
      <c r="BI574" s="81">
        <v>3651.0439999999999</v>
      </c>
      <c r="BJ574" s="81">
        <v>1516.26</v>
      </c>
      <c r="BK574" s="81">
        <v>748.59699999999987</v>
      </c>
      <c r="BL574" s="81">
        <v>0</v>
      </c>
      <c r="BM574" s="82"/>
      <c r="BN574" s="81">
        <v>2</v>
      </c>
      <c r="BO574" s="81">
        <v>1</v>
      </c>
      <c r="BP574" s="81">
        <v>127</v>
      </c>
      <c r="BQ574" s="81">
        <v>8</v>
      </c>
      <c r="BR574" s="81">
        <v>84</v>
      </c>
      <c r="BS574" s="81">
        <v>0</v>
      </c>
      <c r="BT574"/>
      <c r="BU574" s="80">
        <v>5386.6549999999997</v>
      </c>
      <c r="BV574" s="80">
        <v>229.94800000000001</v>
      </c>
      <c r="BW574" s="80">
        <v>166.96600000000001</v>
      </c>
      <c r="BX574" s="80">
        <v>5.6429999999999998</v>
      </c>
      <c r="BY574" s="80">
        <v>107.959</v>
      </c>
      <c r="BZ574" s="80">
        <v>3.746</v>
      </c>
      <c r="CA574" s="80">
        <v>10.786</v>
      </c>
      <c r="CB574" s="80">
        <v>2.5000000000000001E-2</v>
      </c>
      <c r="CC574" s="80">
        <v>18.576000000000001</v>
      </c>
    </row>
    <row r="575" spans="1:81">
      <c r="A575" s="80" t="s">
        <v>2408</v>
      </c>
      <c r="B575" s="80">
        <v>526</v>
      </c>
      <c r="C575" s="80">
        <v>16</v>
      </c>
      <c r="D575" s="80">
        <v>31</v>
      </c>
      <c r="E575" s="80">
        <v>2019</v>
      </c>
      <c r="F575" s="80" t="s">
        <v>73</v>
      </c>
      <c r="G575" s="80" t="s">
        <v>2392</v>
      </c>
      <c r="H575" s="80" t="s">
        <v>2393</v>
      </c>
      <c r="I575" s="177"/>
      <c r="J575" s="81">
        <v>4994.6643910013763</v>
      </c>
      <c r="K575" s="81">
        <v>212.00563050901164</v>
      </c>
      <c r="L575" s="81">
        <v>412.00731818077338</v>
      </c>
      <c r="M575" s="81">
        <v>3594.8578168731324</v>
      </c>
      <c r="N575" s="81">
        <v>2943.6219169099518</v>
      </c>
      <c r="O575" s="81">
        <v>2139.5661218489986</v>
      </c>
      <c r="P575" s="81">
        <v>1576.6246324705678</v>
      </c>
      <c r="Q575" s="81">
        <v>141.4603043825739</v>
      </c>
      <c r="R575" s="81">
        <v>208.69764156548331</v>
      </c>
      <c r="S575" s="81">
        <v>325.5394506582208</v>
      </c>
      <c r="T575" s="82"/>
      <c r="U575" s="81">
        <v>453356515</v>
      </c>
      <c r="V575" s="81">
        <v>99810</v>
      </c>
      <c r="W575" s="81">
        <v>7367</v>
      </c>
      <c r="X575" s="81">
        <v>873202</v>
      </c>
      <c r="Y575" s="81">
        <v>1006676</v>
      </c>
      <c r="Z575" s="81">
        <v>1339515</v>
      </c>
      <c r="AA575" s="81">
        <v>327377</v>
      </c>
      <c r="AB575" s="81">
        <v>2292385</v>
      </c>
      <c r="AC575" s="81">
        <v>36801329</v>
      </c>
      <c r="AD575" s="81">
        <v>325.53945065822091</v>
      </c>
      <c r="AE575" s="82"/>
      <c r="AF575" s="81">
        <v>2951665685.0727983</v>
      </c>
      <c r="AG575" s="81">
        <v>152217349.59256801</v>
      </c>
      <c r="AH575" s="81">
        <v>72733312.481835648</v>
      </c>
      <c r="AI575" s="81">
        <v>4922351752.8045979</v>
      </c>
      <c r="AJ575" s="81">
        <v>3838514668.324739</v>
      </c>
      <c r="AK575" s="81">
        <v>0</v>
      </c>
      <c r="AL575" s="81">
        <v>0</v>
      </c>
      <c r="AM575" s="81">
        <v>312205579.93495923</v>
      </c>
      <c r="AN575" s="81">
        <v>0</v>
      </c>
      <c r="AO575" s="81">
        <v>0</v>
      </c>
      <c r="AP575" s="82"/>
      <c r="AQ575" s="81">
        <v>59086</v>
      </c>
      <c r="AR575" s="81">
        <v>9253</v>
      </c>
      <c r="AS575" s="81">
        <v>13</v>
      </c>
      <c r="AT575" s="81">
        <v>10</v>
      </c>
      <c r="AU575" s="81">
        <v>1</v>
      </c>
      <c r="AV575" s="81">
        <v>14</v>
      </c>
      <c r="AW575" s="81" t="s">
        <v>564</v>
      </c>
      <c r="AX575" s="82"/>
      <c r="AY575" s="81">
        <v>258102.7000000003</v>
      </c>
      <c r="AZ575" s="81">
        <v>1212178.8</v>
      </c>
      <c r="BA575" s="81">
        <v>28049</v>
      </c>
      <c r="BB575" s="81">
        <v>1666.7</v>
      </c>
      <c r="BC575" s="81">
        <v>49.5</v>
      </c>
      <c r="BD575" s="81">
        <v>81785.10500000001</v>
      </c>
      <c r="BE575" s="81" t="s">
        <v>564</v>
      </c>
      <c r="BF575" s="82"/>
      <c r="BG575" s="81">
        <v>9.2970000000000006</v>
      </c>
      <c r="BH575" s="81">
        <v>14.526999999999999</v>
      </c>
      <c r="BI575" s="81">
        <v>3286.8580000000002</v>
      </c>
      <c r="BJ575" s="81">
        <v>1229.4770000000001</v>
      </c>
      <c r="BK575" s="81">
        <v>774.50800000000004</v>
      </c>
      <c r="BL575" s="81">
        <v>0</v>
      </c>
      <c r="BM575" s="82"/>
      <c r="BN575" s="81">
        <v>2</v>
      </c>
      <c r="BO575" s="81">
        <v>4</v>
      </c>
      <c r="BP575" s="81">
        <v>124</v>
      </c>
      <c r="BQ575" s="81">
        <v>10</v>
      </c>
      <c r="BR575" s="81">
        <v>82</v>
      </c>
      <c r="BS575" s="81">
        <v>0</v>
      </c>
      <c r="BT575"/>
      <c r="BU575" s="80">
        <v>5026.9170000000004</v>
      </c>
      <c r="BV575" s="80">
        <v>239.51400000000001</v>
      </c>
      <c r="BW575" s="80">
        <v>0</v>
      </c>
      <c r="BX575" s="80">
        <v>0.55200000000000005</v>
      </c>
      <c r="BY575" s="80">
        <v>25.364000000000001</v>
      </c>
      <c r="BZ575" s="80">
        <v>3.7389999999999999</v>
      </c>
      <c r="CA575" s="80">
        <v>8.7579999999999991</v>
      </c>
      <c r="CB575" s="80">
        <v>2.5000000000000001E-2</v>
      </c>
      <c r="CC575" s="80">
        <v>9.798</v>
      </c>
    </row>
    <row r="576" spans="1:81">
      <c r="A576" s="80" t="s">
        <v>2409</v>
      </c>
      <c r="B576" s="80">
        <v>527</v>
      </c>
      <c r="C576" s="80">
        <v>17</v>
      </c>
      <c r="D576" s="80">
        <v>31</v>
      </c>
      <c r="E576" s="80">
        <v>2020</v>
      </c>
      <c r="F576" s="80" t="s">
        <v>218</v>
      </c>
      <c r="G576" s="80" t="s">
        <v>2392</v>
      </c>
      <c r="H576" s="80" t="s">
        <v>2393</v>
      </c>
      <c r="I576" s="177"/>
      <c r="J576" s="81">
        <v>4467.0127726715264</v>
      </c>
      <c r="K576" s="81">
        <v>215.70115769944368</v>
      </c>
      <c r="L576" s="81">
        <v>468.28937130558512</v>
      </c>
      <c r="M576" s="81">
        <v>3135.0796043106907</v>
      </c>
      <c r="N576" s="81">
        <v>3058.9057825409759</v>
      </c>
      <c r="O576" s="81">
        <v>1879.9574921976298</v>
      </c>
      <c r="P576" s="81">
        <v>1463.5867151681205</v>
      </c>
      <c r="Q576" s="81">
        <v>134.56020643724747</v>
      </c>
      <c r="R576" s="81">
        <v>200.64242154468809</v>
      </c>
      <c r="S576" s="81">
        <v>308.395746068878</v>
      </c>
      <c r="T576" s="82"/>
      <c r="U576" s="81">
        <v>435799851</v>
      </c>
      <c r="V576" s="81">
        <v>97512</v>
      </c>
      <c r="W576" s="81">
        <v>11516</v>
      </c>
      <c r="X576" s="81">
        <v>893781</v>
      </c>
      <c r="Y576" s="81">
        <v>1016612</v>
      </c>
      <c r="Z576" s="81">
        <v>1343370</v>
      </c>
      <c r="AA576" s="81">
        <v>330188</v>
      </c>
      <c r="AB576" s="81">
        <v>2282106</v>
      </c>
      <c r="AC576" s="81">
        <v>35565467</v>
      </c>
      <c r="AD576" s="81">
        <v>308.395746068878</v>
      </c>
      <c r="AE576" s="82"/>
      <c r="AF576" s="81">
        <v>2739240039.2827392</v>
      </c>
      <c r="AG576" s="81">
        <v>150769557.18171871</v>
      </c>
      <c r="AH576" s="81">
        <v>89141027.165365234</v>
      </c>
      <c r="AI576" s="81">
        <v>4533093077.1712246</v>
      </c>
      <c r="AJ576" s="81">
        <v>3997133254.2314806</v>
      </c>
      <c r="AK576" s="81">
        <v>0</v>
      </c>
      <c r="AL576" s="81">
        <v>0</v>
      </c>
      <c r="AM576" s="81">
        <v>297840187.72648466</v>
      </c>
      <c r="AN576" s="81">
        <v>0</v>
      </c>
      <c r="AO576" s="81">
        <v>0</v>
      </c>
      <c r="AP576" s="82"/>
      <c r="AQ576" s="81">
        <v>62051</v>
      </c>
      <c r="AR576" s="81">
        <v>9871</v>
      </c>
      <c r="AS576" s="81">
        <v>18</v>
      </c>
      <c r="AT576" s="81">
        <v>10</v>
      </c>
      <c r="AU576" s="81">
        <v>1</v>
      </c>
      <c r="AV576" s="81">
        <v>15</v>
      </c>
      <c r="AW576" s="81">
        <v>18</v>
      </c>
      <c r="AX576" s="82"/>
      <c r="AY576" s="81">
        <v>273425.90000000061</v>
      </c>
      <c r="AZ576" s="81">
        <v>1620095.8</v>
      </c>
      <c r="BA576" s="81">
        <v>28148</v>
      </c>
      <c r="BB576" s="81">
        <v>1666.7</v>
      </c>
      <c r="BC576" s="81">
        <v>49.5</v>
      </c>
      <c r="BD576" s="81">
        <v>122885.105</v>
      </c>
      <c r="BE576" s="81">
        <v>28148</v>
      </c>
      <c r="BF576" s="82"/>
      <c r="BG576" s="81">
        <v>8.702</v>
      </c>
      <c r="BH576" s="81">
        <v>3.6890000000000001</v>
      </c>
      <c r="BI576" s="81">
        <v>3369.4490000000001</v>
      </c>
      <c r="BJ576" s="81">
        <v>1061.883</v>
      </c>
      <c r="BK576" s="81">
        <v>710.36</v>
      </c>
      <c r="BL576" s="81">
        <v>0</v>
      </c>
      <c r="BM576" s="82"/>
      <c r="BN576" s="81">
        <v>2</v>
      </c>
      <c r="BO576" s="81">
        <v>1</v>
      </c>
      <c r="BP576" s="81">
        <v>130</v>
      </c>
      <c r="BQ576" s="81">
        <v>8</v>
      </c>
      <c r="BR576" s="81">
        <v>81</v>
      </c>
      <c r="BS576" s="81">
        <v>0</v>
      </c>
      <c r="BT576"/>
      <c r="BU576" s="80">
        <v>4677.9260000000004</v>
      </c>
      <c r="BV576" s="80">
        <v>223.333</v>
      </c>
      <c r="BW576" s="80">
        <v>136.58500000000001</v>
      </c>
      <c r="BX576" s="80">
        <v>3.2069999999999999</v>
      </c>
      <c r="BY576" s="80">
        <v>86.777000000000001</v>
      </c>
      <c r="BZ576" s="80">
        <v>5.3529999999999998</v>
      </c>
      <c r="CA576" s="80">
        <v>9.2379999999999995</v>
      </c>
      <c r="CB576" s="80">
        <v>0</v>
      </c>
      <c r="CC576" s="80">
        <v>11.664</v>
      </c>
    </row>
    <row r="577" spans="1:81">
      <c r="A577" s="80" t="s">
        <v>2410</v>
      </c>
      <c r="B577" s="80">
        <v>527</v>
      </c>
      <c r="C577" s="80">
        <v>18</v>
      </c>
      <c r="D577" s="80">
        <v>31</v>
      </c>
      <c r="E577" s="80">
        <v>2021</v>
      </c>
      <c r="F577" s="80" t="s">
        <v>75</v>
      </c>
      <c r="G577" s="174" t="s">
        <v>2392</v>
      </c>
      <c r="H577" s="80" t="s">
        <v>2393</v>
      </c>
      <c r="I577" s="177"/>
      <c r="J577" s="81">
        <v>4865.3414440276028</v>
      </c>
      <c r="K577" s="81">
        <v>230.77752733831696</v>
      </c>
      <c r="L577" s="81">
        <v>467.03111090919765</v>
      </c>
      <c r="M577" s="81">
        <v>3536.5399965524307</v>
      </c>
      <c r="N577" s="81">
        <v>2796.1794094087145</v>
      </c>
      <c r="O577" s="81">
        <v>1826.4592163274963</v>
      </c>
      <c r="P577" s="81">
        <v>1492.0738852963989</v>
      </c>
      <c r="Q577" s="81">
        <v>135.35450517566059</v>
      </c>
      <c r="R577" s="81">
        <v>197.30564257429418</v>
      </c>
      <c r="S577" s="81">
        <v>281.32578009386515</v>
      </c>
      <c r="T577" s="82"/>
      <c r="U577" s="81">
        <v>500337912</v>
      </c>
      <c r="V577" s="81">
        <v>97512</v>
      </c>
      <c r="W577" s="81">
        <v>11516</v>
      </c>
      <c r="X577" s="81">
        <v>893781</v>
      </c>
      <c r="Y577" s="81">
        <v>1023972</v>
      </c>
      <c r="Z577" s="81">
        <v>1343885</v>
      </c>
      <c r="AA577" s="81">
        <v>328268</v>
      </c>
      <c r="AB577" s="81">
        <v>2268355</v>
      </c>
      <c r="AC577" s="81">
        <v>33899028</v>
      </c>
      <c r="AD577" s="81">
        <v>281.32578009386515</v>
      </c>
      <c r="AE577" s="82"/>
      <c r="AF577" s="81">
        <v>3127755922.2238269</v>
      </c>
      <c r="AG577" s="81">
        <v>160363524.08015507</v>
      </c>
      <c r="AH577" s="81">
        <v>74715496.413447976</v>
      </c>
      <c r="AI577" s="81">
        <v>5202186590.62327</v>
      </c>
      <c r="AJ577" s="81">
        <v>3629233083.2598634</v>
      </c>
      <c r="AK577" s="81">
        <v>0</v>
      </c>
      <c r="AL577" s="81">
        <v>0</v>
      </c>
      <c r="AM577" s="81">
        <v>297753096.2282688</v>
      </c>
      <c r="AN577" s="81">
        <v>0</v>
      </c>
      <c r="AO577" s="81">
        <v>0</v>
      </c>
      <c r="AP577" s="82"/>
      <c r="AQ577" s="81">
        <v>65385</v>
      </c>
      <c r="AR577" s="81">
        <v>10405</v>
      </c>
      <c r="AS577" s="81">
        <v>18</v>
      </c>
      <c r="AT577" s="81">
        <v>13</v>
      </c>
      <c r="AU577" s="81">
        <v>1</v>
      </c>
      <c r="AV577" s="81">
        <v>18</v>
      </c>
      <c r="AW577" s="81"/>
      <c r="AX577" s="82"/>
      <c r="AY577" s="81">
        <v>290947.79999998963</v>
      </c>
      <c r="AZ577" s="81">
        <v>1773835.599999991</v>
      </c>
      <c r="BA577" s="81">
        <v>28148</v>
      </c>
      <c r="BB577" s="81">
        <v>4669.3</v>
      </c>
      <c r="BC577" s="81">
        <v>49.5</v>
      </c>
      <c r="BD577" s="81">
        <v>125331.931</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2411</v>
      </c>
      <c r="B578" s="80">
        <v>527</v>
      </c>
      <c r="C578" s="80">
        <v>19</v>
      </c>
      <c r="D578" s="80">
        <v>31</v>
      </c>
      <c r="E578" s="80">
        <v>2022</v>
      </c>
      <c r="F578" s="80" t="s">
        <v>568</v>
      </c>
      <c r="G578" s="174" t="s">
        <v>2392</v>
      </c>
      <c r="H578" s="80" t="s">
        <v>2393</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69523</v>
      </c>
      <c r="AR578" s="81">
        <v>10767</v>
      </c>
      <c r="AS578" s="81">
        <v>18</v>
      </c>
      <c r="AT578" s="81">
        <v>13</v>
      </c>
      <c r="AU578" s="81">
        <v>1</v>
      </c>
      <c r="AV578" s="81">
        <v>18</v>
      </c>
      <c r="AW578" s="81"/>
      <c r="AX578" s="82"/>
      <c r="AY578" s="81">
        <v>314046.1999999847</v>
      </c>
      <c r="AZ578" s="81">
        <v>1832921.9999999914</v>
      </c>
      <c r="BA578" s="81">
        <v>28148</v>
      </c>
      <c r="BB578" s="81">
        <v>4669.3</v>
      </c>
      <c r="BC578" s="81">
        <v>49.5</v>
      </c>
      <c r="BD578" s="81">
        <v>125331.93100000001</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2000</v>
      </c>
      <c r="B9" s="80">
        <v>1</v>
      </c>
      <c r="C9" s="80">
        <v>1</v>
      </c>
      <c r="D9" s="80">
        <v>1</v>
      </c>
      <c r="E9" s="80">
        <v>1990</v>
      </c>
      <c r="F9" s="80" t="s">
        <v>562</v>
      </c>
      <c r="G9" s="182" t="s">
        <v>2001</v>
      </c>
      <c r="H9" s="80" t="s">
        <v>2002</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2003</v>
      </c>
      <c r="B10" s="80">
        <v>2</v>
      </c>
      <c r="C10" s="80">
        <v>2</v>
      </c>
      <c r="D10" s="80">
        <v>1</v>
      </c>
      <c r="E10" s="80">
        <v>2005</v>
      </c>
      <c r="F10" s="80" t="s">
        <v>565</v>
      </c>
      <c r="G10" s="182" t="s">
        <v>2001</v>
      </c>
      <c r="H10" s="80" t="s">
        <v>2002</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2004</v>
      </c>
      <c r="B11" s="80">
        <v>3</v>
      </c>
      <c r="C11" s="80">
        <v>3</v>
      </c>
      <c r="D11" s="80">
        <v>1</v>
      </c>
      <c r="E11" s="80">
        <v>2006</v>
      </c>
      <c r="F11" s="80" t="s">
        <v>566</v>
      </c>
      <c r="G11" s="182" t="s">
        <v>2001</v>
      </c>
      <c r="H11" s="80" t="s">
        <v>2002</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2005</v>
      </c>
      <c r="B12" s="80">
        <v>4</v>
      </c>
      <c r="C12" s="80">
        <v>4</v>
      </c>
      <c r="D12" s="80">
        <v>1</v>
      </c>
      <c r="E12" s="80">
        <v>2007</v>
      </c>
      <c r="F12" s="80" t="s">
        <v>567</v>
      </c>
      <c r="G12" s="182" t="s">
        <v>2001</v>
      </c>
      <c r="H12" s="80" t="s">
        <v>2002</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2006</v>
      </c>
      <c r="B13" s="80">
        <v>5</v>
      </c>
      <c r="C13" s="80">
        <v>5</v>
      </c>
      <c r="D13" s="80">
        <v>1</v>
      </c>
      <c r="E13" s="80">
        <v>2008</v>
      </c>
      <c r="F13" s="80" t="s">
        <v>84</v>
      </c>
      <c r="G13" s="182" t="s">
        <v>2001</v>
      </c>
      <c r="H13" s="80" t="s">
        <v>2002</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2007</v>
      </c>
      <c r="B14" s="80">
        <v>6</v>
      </c>
      <c r="C14" s="80">
        <v>6</v>
      </c>
      <c r="D14" s="80">
        <v>1</v>
      </c>
      <c r="E14" s="80">
        <v>2009</v>
      </c>
      <c r="F14" s="80" t="s">
        <v>85</v>
      </c>
      <c r="G14" s="182" t="s">
        <v>2001</v>
      </c>
      <c r="H14" s="80" t="s">
        <v>2002</v>
      </c>
      <c r="I14" s="173"/>
      <c r="J14" s="83">
        <v>0</v>
      </c>
      <c r="K14" s="83">
        <v>0</v>
      </c>
      <c r="L14" s="83">
        <v>0</v>
      </c>
      <c r="M14" s="83">
        <v>0</v>
      </c>
      <c r="N14" s="83">
        <v>0</v>
      </c>
      <c r="O14" s="83">
        <v>0</v>
      </c>
      <c r="P14" s="83">
        <v>0</v>
      </c>
      <c r="Q14" s="83">
        <v>0</v>
      </c>
      <c r="R14" s="83">
        <v>0</v>
      </c>
      <c r="S14" s="83">
        <v>0</v>
      </c>
      <c r="T14" s="83">
        <v>0</v>
      </c>
      <c r="U14" s="83">
        <v>0</v>
      </c>
      <c r="V14" s="83">
        <v>0</v>
      </c>
      <c r="W14" s="83">
        <v>948.93100000000004</v>
      </c>
      <c r="X14" s="83">
        <v>0</v>
      </c>
      <c r="Y14" s="83">
        <v>0</v>
      </c>
      <c r="Z14" s="83">
        <v>3.67</v>
      </c>
      <c r="AA14" s="83">
        <v>0</v>
      </c>
      <c r="AB14" s="83">
        <v>182.74700000000001</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7.82</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948.93100000000004</v>
      </c>
      <c r="DY14" s="83">
        <v>0</v>
      </c>
      <c r="DZ14" s="83">
        <v>0</v>
      </c>
      <c r="EA14" s="83">
        <v>3.67</v>
      </c>
      <c r="EB14" s="83">
        <v>0</v>
      </c>
      <c r="EC14" s="83">
        <v>182.74700000000001</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7.82</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1135.3480000000002</v>
      </c>
      <c r="HL14" s="83">
        <v>7.82</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1135.348</v>
      </c>
      <c r="IG14" s="83">
        <v>7.82</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1</v>
      </c>
      <c r="JK14" s="81">
        <v>0</v>
      </c>
      <c r="JL14" s="81">
        <v>0</v>
      </c>
      <c r="JM14" s="81">
        <v>1</v>
      </c>
      <c r="JN14" s="81">
        <v>0</v>
      </c>
      <c r="JO14" s="81">
        <v>1</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1</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1</v>
      </c>
      <c r="NL14" s="81">
        <v>0</v>
      </c>
      <c r="NM14" s="81">
        <v>0</v>
      </c>
      <c r="NN14" s="81">
        <v>1</v>
      </c>
      <c r="NO14" s="81">
        <v>0</v>
      </c>
      <c r="NP14" s="81">
        <v>1</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1</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3</v>
      </c>
      <c r="QY14" s="81">
        <v>1</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3</v>
      </c>
      <c r="RT14" s="81">
        <v>1</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2008</v>
      </c>
      <c r="B15" s="80">
        <v>7</v>
      </c>
      <c r="C15" s="80">
        <v>7</v>
      </c>
      <c r="D15" s="80">
        <v>1</v>
      </c>
      <c r="E15" s="80">
        <v>2010</v>
      </c>
      <c r="F15" s="80" t="s">
        <v>86</v>
      </c>
      <c r="G15" s="182" t="s">
        <v>2001</v>
      </c>
      <c r="H15" s="80" t="s">
        <v>2002</v>
      </c>
      <c r="I15" s="173"/>
      <c r="J15" s="83">
        <v>0</v>
      </c>
      <c r="K15" s="83">
        <v>0</v>
      </c>
      <c r="L15" s="83">
        <v>0</v>
      </c>
      <c r="M15" s="83">
        <v>0</v>
      </c>
      <c r="N15" s="83">
        <v>0</v>
      </c>
      <c r="O15" s="83">
        <v>0</v>
      </c>
      <c r="P15" s="83">
        <v>0</v>
      </c>
      <c r="Q15" s="83">
        <v>0</v>
      </c>
      <c r="R15" s="83">
        <v>0</v>
      </c>
      <c r="S15" s="83">
        <v>0</v>
      </c>
      <c r="T15" s="83">
        <v>0</v>
      </c>
      <c r="U15" s="83">
        <v>0</v>
      </c>
      <c r="V15" s="83">
        <v>0</v>
      </c>
      <c r="W15" s="83">
        <v>877.51</v>
      </c>
      <c r="X15" s="83">
        <v>0</v>
      </c>
      <c r="Y15" s="83">
        <v>0</v>
      </c>
      <c r="Z15" s="83">
        <v>3.157</v>
      </c>
      <c r="AA15" s="83">
        <v>0</v>
      </c>
      <c r="AB15" s="83">
        <v>171.35300000000001</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7.2839999999999998</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877.51</v>
      </c>
      <c r="DY15" s="83">
        <v>0</v>
      </c>
      <c r="DZ15" s="83">
        <v>0</v>
      </c>
      <c r="EA15" s="83">
        <v>3.157</v>
      </c>
      <c r="EB15" s="83">
        <v>0</v>
      </c>
      <c r="EC15" s="83">
        <v>171.35300000000001</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7.2839999999999998</v>
      </c>
      <c r="HE15" s="83">
        <v>0</v>
      </c>
      <c r="HF15" s="83">
        <v>0</v>
      </c>
      <c r="HG15" s="83">
        <v>0</v>
      </c>
      <c r="HH15" s="83">
        <v>0</v>
      </c>
      <c r="HI15" s="83">
        <v>0</v>
      </c>
      <c r="HJ15" s="83">
        <v>0</v>
      </c>
      <c r="HK15" s="83">
        <v>1052.02</v>
      </c>
      <c r="HL15" s="83">
        <v>0</v>
      </c>
      <c r="HM15" s="83">
        <v>0</v>
      </c>
      <c r="HN15" s="83">
        <v>0</v>
      </c>
      <c r="HO15" s="83">
        <v>0</v>
      </c>
      <c r="HP15" s="83">
        <v>0</v>
      </c>
      <c r="HQ15" s="83">
        <v>0</v>
      </c>
      <c r="HR15" s="83">
        <v>0</v>
      </c>
      <c r="HS15" s="83">
        <v>0</v>
      </c>
      <c r="HT15" s="83">
        <v>0</v>
      </c>
      <c r="HU15" s="83">
        <v>0</v>
      </c>
      <c r="HV15" s="83">
        <v>0</v>
      </c>
      <c r="HW15" s="83">
        <v>0</v>
      </c>
      <c r="HX15" s="83">
        <v>0</v>
      </c>
      <c r="HY15" s="83">
        <v>7.2839999999999998</v>
      </c>
      <c r="HZ15" s="83">
        <v>0</v>
      </c>
      <c r="IA15" s="83">
        <v>0</v>
      </c>
      <c r="IB15" s="83">
        <v>0</v>
      </c>
      <c r="IC15" s="83">
        <v>0</v>
      </c>
      <c r="ID15" s="83">
        <v>0</v>
      </c>
      <c r="IE15" s="83">
        <v>0</v>
      </c>
      <c r="IF15" s="83">
        <v>1052.02</v>
      </c>
      <c r="IG15" s="83">
        <v>0</v>
      </c>
      <c r="IH15" s="83">
        <v>0</v>
      </c>
      <c r="II15" s="83">
        <v>0</v>
      </c>
      <c r="IJ15" s="83">
        <v>0</v>
      </c>
      <c r="IK15" s="83">
        <v>0</v>
      </c>
      <c r="IL15" s="83">
        <v>0</v>
      </c>
      <c r="IM15" s="83">
        <v>0</v>
      </c>
      <c r="IN15" s="83">
        <v>0</v>
      </c>
      <c r="IO15" s="83">
        <v>0</v>
      </c>
      <c r="IP15" s="83">
        <v>0</v>
      </c>
      <c r="IQ15" s="83">
        <v>0</v>
      </c>
      <c r="IR15" s="83">
        <v>0</v>
      </c>
      <c r="IS15" s="83">
        <v>0</v>
      </c>
      <c r="IT15" s="83">
        <v>7.2839999999999998</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1</v>
      </c>
      <c r="JK15" s="81">
        <v>0</v>
      </c>
      <c r="JL15" s="81">
        <v>0</v>
      </c>
      <c r="JM15" s="81">
        <v>1</v>
      </c>
      <c r="JN15" s="81">
        <v>0</v>
      </c>
      <c r="JO15" s="81">
        <v>1</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1</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1</v>
      </c>
      <c r="NL15" s="81">
        <v>0</v>
      </c>
      <c r="NM15" s="81">
        <v>0</v>
      </c>
      <c r="NN15" s="81">
        <v>1</v>
      </c>
      <c r="NO15" s="81">
        <v>0</v>
      </c>
      <c r="NP15" s="81">
        <v>1</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1</v>
      </c>
      <c r="QR15" s="81">
        <v>0</v>
      </c>
      <c r="QS15" s="81">
        <v>0</v>
      </c>
      <c r="QT15" s="81">
        <v>0</v>
      </c>
      <c r="QU15" s="81">
        <v>0</v>
      </c>
      <c r="QV15" s="81">
        <v>0</v>
      </c>
      <c r="QW15" s="81">
        <v>0</v>
      </c>
      <c r="QX15" s="81">
        <v>3</v>
      </c>
      <c r="QY15" s="81">
        <v>0</v>
      </c>
      <c r="QZ15" s="81">
        <v>0</v>
      </c>
      <c r="RA15" s="81">
        <v>0</v>
      </c>
      <c r="RB15" s="81">
        <v>0</v>
      </c>
      <c r="RC15" s="81">
        <v>0</v>
      </c>
      <c r="RD15" s="81">
        <v>0</v>
      </c>
      <c r="RE15" s="81">
        <v>0</v>
      </c>
      <c r="RF15" s="81">
        <v>0</v>
      </c>
      <c r="RG15" s="81">
        <v>0</v>
      </c>
      <c r="RH15" s="81">
        <v>0</v>
      </c>
      <c r="RI15" s="81">
        <v>0</v>
      </c>
      <c r="RJ15" s="81">
        <v>0</v>
      </c>
      <c r="RK15" s="81">
        <v>0</v>
      </c>
      <c r="RL15" s="81">
        <v>1</v>
      </c>
      <c r="RM15" s="81">
        <v>0</v>
      </c>
      <c r="RN15" s="81">
        <v>0</v>
      </c>
      <c r="RO15" s="81">
        <v>0</v>
      </c>
      <c r="RP15" s="81">
        <v>0</v>
      </c>
      <c r="RQ15" s="81">
        <v>0</v>
      </c>
      <c r="RR15" s="81">
        <v>0</v>
      </c>
      <c r="RS15" s="81">
        <v>3</v>
      </c>
      <c r="RT15" s="81">
        <v>0</v>
      </c>
      <c r="RU15" s="81">
        <v>0</v>
      </c>
      <c r="RV15" s="81">
        <v>0</v>
      </c>
      <c r="RW15" s="81">
        <v>0</v>
      </c>
      <c r="RX15" s="81">
        <v>0</v>
      </c>
      <c r="RY15" s="81">
        <v>0</v>
      </c>
      <c r="RZ15" s="81">
        <v>0</v>
      </c>
      <c r="SA15" s="81">
        <v>0</v>
      </c>
      <c r="SB15" s="81">
        <v>0</v>
      </c>
      <c r="SC15" s="81">
        <v>0</v>
      </c>
      <c r="SD15" s="81">
        <v>0</v>
      </c>
      <c r="SE15" s="81">
        <v>0</v>
      </c>
      <c r="SF15" s="81">
        <v>0</v>
      </c>
      <c r="SG15" s="81">
        <v>1</v>
      </c>
      <c r="SH15" s="81">
        <v>0</v>
      </c>
    </row>
    <row r="16" spans="1:503">
      <c r="A16" s="18" t="s">
        <v>2009</v>
      </c>
      <c r="B16" s="80">
        <v>8</v>
      </c>
      <c r="C16" s="80">
        <v>8</v>
      </c>
      <c r="D16" s="80">
        <v>1</v>
      </c>
      <c r="E16" s="80">
        <v>2011</v>
      </c>
      <c r="F16" s="80" t="s">
        <v>87</v>
      </c>
      <c r="G16" s="182" t="s">
        <v>2001</v>
      </c>
      <c r="H16" s="80" t="s">
        <v>2002</v>
      </c>
      <c r="I16" s="173"/>
      <c r="J16" s="83">
        <v>0</v>
      </c>
      <c r="K16" s="83">
        <v>0</v>
      </c>
      <c r="L16" s="83">
        <v>0</v>
      </c>
      <c r="M16" s="83">
        <v>0</v>
      </c>
      <c r="N16" s="83">
        <v>0</v>
      </c>
      <c r="O16" s="83">
        <v>0</v>
      </c>
      <c r="P16" s="83">
        <v>0</v>
      </c>
      <c r="Q16" s="83">
        <v>0</v>
      </c>
      <c r="R16" s="83">
        <v>3.677</v>
      </c>
      <c r="S16" s="83">
        <v>0</v>
      </c>
      <c r="T16" s="83">
        <v>0</v>
      </c>
      <c r="U16" s="83">
        <v>0</v>
      </c>
      <c r="V16" s="83">
        <v>0</v>
      </c>
      <c r="W16" s="83">
        <v>883.57399999999996</v>
      </c>
      <c r="X16" s="83">
        <v>0</v>
      </c>
      <c r="Y16" s="83">
        <v>0</v>
      </c>
      <c r="Z16" s="83">
        <v>6.4420000000000002</v>
      </c>
      <c r="AA16" s="83">
        <v>0</v>
      </c>
      <c r="AB16" s="83">
        <v>175.691</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2.06</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3.677</v>
      </c>
      <c r="DT16" s="83">
        <v>0</v>
      </c>
      <c r="DU16" s="83">
        <v>0</v>
      </c>
      <c r="DV16" s="83">
        <v>0</v>
      </c>
      <c r="DW16" s="83">
        <v>0</v>
      </c>
      <c r="DX16" s="83">
        <v>883.57399999999996</v>
      </c>
      <c r="DY16" s="83">
        <v>0</v>
      </c>
      <c r="DZ16" s="83">
        <v>0</v>
      </c>
      <c r="EA16" s="83">
        <v>6.4420000000000002</v>
      </c>
      <c r="EB16" s="83">
        <v>0</v>
      </c>
      <c r="EC16" s="83">
        <v>175.691</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2.06</v>
      </c>
      <c r="HE16" s="83">
        <v>0</v>
      </c>
      <c r="HF16" s="83">
        <v>0</v>
      </c>
      <c r="HG16" s="83">
        <v>0</v>
      </c>
      <c r="HH16" s="83">
        <v>0</v>
      </c>
      <c r="HI16" s="83">
        <v>0</v>
      </c>
      <c r="HJ16" s="83">
        <v>0</v>
      </c>
      <c r="HK16" s="83">
        <v>1069.384</v>
      </c>
      <c r="HL16" s="83">
        <v>0</v>
      </c>
      <c r="HM16" s="83">
        <v>0</v>
      </c>
      <c r="HN16" s="83">
        <v>0</v>
      </c>
      <c r="HO16" s="83">
        <v>0</v>
      </c>
      <c r="HP16" s="83">
        <v>0</v>
      </c>
      <c r="HQ16" s="83">
        <v>0</v>
      </c>
      <c r="HR16" s="83">
        <v>0</v>
      </c>
      <c r="HS16" s="83">
        <v>0</v>
      </c>
      <c r="HT16" s="83">
        <v>0</v>
      </c>
      <c r="HU16" s="83">
        <v>0</v>
      </c>
      <c r="HV16" s="83">
        <v>0</v>
      </c>
      <c r="HW16" s="83">
        <v>0</v>
      </c>
      <c r="HX16" s="83">
        <v>0</v>
      </c>
      <c r="HY16" s="83">
        <v>2.06</v>
      </c>
      <c r="HZ16" s="83">
        <v>0</v>
      </c>
      <c r="IA16" s="83">
        <v>0</v>
      </c>
      <c r="IB16" s="83">
        <v>0</v>
      </c>
      <c r="IC16" s="83">
        <v>0</v>
      </c>
      <c r="ID16" s="83">
        <v>0</v>
      </c>
      <c r="IE16" s="83">
        <v>0</v>
      </c>
      <c r="IF16" s="83">
        <v>1069.384</v>
      </c>
      <c r="IG16" s="83">
        <v>0</v>
      </c>
      <c r="IH16" s="83">
        <v>0</v>
      </c>
      <c r="II16" s="83">
        <v>0</v>
      </c>
      <c r="IJ16" s="83">
        <v>0</v>
      </c>
      <c r="IK16" s="83">
        <v>0</v>
      </c>
      <c r="IL16" s="83">
        <v>0</v>
      </c>
      <c r="IM16" s="83">
        <v>0</v>
      </c>
      <c r="IN16" s="83">
        <v>0</v>
      </c>
      <c r="IO16" s="83">
        <v>0</v>
      </c>
      <c r="IP16" s="83">
        <v>0</v>
      </c>
      <c r="IQ16" s="83">
        <v>0</v>
      </c>
      <c r="IR16" s="83">
        <v>0</v>
      </c>
      <c r="IS16" s="83">
        <v>0</v>
      </c>
      <c r="IT16" s="83">
        <v>2.06</v>
      </c>
      <c r="IU16" s="83">
        <v>0</v>
      </c>
      <c r="IV16" s="84">
        <v>0</v>
      </c>
      <c r="IW16" s="81">
        <v>0</v>
      </c>
      <c r="IX16" s="81">
        <v>0</v>
      </c>
      <c r="IY16" s="81">
        <v>0</v>
      </c>
      <c r="IZ16" s="81">
        <v>0</v>
      </c>
      <c r="JA16" s="81">
        <v>0</v>
      </c>
      <c r="JB16" s="81">
        <v>0</v>
      </c>
      <c r="JC16" s="81">
        <v>0</v>
      </c>
      <c r="JD16" s="81">
        <v>0</v>
      </c>
      <c r="JE16" s="81">
        <v>1</v>
      </c>
      <c r="JF16" s="81">
        <v>0</v>
      </c>
      <c r="JG16" s="81">
        <v>0</v>
      </c>
      <c r="JH16" s="81">
        <v>0</v>
      </c>
      <c r="JI16" s="81">
        <v>0</v>
      </c>
      <c r="JJ16" s="81">
        <v>1</v>
      </c>
      <c r="JK16" s="81">
        <v>0</v>
      </c>
      <c r="JL16" s="81">
        <v>0</v>
      </c>
      <c r="JM16" s="81">
        <v>1</v>
      </c>
      <c r="JN16" s="81">
        <v>0</v>
      </c>
      <c r="JO16" s="81">
        <v>1</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1</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1</v>
      </c>
      <c r="NG16" s="81">
        <v>0</v>
      </c>
      <c r="NH16" s="81">
        <v>0</v>
      </c>
      <c r="NI16" s="81">
        <v>0</v>
      </c>
      <c r="NJ16" s="81">
        <v>0</v>
      </c>
      <c r="NK16" s="81">
        <v>1</v>
      </c>
      <c r="NL16" s="81">
        <v>0</v>
      </c>
      <c r="NM16" s="81">
        <v>0</v>
      </c>
      <c r="NN16" s="81">
        <v>1</v>
      </c>
      <c r="NO16" s="81">
        <v>0</v>
      </c>
      <c r="NP16" s="81">
        <v>1</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1</v>
      </c>
      <c r="QR16" s="81">
        <v>0</v>
      </c>
      <c r="QS16" s="81">
        <v>0</v>
      </c>
      <c r="QT16" s="81">
        <v>0</v>
      </c>
      <c r="QU16" s="81">
        <v>0</v>
      </c>
      <c r="QV16" s="81">
        <v>0</v>
      </c>
      <c r="QW16" s="81">
        <v>0</v>
      </c>
      <c r="QX16" s="81">
        <v>4</v>
      </c>
      <c r="QY16" s="81">
        <v>0</v>
      </c>
      <c r="QZ16" s="81">
        <v>0</v>
      </c>
      <c r="RA16" s="81">
        <v>0</v>
      </c>
      <c r="RB16" s="81">
        <v>0</v>
      </c>
      <c r="RC16" s="81">
        <v>0</v>
      </c>
      <c r="RD16" s="81">
        <v>0</v>
      </c>
      <c r="RE16" s="81">
        <v>0</v>
      </c>
      <c r="RF16" s="81">
        <v>0</v>
      </c>
      <c r="RG16" s="81">
        <v>0</v>
      </c>
      <c r="RH16" s="81">
        <v>0</v>
      </c>
      <c r="RI16" s="81">
        <v>0</v>
      </c>
      <c r="RJ16" s="81">
        <v>0</v>
      </c>
      <c r="RK16" s="81">
        <v>0</v>
      </c>
      <c r="RL16" s="81">
        <v>1</v>
      </c>
      <c r="RM16" s="81">
        <v>0</v>
      </c>
      <c r="RN16" s="81">
        <v>0</v>
      </c>
      <c r="RO16" s="81">
        <v>0</v>
      </c>
      <c r="RP16" s="81">
        <v>0</v>
      </c>
      <c r="RQ16" s="81">
        <v>0</v>
      </c>
      <c r="RR16" s="81">
        <v>0</v>
      </c>
      <c r="RS16" s="81">
        <v>4</v>
      </c>
      <c r="RT16" s="81">
        <v>0</v>
      </c>
      <c r="RU16" s="81">
        <v>0</v>
      </c>
      <c r="RV16" s="81">
        <v>0</v>
      </c>
      <c r="RW16" s="81">
        <v>0</v>
      </c>
      <c r="RX16" s="81">
        <v>0</v>
      </c>
      <c r="RY16" s="81">
        <v>0</v>
      </c>
      <c r="RZ16" s="81">
        <v>0</v>
      </c>
      <c r="SA16" s="81">
        <v>0</v>
      </c>
      <c r="SB16" s="81">
        <v>0</v>
      </c>
      <c r="SC16" s="81">
        <v>0</v>
      </c>
      <c r="SD16" s="81">
        <v>0</v>
      </c>
      <c r="SE16" s="81">
        <v>0</v>
      </c>
      <c r="SF16" s="81">
        <v>0</v>
      </c>
      <c r="SG16" s="81">
        <v>1</v>
      </c>
      <c r="SH16" s="81">
        <v>0</v>
      </c>
    </row>
    <row r="17" spans="1:502">
      <c r="A17" s="18" t="s">
        <v>2010</v>
      </c>
      <c r="B17" s="80">
        <v>9</v>
      </c>
      <c r="C17" s="80">
        <v>9</v>
      </c>
      <c r="D17" s="80">
        <v>1</v>
      </c>
      <c r="E17" s="80">
        <v>2012</v>
      </c>
      <c r="F17" s="80" t="s">
        <v>88</v>
      </c>
      <c r="G17" s="182" t="s">
        <v>2001</v>
      </c>
      <c r="H17" s="80" t="s">
        <v>2002</v>
      </c>
      <c r="I17" s="173"/>
      <c r="J17" s="83">
        <v>0</v>
      </c>
      <c r="K17" s="83">
        <v>0</v>
      </c>
      <c r="L17" s="83">
        <v>0</v>
      </c>
      <c r="M17" s="83">
        <v>0</v>
      </c>
      <c r="N17" s="83">
        <v>0</v>
      </c>
      <c r="O17" s="83">
        <v>0</v>
      </c>
      <c r="P17" s="83">
        <v>0</v>
      </c>
      <c r="Q17" s="83">
        <v>0</v>
      </c>
      <c r="R17" s="83">
        <v>7.0970000000000004</v>
      </c>
      <c r="S17" s="83">
        <v>0</v>
      </c>
      <c r="T17" s="83">
        <v>0</v>
      </c>
      <c r="U17" s="83">
        <v>0</v>
      </c>
      <c r="V17" s="83">
        <v>0</v>
      </c>
      <c r="W17" s="83">
        <v>816.73500000000001</v>
      </c>
      <c r="X17" s="83">
        <v>0</v>
      </c>
      <c r="Y17" s="83">
        <v>0</v>
      </c>
      <c r="Z17" s="83">
        <v>10.885999999999999</v>
      </c>
      <c r="AA17" s="83">
        <v>0</v>
      </c>
      <c r="AB17" s="83">
        <v>190.90899999999999</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4.8319999999999999</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7.0970000000000004</v>
      </c>
      <c r="DT17" s="83">
        <v>0</v>
      </c>
      <c r="DU17" s="83">
        <v>0</v>
      </c>
      <c r="DV17" s="83">
        <v>0</v>
      </c>
      <c r="DW17" s="83">
        <v>0</v>
      </c>
      <c r="DX17" s="83">
        <v>816.73500000000001</v>
      </c>
      <c r="DY17" s="83">
        <v>0</v>
      </c>
      <c r="DZ17" s="83">
        <v>0</v>
      </c>
      <c r="EA17" s="83">
        <v>10.885999999999999</v>
      </c>
      <c r="EB17" s="83">
        <v>0</v>
      </c>
      <c r="EC17" s="83">
        <v>190.90899999999999</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4.8319999999999999</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1025.627</v>
      </c>
      <c r="HL17" s="83">
        <v>4.8319999999999999</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1025.627</v>
      </c>
      <c r="IG17" s="83">
        <v>4.8319999999999999</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1</v>
      </c>
      <c r="JF17" s="81">
        <v>0</v>
      </c>
      <c r="JG17" s="81">
        <v>0</v>
      </c>
      <c r="JH17" s="81">
        <v>0</v>
      </c>
      <c r="JI17" s="81">
        <v>0</v>
      </c>
      <c r="JJ17" s="81">
        <v>1</v>
      </c>
      <c r="JK17" s="81">
        <v>0</v>
      </c>
      <c r="JL17" s="81">
        <v>0</v>
      </c>
      <c r="JM17" s="81">
        <v>1</v>
      </c>
      <c r="JN17" s="81">
        <v>0</v>
      </c>
      <c r="JO17" s="81">
        <v>1</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1</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1</v>
      </c>
      <c r="NG17" s="81">
        <v>0</v>
      </c>
      <c r="NH17" s="81">
        <v>0</v>
      </c>
      <c r="NI17" s="81">
        <v>0</v>
      </c>
      <c r="NJ17" s="81">
        <v>0</v>
      </c>
      <c r="NK17" s="81">
        <v>1</v>
      </c>
      <c r="NL17" s="81">
        <v>0</v>
      </c>
      <c r="NM17" s="81">
        <v>0</v>
      </c>
      <c r="NN17" s="81">
        <v>1</v>
      </c>
      <c r="NO17" s="81">
        <v>0</v>
      </c>
      <c r="NP17" s="81">
        <v>1</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1</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4</v>
      </c>
      <c r="QY17" s="81">
        <v>1</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4</v>
      </c>
      <c r="RT17" s="81">
        <v>1</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2011</v>
      </c>
      <c r="B18" s="80">
        <v>10</v>
      </c>
      <c r="C18" s="80">
        <v>10</v>
      </c>
      <c r="D18" s="80">
        <v>1</v>
      </c>
      <c r="E18" s="80">
        <v>2013</v>
      </c>
      <c r="F18" s="80" t="s">
        <v>89</v>
      </c>
      <c r="G18" s="182" t="s">
        <v>2001</v>
      </c>
      <c r="H18" s="80" t="s">
        <v>2002</v>
      </c>
      <c r="I18" s="173"/>
      <c r="J18" s="83">
        <v>0</v>
      </c>
      <c r="K18" s="83">
        <v>0</v>
      </c>
      <c r="L18" s="83">
        <v>0</v>
      </c>
      <c r="M18" s="83">
        <v>0</v>
      </c>
      <c r="N18" s="83">
        <v>0</v>
      </c>
      <c r="O18" s="83">
        <v>0</v>
      </c>
      <c r="P18" s="83">
        <v>0</v>
      </c>
      <c r="Q18" s="83">
        <v>0</v>
      </c>
      <c r="R18" s="83">
        <v>8.0830000000000002</v>
      </c>
      <c r="S18" s="83">
        <v>0</v>
      </c>
      <c r="T18" s="83">
        <v>0</v>
      </c>
      <c r="U18" s="83">
        <v>0</v>
      </c>
      <c r="V18" s="83">
        <v>0</v>
      </c>
      <c r="W18" s="83">
        <v>833.26900000000001</v>
      </c>
      <c r="X18" s="83">
        <v>0</v>
      </c>
      <c r="Y18" s="83">
        <v>0</v>
      </c>
      <c r="Z18" s="83">
        <v>9.4220000000000006</v>
      </c>
      <c r="AA18" s="83">
        <v>0</v>
      </c>
      <c r="AB18" s="83">
        <v>202.005</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7.3280000000000003</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8.0830000000000002</v>
      </c>
      <c r="DT18" s="83">
        <v>0</v>
      </c>
      <c r="DU18" s="83">
        <v>0</v>
      </c>
      <c r="DV18" s="83">
        <v>0</v>
      </c>
      <c r="DW18" s="83">
        <v>0</v>
      </c>
      <c r="DX18" s="83">
        <v>833.26900000000001</v>
      </c>
      <c r="DY18" s="83">
        <v>0</v>
      </c>
      <c r="DZ18" s="83">
        <v>0</v>
      </c>
      <c r="EA18" s="83">
        <v>9.4220000000000006</v>
      </c>
      <c r="EB18" s="83">
        <v>0</v>
      </c>
      <c r="EC18" s="83">
        <v>202.005</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7.3280000000000003</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1052.779</v>
      </c>
      <c r="HL18" s="83">
        <v>7.3280000000000003</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1052.779</v>
      </c>
      <c r="IG18" s="83">
        <v>7.3280000000000003</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1</v>
      </c>
      <c r="JF18" s="81">
        <v>0</v>
      </c>
      <c r="JG18" s="81">
        <v>0</v>
      </c>
      <c r="JH18" s="81">
        <v>0</v>
      </c>
      <c r="JI18" s="81">
        <v>0</v>
      </c>
      <c r="JJ18" s="81">
        <v>1</v>
      </c>
      <c r="JK18" s="81">
        <v>0</v>
      </c>
      <c r="JL18" s="81">
        <v>0</v>
      </c>
      <c r="JM18" s="81">
        <v>2</v>
      </c>
      <c r="JN18" s="81">
        <v>0</v>
      </c>
      <c r="JO18" s="81">
        <v>1</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1</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1</v>
      </c>
      <c r="NG18" s="81">
        <v>0</v>
      </c>
      <c r="NH18" s="81">
        <v>0</v>
      </c>
      <c r="NI18" s="81">
        <v>0</v>
      </c>
      <c r="NJ18" s="81">
        <v>0</v>
      </c>
      <c r="NK18" s="81">
        <v>1</v>
      </c>
      <c r="NL18" s="81">
        <v>0</v>
      </c>
      <c r="NM18" s="81">
        <v>0</v>
      </c>
      <c r="NN18" s="81">
        <v>2</v>
      </c>
      <c r="NO18" s="81">
        <v>0</v>
      </c>
      <c r="NP18" s="81">
        <v>1</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1</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5</v>
      </c>
      <c r="QY18" s="81">
        <v>1</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5</v>
      </c>
      <c r="RT18" s="81">
        <v>1</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2012</v>
      </c>
      <c r="B19" s="80">
        <v>11</v>
      </c>
      <c r="C19" s="80">
        <v>11</v>
      </c>
      <c r="D19" s="80">
        <v>1</v>
      </c>
      <c r="E19" s="80">
        <v>2014</v>
      </c>
      <c r="F19" s="80" t="s">
        <v>90</v>
      </c>
      <c r="G19" s="182" t="s">
        <v>2001</v>
      </c>
      <c r="H19" s="80" t="s">
        <v>2002</v>
      </c>
      <c r="I19" s="173"/>
      <c r="J19" s="83">
        <v>0</v>
      </c>
      <c r="K19" s="83">
        <v>0</v>
      </c>
      <c r="L19" s="83">
        <v>0</v>
      </c>
      <c r="M19" s="83">
        <v>0</v>
      </c>
      <c r="N19" s="83">
        <v>0</v>
      </c>
      <c r="O19" s="83">
        <v>0</v>
      </c>
      <c r="P19" s="83">
        <v>0</v>
      </c>
      <c r="Q19" s="83">
        <v>0</v>
      </c>
      <c r="R19" s="83">
        <v>8.1920000000000002</v>
      </c>
      <c r="S19" s="83">
        <v>0</v>
      </c>
      <c r="T19" s="83">
        <v>0</v>
      </c>
      <c r="U19" s="83">
        <v>0</v>
      </c>
      <c r="V19" s="83">
        <v>0</v>
      </c>
      <c r="W19" s="83">
        <v>803.99400000000003</v>
      </c>
      <c r="X19" s="83">
        <v>0</v>
      </c>
      <c r="Y19" s="83">
        <v>0</v>
      </c>
      <c r="Z19" s="83">
        <v>9.109</v>
      </c>
      <c r="AA19" s="83">
        <v>0</v>
      </c>
      <c r="AB19" s="83">
        <v>197.73599999999999</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7.9749999999999996</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8.1920000000000002</v>
      </c>
      <c r="DT19" s="83">
        <v>0</v>
      </c>
      <c r="DU19" s="83">
        <v>0</v>
      </c>
      <c r="DV19" s="83">
        <v>0</v>
      </c>
      <c r="DW19" s="83">
        <v>0</v>
      </c>
      <c r="DX19" s="83">
        <v>803.99400000000003</v>
      </c>
      <c r="DY19" s="83">
        <v>0</v>
      </c>
      <c r="DZ19" s="83">
        <v>0</v>
      </c>
      <c r="EA19" s="83">
        <v>9.109</v>
      </c>
      <c r="EB19" s="83">
        <v>0</v>
      </c>
      <c r="EC19" s="83">
        <v>197.73599999999999</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7.9749999999999996</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1019.0309999999999</v>
      </c>
      <c r="HL19" s="83">
        <v>7.9749999999999996</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1019.0309999999999</v>
      </c>
      <c r="IG19" s="83">
        <v>7.9749999999999996</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1</v>
      </c>
      <c r="JF19" s="81">
        <v>0</v>
      </c>
      <c r="JG19" s="81">
        <v>0</v>
      </c>
      <c r="JH19" s="81">
        <v>0</v>
      </c>
      <c r="JI19" s="81">
        <v>0</v>
      </c>
      <c r="JJ19" s="81">
        <v>1</v>
      </c>
      <c r="JK19" s="81">
        <v>0</v>
      </c>
      <c r="JL19" s="81">
        <v>0</v>
      </c>
      <c r="JM19" s="81">
        <v>2</v>
      </c>
      <c r="JN19" s="81">
        <v>0</v>
      </c>
      <c r="JO19" s="81">
        <v>1</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1</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1</v>
      </c>
      <c r="NG19" s="81">
        <v>0</v>
      </c>
      <c r="NH19" s="81">
        <v>0</v>
      </c>
      <c r="NI19" s="81">
        <v>0</v>
      </c>
      <c r="NJ19" s="81">
        <v>0</v>
      </c>
      <c r="NK19" s="81">
        <v>1</v>
      </c>
      <c r="NL19" s="81">
        <v>0</v>
      </c>
      <c r="NM19" s="81">
        <v>0</v>
      </c>
      <c r="NN19" s="81">
        <v>2</v>
      </c>
      <c r="NO19" s="81">
        <v>0</v>
      </c>
      <c r="NP19" s="81">
        <v>1</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1</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5</v>
      </c>
      <c r="QY19" s="81">
        <v>1</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5</v>
      </c>
      <c r="RT19" s="81">
        <v>1</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2013</v>
      </c>
      <c r="B20" s="80">
        <v>12</v>
      </c>
      <c r="C20" s="80">
        <v>12</v>
      </c>
      <c r="D20" s="80">
        <v>1</v>
      </c>
      <c r="E20" s="80">
        <v>2015</v>
      </c>
      <c r="F20" s="80" t="s">
        <v>91</v>
      </c>
      <c r="G20" s="182" t="s">
        <v>2001</v>
      </c>
      <c r="H20" s="80" t="s">
        <v>2002</v>
      </c>
      <c r="I20" s="173"/>
      <c r="J20" s="83">
        <v>0</v>
      </c>
      <c r="K20" s="83">
        <v>0</v>
      </c>
      <c r="L20" s="83">
        <v>0</v>
      </c>
      <c r="M20" s="83">
        <v>0</v>
      </c>
      <c r="N20" s="83">
        <v>0</v>
      </c>
      <c r="O20" s="83">
        <v>0</v>
      </c>
      <c r="P20" s="83">
        <v>0</v>
      </c>
      <c r="Q20" s="83">
        <v>0</v>
      </c>
      <c r="R20" s="83">
        <v>7.8529999999999998</v>
      </c>
      <c r="S20" s="83">
        <v>0</v>
      </c>
      <c r="T20" s="83">
        <v>0</v>
      </c>
      <c r="U20" s="83">
        <v>0</v>
      </c>
      <c r="V20" s="83">
        <v>0</v>
      </c>
      <c r="W20" s="83">
        <v>800.91399999999999</v>
      </c>
      <c r="X20" s="83">
        <v>0</v>
      </c>
      <c r="Y20" s="83">
        <v>0</v>
      </c>
      <c r="Z20" s="83">
        <v>7.8550000000000004</v>
      </c>
      <c r="AA20" s="83">
        <v>0</v>
      </c>
      <c r="AB20" s="83">
        <v>192.209</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7.7409999999999997</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7.8529999999999998</v>
      </c>
      <c r="DT20" s="83">
        <v>0</v>
      </c>
      <c r="DU20" s="83">
        <v>0</v>
      </c>
      <c r="DV20" s="83">
        <v>0</v>
      </c>
      <c r="DW20" s="83">
        <v>0</v>
      </c>
      <c r="DX20" s="83">
        <v>800.91399999999999</v>
      </c>
      <c r="DY20" s="83">
        <v>0</v>
      </c>
      <c r="DZ20" s="83">
        <v>0</v>
      </c>
      <c r="EA20" s="83">
        <v>7.8550000000000004</v>
      </c>
      <c r="EB20" s="83">
        <v>0</v>
      </c>
      <c r="EC20" s="83">
        <v>192.209</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7.7409999999999997</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1008.831</v>
      </c>
      <c r="HL20" s="83">
        <v>7.7409999999999997</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1008.831</v>
      </c>
      <c r="IG20" s="83">
        <v>7.7409999999999997</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1</v>
      </c>
      <c r="JF20" s="81">
        <v>0</v>
      </c>
      <c r="JG20" s="81">
        <v>0</v>
      </c>
      <c r="JH20" s="81">
        <v>0</v>
      </c>
      <c r="JI20" s="81">
        <v>0</v>
      </c>
      <c r="JJ20" s="81">
        <v>1</v>
      </c>
      <c r="JK20" s="81">
        <v>0</v>
      </c>
      <c r="JL20" s="81">
        <v>0</v>
      </c>
      <c r="JM20" s="81">
        <v>2</v>
      </c>
      <c r="JN20" s="81">
        <v>0</v>
      </c>
      <c r="JO20" s="81">
        <v>1</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1</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1</v>
      </c>
      <c r="NG20" s="81">
        <v>0</v>
      </c>
      <c r="NH20" s="81">
        <v>0</v>
      </c>
      <c r="NI20" s="81">
        <v>0</v>
      </c>
      <c r="NJ20" s="81">
        <v>0</v>
      </c>
      <c r="NK20" s="81">
        <v>1</v>
      </c>
      <c r="NL20" s="81">
        <v>0</v>
      </c>
      <c r="NM20" s="81">
        <v>0</v>
      </c>
      <c r="NN20" s="81">
        <v>2</v>
      </c>
      <c r="NO20" s="81">
        <v>0</v>
      </c>
      <c r="NP20" s="81">
        <v>1</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1</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5</v>
      </c>
      <c r="QY20" s="81">
        <v>1</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5</v>
      </c>
      <c r="RT20" s="81">
        <v>1</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2014</v>
      </c>
      <c r="B21" s="80">
        <v>13</v>
      </c>
      <c r="C21" s="80">
        <v>13</v>
      </c>
      <c r="D21" s="80">
        <v>1</v>
      </c>
      <c r="E21" s="80">
        <v>2016</v>
      </c>
      <c r="F21" s="80" t="s">
        <v>92</v>
      </c>
      <c r="G21" s="182" t="s">
        <v>2001</v>
      </c>
      <c r="H21" s="80" t="s">
        <v>2002</v>
      </c>
      <c r="I21" s="173"/>
      <c r="J21" s="83">
        <v>0</v>
      </c>
      <c r="K21" s="83">
        <v>0</v>
      </c>
      <c r="L21" s="83">
        <v>0</v>
      </c>
      <c r="M21" s="83">
        <v>0</v>
      </c>
      <c r="N21" s="83">
        <v>0</v>
      </c>
      <c r="O21" s="83">
        <v>0</v>
      </c>
      <c r="P21" s="83">
        <v>0</v>
      </c>
      <c r="Q21" s="83">
        <v>0</v>
      </c>
      <c r="R21" s="83">
        <v>7.9539999999999997</v>
      </c>
      <c r="S21" s="83">
        <v>0</v>
      </c>
      <c r="T21" s="83">
        <v>0</v>
      </c>
      <c r="U21" s="83">
        <v>0</v>
      </c>
      <c r="V21" s="83">
        <v>0</v>
      </c>
      <c r="W21" s="83">
        <v>822.04600000000005</v>
      </c>
      <c r="X21" s="83">
        <v>0</v>
      </c>
      <c r="Y21" s="83">
        <v>0</v>
      </c>
      <c r="Z21" s="83">
        <v>7.7869999999999999</v>
      </c>
      <c r="AA21" s="83">
        <v>0</v>
      </c>
      <c r="AB21" s="83">
        <v>188.32499999999999</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7.5419999999999998</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7.9539999999999997</v>
      </c>
      <c r="DT21" s="83">
        <v>0</v>
      </c>
      <c r="DU21" s="83">
        <v>0</v>
      </c>
      <c r="DV21" s="83">
        <v>0</v>
      </c>
      <c r="DW21" s="83">
        <v>0</v>
      </c>
      <c r="DX21" s="83">
        <v>822.04600000000005</v>
      </c>
      <c r="DY21" s="83">
        <v>0</v>
      </c>
      <c r="DZ21" s="83">
        <v>0</v>
      </c>
      <c r="EA21" s="83">
        <v>7.7869999999999999</v>
      </c>
      <c r="EB21" s="83">
        <v>0</v>
      </c>
      <c r="EC21" s="83">
        <v>188.32499999999999</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7.5419999999999998</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1026.1120000000001</v>
      </c>
      <c r="HL21" s="83">
        <v>7.5419999999999998</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1026.1120000000001</v>
      </c>
      <c r="IG21" s="83">
        <v>7.5419999999999998</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1</v>
      </c>
      <c r="JF21" s="81">
        <v>0</v>
      </c>
      <c r="JG21" s="81">
        <v>0</v>
      </c>
      <c r="JH21" s="81">
        <v>0</v>
      </c>
      <c r="JI21" s="81">
        <v>0</v>
      </c>
      <c r="JJ21" s="81">
        <v>1</v>
      </c>
      <c r="JK21" s="81">
        <v>0</v>
      </c>
      <c r="JL21" s="81">
        <v>0</v>
      </c>
      <c r="JM21" s="81">
        <v>2</v>
      </c>
      <c r="JN21" s="81">
        <v>0</v>
      </c>
      <c r="JO21" s="81">
        <v>1</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1</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1</v>
      </c>
      <c r="NG21" s="81">
        <v>0</v>
      </c>
      <c r="NH21" s="81">
        <v>0</v>
      </c>
      <c r="NI21" s="81">
        <v>0</v>
      </c>
      <c r="NJ21" s="81">
        <v>0</v>
      </c>
      <c r="NK21" s="81">
        <v>1</v>
      </c>
      <c r="NL21" s="81">
        <v>0</v>
      </c>
      <c r="NM21" s="81">
        <v>0</v>
      </c>
      <c r="NN21" s="81">
        <v>2</v>
      </c>
      <c r="NO21" s="81">
        <v>0</v>
      </c>
      <c r="NP21" s="81">
        <v>1</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1</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5</v>
      </c>
      <c r="QY21" s="81">
        <v>1</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5</v>
      </c>
      <c r="RT21" s="81">
        <v>1</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2015</v>
      </c>
      <c r="B22" s="80">
        <v>14</v>
      </c>
      <c r="C22" s="80">
        <v>14</v>
      </c>
      <c r="D22" s="80">
        <v>1</v>
      </c>
      <c r="E22" s="80">
        <v>2017</v>
      </c>
      <c r="F22" s="80" t="s">
        <v>71</v>
      </c>
      <c r="G22" s="182" t="s">
        <v>2001</v>
      </c>
      <c r="H22" s="80" t="s">
        <v>2002</v>
      </c>
      <c r="I22" s="173"/>
      <c r="J22" s="83">
        <v>0</v>
      </c>
      <c r="K22" s="83">
        <v>0</v>
      </c>
      <c r="L22" s="83">
        <v>0</v>
      </c>
      <c r="M22" s="83">
        <v>0</v>
      </c>
      <c r="N22" s="83">
        <v>0</v>
      </c>
      <c r="O22" s="83">
        <v>0</v>
      </c>
      <c r="P22" s="83">
        <v>0</v>
      </c>
      <c r="Q22" s="83">
        <v>0</v>
      </c>
      <c r="R22" s="83">
        <v>8.24</v>
      </c>
      <c r="S22" s="83">
        <v>0</v>
      </c>
      <c r="T22" s="83">
        <v>0</v>
      </c>
      <c r="U22" s="83">
        <v>0</v>
      </c>
      <c r="V22" s="83">
        <v>0</v>
      </c>
      <c r="W22" s="83">
        <v>824.83199999999999</v>
      </c>
      <c r="X22" s="83">
        <v>0</v>
      </c>
      <c r="Y22" s="83">
        <v>0</v>
      </c>
      <c r="Z22" s="83">
        <v>4.5839999999999996</v>
      </c>
      <c r="AA22" s="83">
        <v>0</v>
      </c>
      <c r="AB22" s="83">
        <v>187.85</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6.9859999999999998</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8.24</v>
      </c>
      <c r="DT22" s="83">
        <v>0</v>
      </c>
      <c r="DU22" s="83">
        <v>0</v>
      </c>
      <c r="DV22" s="83">
        <v>0</v>
      </c>
      <c r="DW22" s="83">
        <v>0</v>
      </c>
      <c r="DX22" s="83">
        <v>824.83199999999999</v>
      </c>
      <c r="DY22" s="83">
        <v>0</v>
      </c>
      <c r="DZ22" s="83">
        <v>0</v>
      </c>
      <c r="EA22" s="83">
        <v>4.5839999999999996</v>
      </c>
      <c r="EB22" s="83">
        <v>0</v>
      </c>
      <c r="EC22" s="83">
        <v>187.85</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6.9859999999999998</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1025.5060000000001</v>
      </c>
      <c r="HL22" s="83">
        <v>6.9859999999999998</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1025.5060000000001</v>
      </c>
      <c r="IG22" s="83">
        <v>6.9859999999999998</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1</v>
      </c>
      <c r="JF22" s="81">
        <v>0</v>
      </c>
      <c r="JG22" s="81">
        <v>0</v>
      </c>
      <c r="JH22" s="81">
        <v>0</v>
      </c>
      <c r="JI22" s="81">
        <v>0</v>
      </c>
      <c r="JJ22" s="81">
        <v>1</v>
      </c>
      <c r="JK22" s="81">
        <v>0</v>
      </c>
      <c r="JL22" s="81">
        <v>0</v>
      </c>
      <c r="JM22" s="81">
        <v>1</v>
      </c>
      <c r="JN22" s="81">
        <v>0</v>
      </c>
      <c r="JO22" s="81">
        <v>1</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1</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1</v>
      </c>
      <c r="NG22" s="81">
        <v>0</v>
      </c>
      <c r="NH22" s="81">
        <v>0</v>
      </c>
      <c r="NI22" s="81">
        <v>0</v>
      </c>
      <c r="NJ22" s="81">
        <v>0</v>
      </c>
      <c r="NK22" s="81">
        <v>1</v>
      </c>
      <c r="NL22" s="81">
        <v>0</v>
      </c>
      <c r="NM22" s="81">
        <v>0</v>
      </c>
      <c r="NN22" s="81">
        <v>1</v>
      </c>
      <c r="NO22" s="81">
        <v>0</v>
      </c>
      <c r="NP22" s="81">
        <v>1</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1</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4</v>
      </c>
      <c r="QY22" s="81">
        <v>1</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4</v>
      </c>
      <c r="RT22" s="81">
        <v>1</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2016</v>
      </c>
      <c r="B23" s="80">
        <v>15</v>
      </c>
      <c r="C23" s="80">
        <v>15</v>
      </c>
      <c r="D23" s="80">
        <v>1</v>
      </c>
      <c r="E23" s="80">
        <v>2018</v>
      </c>
      <c r="F23" s="80" t="s">
        <v>93</v>
      </c>
      <c r="G23" s="182" t="s">
        <v>2001</v>
      </c>
      <c r="H23" s="80" t="s">
        <v>2002</v>
      </c>
      <c r="I23" s="173"/>
      <c r="J23" s="83">
        <v>0</v>
      </c>
      <c r="K23" s="83">
        <v>0</v>
      </c>
      <c r="L23" s="83">
        <v>0</v>
      </c>
      <c r="M23" s="83">
        <v>0</v>
      </c>
      <c r="N23" s="83">
        <v>0</v>
      </c>
      <c r="O23" s="83">
        <v>0</v>
      </c>
      <c r="P23" s="83">
        <v>0</v>
      </c>
      <c r="Q23" s="83">
        <v>0</v>
      </c>
      <c r="R23" s="83">
        <v>7.774</v>
      </c>
      <c r="S23" s="83">
        <v>0</v>
      </c>
      <c r="T23" s="83">
        <v>0</v>
      </c>
      <c r="U23" s="83">
        <v>0</v>
      </c>
      <c r="V23" s="83">
        <v>0</v>
      </c>
      <c r="W23" s="83">
        <v>824.87</v>
      </c>
      <c r="X23" s="83">
        <v>0</v>
      </c>
      <c r="Y23" s="83">
        <v>0</v>
      </c>
      <c r="Z23" s="83">
        <v>4.4260000000000002</v>
      </c>
      <c r="AA23" s="83">
        <v>0</v>
      </c>
      <c r="AB23" s="83">
        <v>154.703</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6.4550000000000001</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7.774</v>
      </c>
      <c r="DT23" s="83">
        <v>0</v>
      </c>
      <c r="DU23" s="83">
        <v>0</v>
      </c>
      <c r="DV23" s="83">
        <v>0</v>
      </c>
      <c r="DW23" s="83">
        <v>0</v>
      </c>
      <c r="DX23" s="83">
        <v>824.87</v>
      </c>
      <c r="DY23" s="83">
        <v>0</v>
      </c>
      <c r="DZ23" s="83">
        <v>0</v>
      </c>
      <c r="EA23" s="83">
        <v>4.4260000000000002</v>
      </c>
      <c r="EB23" s="83">
        <v>0</v>
      </c>
      <c r="EC23" s="83">
        <v>154.703</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6.4550000000000001</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991.77300000000002</v>
      </c>
      <c r="HL23" s="83">
        <v>6.4550000000000001</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991.77300000000002</v>
      </c>
      <c r="IG23" s="83">
        <v>6.4550000000000001</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1</v>
      </c>
      <c r="JF23" s="81">
        <v>0</v>
      </c>
      <c r="JG23" s="81">
        <v>0</v>
      </c>
      <c r="JH23" s="81">
        <v>0</v>
      </c>
      <c r="JI23" s="81">
        <v>0</v>
      </c>
      <c r="JJ23" s="81">
        <v>1</v>
      </c>
      <c r="JK23" s="81">
        <v>0</v>
      </c>
      <c r="JL23" s="81">
        <v>0</v>
      </c>
      <c r="JM23" s="81">
        <v>1</v>
      </c>
      <c r="JN23" s="81">
        <v>0</v>
      </c>
      <c r="JO23" s="81">
        <v>1</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1</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1</v>
      </c>
      <c r="NG23" s="81">
        <v>0</v>
      </c>
      <c r="NH23" s="81">
        <v>0</v>
      </c>
      <c r="NI23" s="81">
        <v>0</v>
      </c>
      <c r="NJ23" s="81">
        <v>0</v>
      </c>
      <c r="NK23" s="81">
        <v>1</v>
      </c>
      <c r="NL23" s="81">
        <v>0</v>
      </c>
      <c r="NM23" s="81">
        <v>0</v>
      </c>
      <c r="NN23" s="81">
        <v>1</v>
      </c>
      <c r="NO23" s="81">
        <v>0</v>
      </c>
      <c r="NP23" s="81">
        <v>1</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1</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4</v>
      </c>
      <c r="QY23" s="81">
        <v>1</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4</v>
      </c>
      <c r="RT23" s="81">
        <v>1</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2017</v>
      </c>
      <c r="B24" s="80">
        <v>16</v>
      </c>
      <c r="C24" s="80">
        <v>16</v>
      </c>
      <c r="D24" s="80">
        <v>1</v>
      </c>
      <c r="E24" s="80">
        <v>2019</v>
      </c>
      <c r="F24" s="80" t="s">
        <v>73</v>
      </c>
      <c r="G24" s="182" t="s">
        <v>2001</v>
      </c>
      <c r="H24" s="80" t="s">
        <v>2002</v>
      </c>
      <c r="I24" s="173"/>
      <c r="J24" s="83">
        <v>0</v>
      </c>
      <c r="K24" s="83">
        <v>0</v>
      </c>
      <c r="L24" s="83">
        <v>0</v>
      </c>
      <c r="M24" s="83">
        <v>0</v>
      </c>
      <c r="N24" s="83">
        <v>0</v>
      </c>
      <c r="O24" s="83">
        <v>0</v>
      </c>
      <c r="P24" s="83">
        <v>0</v>
      </c>
      <c r="Q24" s="83">
        <v>0</v>
      </c>
      <c r="R24" s="83">
        <v>8.0679999999999996</v>
      </c>
      <c r="S24" s="83">
        <v>0</v>
      </c>
      <c r="T24" s="83">
        <v>0</v>
      </c>
      <c r="U24" s="83">
        <v>0</v>
      </c>
      <c r="V24" s="83">
        <v>0</v>
      </c>
      <c r="W24" s="83">
        <v>591.97400000000005</v>
      </c>
      <c r="X24" s="83">
        <v>0</v>
      </c>
      <c r="Y24" s="83">
        <v>0</v>
      </c>
      <c r="Z24" s="83">
        <v>4.0709999999999997</v>
      </c>
      <c r="AA24" s="83">
        <v>0</v>
      </c>
      <c r="AB24" s="83">
        <v>108.282</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35.762</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8.0679999999999996</v>
      </c>
      <c r="DT24" s="83">
        <v>0</v>
      </c>
      <c r="DU24" s="83">
        <v>0</v>
      </c>
      <c r="DV24" s="83">
        <v>0</v>
      </c>
      <c r="DW24" s="83">
        <v>0</v>
      </c>
      <c r="DX24" s="83">
        <v>591.97400000000005</v>
      </c>
      <c r="DY24" s="83">
        <v>0</v>
      </c>
      <c r="DZ24" s="83">
        <v>0</v>
      </c>
      <c r="EA24" s="83">
        <v>4.0709999999999997</v>
      </c>
      <c r="EB24" s="83">
        <v>0</v>
      </c>
      <c r="EC24" s="83">
        <v>108.282</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35.762</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712.39499999999998</v>
      </c>
      <c r="HL24" s="83">
        <v>0</v>
      </c>
      <c r="HM24" s="83">
        <v>0</v>
      </c>
      <c r="HN24" s="83">
        <v>0</v>
      </c>
      <c r="HO24" s="83">
        <v>0</v>
      </c>
      <c r="HP24" s="83">
        <v>0</v>
      </c>
      <c r="HQ24" s="83">
        <v>0</v>
      </c>
      <c r="HR24" s="83">
        <v>0</v>
      </c>
      <c r="HS24" s="83">
        <v>0</v>
      </c>
      <c r="HT24" s="83">
        <v>0</v>
      </c>
      <c r="HU24" s="83">
        <v>0</v>
      </c>
      <c r="HV24" s="83">
        <v>0</v>
      </c>
      <c r="HW24" s="83">
        <v>0</v>
      </c>
      <c r="HX24" s="83">
        <v>35.762</v>
      </c>
      <c r="HY24" s="83">
        <v>0</v>
      </c>
      <c r="HZ24" s="83">
        <v>0</v>
      </c>
      <c r="IA24" s="83">
        <v>0</v>
      </c>
      <c r="IB24" s="83">
        <v>0</v>
      </c>
      <c r="IC24" s="83">
        <v>0</v>
      </c>
      <c r="ID24" s="83">
        <v>0</v>
      </c>
      <c r="IE24" s="83">
        <v>0</v>
      </c>
      <c r="IF24" s="83">
        <v>712.39499999999998</v>
      </c>
      <c r="IG24" s="83">
        <v>0</v>
      </c>
      <c r="IH24" s="83">
        <v>0</v>
      </c>
      <c r="II24" s="83">
        <v>0</v>
      </c>
      <c r="IJ24" s="83">
        <v>0</v>
      </c>
      <c r="IK24" s="83">
        <v>0</v>
      </c>
      <c r="IL24" s="83">
        <v>0</v>
      </c>
      <c r="IM24" s="83">
        <v>0</v>
      </c>
      <c r="IN24" s="83">
        <v>0</v>
      </c>
      <c r="IO24" s="83">
        <v>0</v>
      </c>
      <c r="IP24" s="83">
        <v>0</v>
      </c>
      <c r="IQ24" s="83">
        <v>0</v>
      </c>
      <c r="IR24" s="83">
        <v>0</v>
      </c>
      <c r="IS24" s="83">
        <v>35.762</v>
      </c>
      <c r="IT24" s="83">
        <v>0</v>
      </c>
      <c r="IU24" s="83">
        <v>0</v>
      </c>
      <c r="IV24" s="84">
        <v>0</v>
      </c>
      <c r="IW24" s="81">
        <v>0</v>
      </c>
      <c r="IX24" s="81">
        <v>0</v>
      </c>
      <c r="IY24" s="81">
        <v>0</v>
      </c>
      <c r="IZ24" s="81">
        <v>0</v>
      </c>
      <c r="JA24" s="81">
        <v>0</v>
      </c>
      <c r="JB24" s="81">
        <v>0</v>
      </c>
      <c r="JC24" s="81">
        <v>0</v>
      </c>
      <c r="JD24" s="81">
        <v>0</v>
      </c>
      <c r="JE24" s="81">
        <v>1</v>
      </c>
      <c r="JF24" s="81">
        <v>0</v>
      </c>
      <c r="JG24" s="81">
        <v>0</v>
      </c>
      <c r="JH24" s="81">
        <v>0</v>
      </c>
      <c r="JI24" s="81">
        <v>0</v>
      </c>
      <c r="JJ24" s="81">
        <v>1</v>
      </c>
      <c r="JK24" s="81">
        <v>0</v>
      </c>
      <c r="JL24" s="81">
        <v>0</v>
      </c>
      <c r="JM24" s="81">
        <v>1</v>
      </c>
      <c r="JN24" s="81">
        <v>0</v>
      </c>
      <c r="JO24" s="81">
        <v>1</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1</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1</v>
      </c>
      <c r="NG24" s="81">
        <v>0</v>
      </c>
      <c r="NH24" s="81">
        <v>0</v>
      </c>
      <c r="NI24" s="81">
        <v>0</v>
      </c>
      <c r="NJ24" s="81">
        <v>0</v>
      </c>
      <c r="NK24" s="81">
        <v>1</v>
      </c>
      <c r="NL24" s="81">
        <v>0</v>
      </c>
      <c r="NM24" s="81">
        <v>0</v>
      </c>
      <c r="NN24" s="81">
        <v>1</v>
      </c>
      <c r="NO24" s="81">
        <v>0</v>
      </c>
      <c r="NP24" s="81">
        <v>1</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1</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4</v>
      </c>
      <c r="QY24" s="81">
        <v>0</v>
      </c>
      <c r="QZ24" s="81">
        <v>0</v>
      </c>
      <c r="RA24" s="81">
        <v>0</v>
      </c>
      <c r="RB24" s="81">
        <v>0</v>
      </c>
      <c r="RC24" s="81">
        <v>0</v>
      </c>
      <c r="RD24" s="81">
        <v>0</v>
      </c>
      <c r="RE24" s="81">
        <v>0</v>
      </c>
      <c r="RF24" s="81">
        <v>0</v>
      </c>
      <c r="RG24" s="81">
        <v>0</v>
      </c>
      <c r="RH24" s="81">
        <v>0</v>
      </c>
      <c r="RI24" s="81">
        <v>0</v>
      </c>
      <c r="RJ24" s="81">
        <v>0</v>
      </c>
      <c r="RK24" s="81">
        <v>1</v>
      </c>
      <c r="RL24" s="81">
        <v>0</v>
      </c>
      <c r="RM24" s="81">
        <v>0</v>
      </c>
      <c r="RN24" s="81">
        <v>0</v>
      </c>
      <c r="RO24" s="81">
        <v>0</v>
      </c>
      <c r="RP24" s="81">
        <v>0</v>
      </c>
      <c r="RQ24" s="81">
        <v>0</v>
      </c>
      <c r="RR24" s="81">
        <v>0</v>
      </c>
      <c r="RS24" s="81">
        <v>4</v>
      </c>
      <c r="RT24" s="81">
        <v>0</v>
      </c>
      <c r="RU24" s="81">
        <v>0</v>
      </c>
      <c r="RV24" s="81">
        <v>0</v>
      </c>
      <c r="RW24" s="81">
        <v>0</v>
      </c>
      <c r="RX24" s="81">
        <v>0</v>
      </c>
      <c r="RY24" s="81">
        <v>0</v>
      </c>
      <c r="RZ24" s="81">
        <v>0</v>
      </c>
      <c r="SA24" s="81">
        <v>0</v>
      </c>
      <c r="SB24" s="81">
        <v>0</v>
      </c>
      <c r="SC24" s="81">
        <v>0</v>
      </c>
      <c r="SD24" s="81">
        <v>0</v>
      </c>
      <c r="SE24" s="81">
        <v>0</v>
      </c>
      <c r="SF24" s="81">
        <v>1</v>
      </c>
      <c r="SG24" s="81">
        <v>0</v>
      </c>
      <c r="SH24" s="81">
        <v>0</v>
      </c>
    </row>
    <row r="25" spans="1:502">
      <c r="A25" s="18" t="s">
        <v>2018</v>
      </c>
      <c r="B25" s="80">
        <v>17</v>
      </c>
      <c r="C25" s="80">
        <v>17</v>
      </c>
      <c r="D25" s="80">
        <v>1</v>
      </c>
      <c r="E25" s="80">
        <v>2020</v>
      </c>
      <c r="F25" s="80" t="s">
        <v>218</v>
      </c>
      <c r="G25" s="182" t="s">
        <v>2001</v>
      </c>
      <c r="H25" s="80" t="s">
        <v>2002</v>
      </c>
      <c r="I25" s="173"/>
      <c r="J25" s="83">
        <v>0</v>
      </c>
      <c r="K25" s="83">
        <v>0</v>
      </c>
      <c r="L25" s="83">
        <v>0</v>
      </c>
      <c r="M25" s="83">
        <v>0</v>
      </c>
      <c r="N25" s="83">
        <v>0</v>
      </c>
      <c r="O25" s="83">
        <v>0</v>
      </c>
      <c r="P25" s="83">
        <v>0</v>
      </c>
      <c r="Q25" s="83">
        <v>0</v>
      </c>
      <c r="R25" s="83">
        <v>8.43</v>
      </c>
      <c r="S25" s="83">
        <v>0</v>
      </c>
      <c r="T25" s="83">
        <v>0</v>
      </c>
      <c r="U25" s="83">
        <v>0</v>
      </c>
      <c r="V25" s="83">
        <v>0</v>
      </c>
      <c r="W25" s="83">
        <v>666.91200000000003</v>
      </c>
      <c r="X25" s="83">
        <v>0</v>
      </c>
      <c r="Y25" s="83">
        <v>0</v>
      </c>
      <c r="Z25" s="83">
        <v>4.7210000000000001</v>
      </c>
      <c r="AA25" s="83">
        <v>0</v>
      </c>
      <c r="AB25" s="83">
        <v>96.167000000000002</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6.8150000000000004</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37.756</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8.43</v>
      </c>
      <c r="DT25" s="83">
        <v>0</v>
      </c>
      <c r="DU25" s="83">
        <v>0</v>
      </c>
      <c r="DV25" s="83">
        <v>0</v>
      </c>
      <c r="DW25" s="83">
        <v>0</v>
      </c>
      <c r="DX25" s="83">
        <v>666.91200000000003</v>
      </c>
      <c r="DY25" s="83">
        <v>0</v>
      </c>
      <c r="DZ25" s="83">
        <v>0</v>
      </c>
      <c r="EA25" s="83">
        <v>4.7210000000000001</v>
      </c>
      <c r="EB25" s="83">
        <v>0</v>
      </c>
      <c r="EC25" s="83">
        <v>96.167000000000002</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6.8150000000000004</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37.756</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776.23</v>
      </c>
      <c r="HL25" s="83">
        <v>6.8150000000000004</v>
      </c>
      <c r="HM25" s="83">
        <v>0</v>
      </c>
      <c r="HN25" s="83">
        <v>0</v>
      </c>
      <c r="HO25" s="83">
        <v>0</v>
      </c>
      <c r="HP25" s="83">
        <v>0</v>
      </c>
      <c r="HQ25" s="83">
        <v>0</v>
      </c>
      <c r="HR25" s="83">
        <v>0</v>
      </c>
      <c r="HS25" s="83">
        <v>0</v>
      </c>
      <c r="HT25" s="83">
        <v>0</v>
      </c>
      <c r="HU25" s="83">
        <v>0</v>
      </c>
      <c r="HV25" s="83">
        <v>0</v>
      </c>
      <c r="HW25" s="83">
        <v>0</v>
      </c>
      <c r="HX25" s="83">
        <v>37.756</v>
      </c>
      <c r="HY25" s="83">
        <v>0</v>
      </c>
      <c r="HZ25" s="83">
        <v>0</v>
      </c>
      <c r="IA25" s="83">
        <v>0</v>
      </c>
      <c r="IB25" s="83">
        <v>0</v>
      </c>
      <c r="IC25" s="83">
        <v>0</v>
      </c>
      <c r="ID25" s="83">
        <v>0</v>
      </c>
      <c r="IE25" s="83">
        <v>0</v>
      </c>
      <c r="IF25" s="83">
        <v>776.23</v>
      </c>
      <c r="IG25" s="83">
        <v>6.8150000000000004</v>
      </c>
      <c r="IH25" s="83">
        <v>0</v>
      </c>
      <c r="II25" s="83">
        <v>0</v>
      </c>
      <c r="IJ25" s="83">
        <v>0</v>
      </c>
      <c r="IK25" s="83">
        <v>0</v>
      </c>
      <c r="IL25" s="83">
        <v>0</v>
      </c>
      <c r="IM25" s="83">
        <v>0</v>
      </c>
      <c r="IN25" s="83">
        <v>0</v>
      </c>
      <c r="IO25" s="83">
        <v>0</v>
      </c>
      <c r="IP25" s="83">
        <v>0</v>
      </c>
      <c r="IQ25" s="83">
        <v>0</v>
      </c>
      <c r="IR25" s="83">
        <v>0</v>
      </c>
      <c r="IS25" s="83">
        <v>37.756</v>
      </c>
      <c r="IT25" s="83">
        <v>0</v>
      </c>
      <c r="IU25" s="83">
        <v>0</v>
      </c>
      <c r="IV25" s="84">
        <v>0</v>
      </c>
      <c r="IW25" s="81">
        <v>0</v>
      </c>
      <c r="IX25" s="81">
        <v>0</v>
      </c>
      <c r="IY25" s="81">
        <v>0</v>
      </c>
      <c r="IZ25" s="81">
        <v>0</v>
      </c>
      <c r="JA25" s="81">
        <v>0</v>
      </c>
      <c r="JB25" s="81">
        <v>0</v>
      </c>
      <c r="JC25" s="81">
        <v>0</v>
      </c>
      <c r="JD25" s="81">
        <v>0</v>
      </c>
      <c r="JE25" s="81">
        <v>1</v>
      </c>
      <c r="JF25" s="81">
        <v>0</v>
      </c>
      <c r="JG25" s="81">
        <v>0</v>
      </c>
      <c r="JH25" s="81">
        <v>0</v>
      </c>
      <c r="JI25" s="81">
        <v>0</v>
      </c>
      <c r="JJ25" s="81">
        <v>1</v>
      </c>
      <c r="JK25" s="81">
        <v>0</v>
      </c>
      <c r="JL25" s="81">
        <v>0</v>
      </c>
      <c r="JM25" s="81">
        <v>1</v>
      </c>
      <c r="JN25" s="81">
        <v>0</v>
      </c>
      <c r="JO25" s="81">
        <v>1</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1</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1</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1</v>
      </c>
      <c r="NG25" s="81">
        <v>0</v>
      </c>
      <c r="NH25" s="81">
        <v>0</v>
      </c>
      <c r="NI25" s="81">
        <v>0</v>
      </c>
      <c r="NJ25" s="81">
        <v>0</v>
      </c>
      <c r="NK25" s="81">
        <v>1</v>
      </c>
      <c r="NL25" s="81">
        <v>0</v>
      </c>
      <c r="NM25" s="81">
        <v>0</v>
      </c>
      <c r="NN25" s="81">
        <v>1</v>
      </c>
      <c r="NO25" s="81">
        <v>0</v>
      </c>
      <c r="NP25" s="81">
        <v>1</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1</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1</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4</v>
      </c>
      <c r="QY25" s="81">
        <v>1</v>
      </c>
      <c r="QZ25" s="81">
        <v>0</v>
      </c>
      <c r="RA25" s="81">
        <v>0</v>
      </c>
      <c r="RB25" s="81">
        <v>0</v>
      </c>
      <c r="RC25" s="81">
        <v>0</v>
      </c>
      <c r="RD25" s="81">
        <v>0</v>
      </c>
      <c r="RE25" s="81">
        <v>0</v>
      </c>
      <c r="RF25" s="81">
        <v>0</v>
      </c>
      <c r="RG25" s="81">
        <v>0</v>
      </c>
      <c r="RH25" s="81">
        <v>0</v>
      </c>
      <c r="RI25" s="81">
        <v>0</v>
      </c>
      <c r="RJ25" s="81">
        <v>0</v>
      </c>
      <c r="RK25" s="81">
        <v>1</v>
      </c>
      <c r="RL25" s="81">
        <v>0</v>
      </c>
      <c r="RM25" s="81">
        <v>0</v>
      </c>
      <c r="RN25" s="81">
        <v>0</v>
      </c>
      <c r="RO25" s="81">
        <v>0</v>
      </c>
      <c r="RP25" s="81">
        <v>0</v>
      </c>
      <c r="RQ25" s="81">
        <v>0</v>
      </c>
      <c r="RR25" s="81">
        <v>0</v>
      </c>
      <c r="RS25" s="81">
        <v>4</v>
      </c>
      <c r="RT25" s="81">
        <v>1</v>
      </c>
      <c r="RU25" s="81">
        <v>0</v>
      </c>
      <c r="RV25" s="81">
        <v>0</v>
      </c>
      <c r="RW25" s="81">
        <v>0</v>
      </c>
      <c r="RX25" s="81">
        <v>0</v>
      </c>
      <c r="RY25" s="81">
        <v>0</v>
      </c>
      <c r="RZ25" s="81">
        <v>0</v>
      </c>
      <c r="SA25" s="81">
        <v>0</v>
      </c>
      <c r="SB25" s="81">
        <v>0</v>
      </c>
      <c r="SC25" s="81">
        <v>0</v>
      </c>
      <c r="SD25" s="81">
        <v>0</v>
      </c>
      <c r="SE25" s="81">
        <v>0</v>
      </c>
      <c r="SF25" s="81">
        <v>1</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1697</v>
      </c>
      <c r="B10" s="80">
        <v>2</v>
      </c>
      <c r="C10" s="80">
        <v>18</v>
      </c>
      <c r="D10" s="80">
        <v>2</v>
      </c>
      <c r="E10" s="80">
        <v>2022</v>
      </c>
      <c r="F10" s="80" t="s">
        <v>568</v>
      </c>
      <c r="G10" s="182" t="s">
        <v>1694</v>
      </c>
      <c r="H10" s="80" t="s">
        <v>1695</v>
      </c>
      <c r="I10" s="173"/>
      <c r="J10" s="83">
        <v>674017</v>
      </c>
      <c r="K10" s="81">
        <v>906806931</v>
      </c>
      <c r="L10" s="81">
        <v>578683</v>
      </c>
      <c r="M10" s="81">
        <v>774149504</v>
      </c>
      <c r="N10" s="81">
        <v>601000</v>
      </c>
      <c r="O10" s="81">
        <v>1854366987</v>
      </c>
      <c r="P10" s="81">
        <v>195</v>
      </c>
      <c r="Q10" s="81">
        <v>1212289.9999999998</v>
      </c>
      <c r="R10" s="81">
        <v>0</v>
      </c>
      <c r="S10" s="81">
        <v>0</v>
      </c>
      <c r="T10" s="81">
        <v>0</v>
      </c>
      <c r="U10" s="81">
        <v>0</v>
      </c>
      <c r="V10" s="81">
        <v>0</v>
      </c>
      <c r="W10" s="81">
        <v>0</v>
      </c>
      <c r="X10" s="81">
        <v>0</v>
      </c>
      <c r="Y10" s="81">
        <v>0</v>
      </c>
      <c r="Z10" s="81">
        <v>3536535712</v>
      </c>
      <c r="AA10" s="81">
        <v>1300177161</v>
      </c>
      <c r="AB10" s="81">
        <v>7471216025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2020</v>
      </c>
      <c r="B11" s="80">
        <v>3</v>
      </c>
      <c r="C11" s="80">
        <v>18</v>
      </c>
      <c r="D11" s="80">
        <v>3</v>
      </c>
      <c r="E11" s="80">
        <v>2022</v>
      </c>
      <c r="F11" s="80" t="s">
        <v>568</v>
      </c>
      <c r="G11" s="182" t="s">
        <v>2001</v>
      </c>
      <c r="H11" s="80" t="s">
        <v>2002</v>
      </c>
      <c r="I11" s="173"/>
      <c r="J11" s="83">
        <v>175662</v>
      </c>
      <c r="K11" s="81">
        <v>226140910</v>
      </c>
      <c r="L11" s="81">
        <v>102444</v>
      </c>
      <c r="M11" s="81">
        <v>131280821</v>
      </c>
      <c r="N11" s="81">
        <v>6000</v>
      </c>
      <c r="O11" s="81">
        <v>12540376</v>
      </c>
      <c r="P11" s="81">
        <v>0</v>
      </c>
      <c r="Q11" s="81">
        <v>0</v>
      </c>
      <c r="R11" s="81">
        <v>0</v>
      </c>
      <c r="S11" s="81">
        <v>0</v>
      </c>
      <c r="T11" s="81">
        <v>0</v>
      </c>
      <c r="U11" s="81">
        <v>0</v>
      </c>
      <c r="V11" s="81">
        <v>0</v>
      </c>
      <c r="W11" s="81">
        <v>0</v>
      </c>
      <c r="X11" s="81">
        <v>0</v>
      </c>
      <c r="Y11" s="81">
        <v>0</v>
      </c>
      <c r="Z11" s="81">
        <v>369962107</v>
      </c>
      <c r="AA11" s="81">
        <v>477206141</v>
      </c>
      <c r="AB11" s="81">
        <v>2218538199</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1714</v>
      </c>
      <c r="B12" s="80">
        <v>4</v>
      </c>
      <c r="C12" s="80">
        <v>18</v>
      </c>
      <c r="D12" s="80">
        <v>4</v>
      </c>
      <c r="E12" s="80">
        <v>2022</v>
      </c>
      <c r="F12" s="80" t="s">
        <v>568</v>
      </c>
      <c r="G12" s="182" t="s">
        <v>1711</v>
      </c>
      <c r="H12" s="80" t="s">
        <v>1712</v>
      </c>
      <c r="I12" s="173"/>
      <c r="J12" s="83">
        <v>96679</v>
      </c>
      <c r="K12" s="81">
        <v>122976948</v>
      </c>
      <c r="L12" s="81">
        <v>100316</v>
      </c>
      <c r="M12" s="81">
        <v>126967525.99999999</v>
      </c>
      <c r="N12" s="81">
        <v>0</v>
      </c>
      <c r="O12" s="81">
        <v>0</v>
      </c>
      <c r="P12" s="81">
        <v>0</v>
      </c>
      <c r="Q12" s="81">
        <v>0</v>
      </c>
      <c r="R12" s="81">
        <v>0</v>
      </c>
      <c r="S12" s="81">
        <v>0</v>
      </c>
      <c r="T12" s="81">
        <v>0</v>
      </c>
      <c r="U12" s="81">
        <v>0</v>
      </c>
      <c r="V12" s="81">
        <v>0</v>
      </c>
      <c r="W12" s="81">
        <v>0</v>
      </c>
      <c r="X12" s="81">
        <v>0</v>
      </c>
      <c r="Y12" s="81">
        <v>0</v>
      </c>
      <c r="Z12" s="81">
        <v>249944474.00000003</v>
      </c>
      <c r="AA12" s="81">
        <v>242642766.99999997</v>
      </c>
      <c r="AB12" s="81">
        <v>1255651471</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1701</v>
      </c>
      <c r="B13" s="80">
        <v>5</v>
      </c>
      <c r="C13" s="80">
        <v>18</v>
      </c>
      <c r="D13" s="80">
        <v>5</v>
      </c>
      <c r="E13" s="80">
        <v>2022</v>
      </c>
      <c r="F13" s="80" t="s">
        <v>568</v>
      </c>
      <c r="G13" s="182" t="s">
        <v>1698</v>
      </c>
      <c r="H13" s="80" t="s">
        <v>1699</v>
      </c>
      <c r="I13" s="173"/>
      <c r="J13" s="83">
        <v>788261</v>
      </c>
      <c r="K13" s="81">
        <v>993484228</v>
      </c>
      <c r="L13" s="81">
        <v>2548728</v>
      </c>
      <c r="M13" s="81">
        <v>3200311185</v>
      </c>
      <c r="N13" s="81">
        <v>779400</v>
      </c>
      <c r="O13" s="81">
        <v>2310989573</v>
      </c>
      <c r="P13" s="81">
        <v>10490</v>
      </c>
      <c r="Q13" s="81">
        <v>64988911</v>
      </c>
      <c r="R13" s="81">
        <v>790.63791000000003</v>
      </c>
      <c r="S13" s="81">
        <v>4115965.1839700001</v>
      </c>
      <c r="T13" s="81">
        <v>98159</v>
      </c>
      <c r="U13" s="81">
        <v>3123</v>
      </c>
      <c r="V13" s="81">
        <v>1219</v>
      </c>
      <c r="W13" s="81">
        <v>682773086</v>
      </c>
      <c r="X13" s="81">
        <v>19151708</v>
      </c>
      <c r="Y13" s="81">
        <v>7475889</v>
      </c>
      <c r="Z13" s="81">
        <v>7283290545.1839705</v>
      </c>
      <c r="AA13" s="81">
        <v>1905919633</v>
      </c>
      <c r="AB13" s="81">
        <v>8372034044</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1710</v>
      </c>
      <c r="B14" s="80">
        <v>6</v>
      </c>
      <c r="C14" s="80">
        <v>18</v>
      </c>
      <c r="D14" s="80">
        <v>6</v>
      </c>
      <c r="E14" s="80">
        <v>2022</v>
      </c>
      <c r="F14" s="80" t="s">
        <v>568</v>
      </c>
      <c r="G14" s="182" t="s">
        <v>1707</v>
      </c>
      <c r="H14" s="80" t="s">
        <v>1708</v>
      </c>
      <c r="I14" s="173"/>
      <c r="J14" s="83">
        <v>68266</v>
      </c>
      <c r="K14" s="81">
        <v>89290035</v>
      </c>
      <c r="L14" s="81">
        <v>213911</v>
      </c>
      <c r="M14" s="81">
        <v>278810124.00000006</v>
      </c>
      <c r="N14" s="81">
        <v>22600</v>
      </c>
      <c r="O14" s="81">
        <v>48462052</v>
      </c>
      <c r="P14" s="81">
        <v>0</v>
      </c>
      <c r="Q14" s="81">
        <v>0</v>
      </c>
      <c r="R14" s="81">
        <v>0</v>
      </c>
      <c r="S14" s="81">
        <v>0</v>
      </c>
      <c r="T14" s="81">
        <v>0</v>
      </c>
      <c r="U14" s="81">
        <v>0</v>
      </c>
      <c r="V14" s="81">
        <v>0</v>
      </c>
      <c r="W14" s="81">
        <v>0</v>
      </c>
      <c r="X14" s="81">
        <v>0</v>
      </c>
      <c r="Y14" s="81">
        <v>0</v>
      </c>
      <c r="Z14" s="81">
        <v>416562211.00000006</v>
      </c>
      <c r="AA14" s="81">
        <v>43217789</v>
      </c>
      <c r="AB14" s="81">
        <v>510877611</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2366</v>
      </c>
      <c r="B15" s="80">
        <v>7</v>
      </c>
      <c r="C15" s="80">
        <v>18</v>
      </c>
      <c r="D15" s="80">
        <v>7</v>
      </c>
      <c r="E15" s="80">
        <v>2022</v>
      </c>
      <c r="F15" s="80" t="s">
        <v>568</v>
      </c>
      <c r="G15" s="182" t="s">
        <v>2363</v>
      </c>
      <c r="H15" s="80" t="s">
        <v>2364</v>
      </c>
      <c r="I15" s="173"/>
      <c r="J15" s="83">
        <v>66090</v>
      </c>
      <c r="K15" s="81">
        <v>83317329</v>
      </c>
      <c r="L15" s="81">
        <v>250582</v>
      </c>
      <c r="M15" s="81">
        <v>314989704</v>
      </c>
      <c r="N15" s="81">
        <v>82700</v>
      </c>
      <c r="O15" s="81">
        <v>203725758.99999997</v>
      </c>
      <c r="P15" s="81">
        <v>0</v>
      </c>
      <c r="Q15" s="81">
        <v>0</v>
      </c>
      <c r="R15" s="81">
        <v>0</v>
      </c>
      <c r="S15" s="81">
        <v>0</v>
      </c>
      <c r="T15" s="81">
        <v>0</v>
      </c>
      <c r="U15" s="81">
        <v>0</v>
      </c>
      <c r="V15" s="81">
        <v>0</v>
      </c>
      <c r="W15" s="81">
        <v>0</v>
      </c>
      <c r="X15" s="81">
        <v>0</v>
      </c>
      <c r="Y15" s="81">
        <v>0</v>
      </c>
      <c r="Z15" s="81">
        <v>602032792</v>
      </c>
      <c r="AA15" s="81">
        <v>44346969</v>
      </c>
      <c r="AB15" s="81">
        <v>430196757.00000006</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2362</v>
      </c>
      <c r="B16" s="80">
        <v>8</v>
      </c>
      <c r="C16" s="80">
        <v>18</v>
      </c>
      <c r="D16" s="80">
        <v>8</v>
      </c>
      <c r="E16" s="80">
        <v>2022</v>
      </c>
      <c r="F16" s="80" t="s">
        <v>568</v>
      </c>
      <c r="G16" s="182" t="s">
        <v>2359</v>
      </c>
      <c r="H16" s="80" t="s">
        <v>2360</v>
      </c>
      <c r="I16" s="173"/>
      <c r="J16" s="83">
        <v>29759</v>
      </c>
      <c r="K16" s="81">
        <v>40222093</v>
      </c>
      <c r="L16" s="81">
        <v>1004.9999999999999</v>
      </c>
      <c r="M16" s="81">
        <v>1350611</v>
      </c>
      <c r="N16" s="81">
        <v>111500</v>
      </c>
      <c r="O16" s="81">
        <v>343817769</v>
      </c>
      <c r="P16" s="81">
        <v>90</v>
      </c>
      <c r="Q16" s="81">
        <v>562732</v>
      </c>
      <c r="R16" s="81">
        <v>0</v>
      </c>
      <c r="S16" s="81">
        <v>0</v>
      </c>
      <c r="T16" s="81">
        <v>0</v>
      </c>
      <c r="U16" s="81">
        <v>0</v>
      </c>
      <c r="V16" s="81">
        <v>0</v>
      </c>
      <c r="W16" s="81">
        <v>0</v>
      </c>
      <c r="X16" s="81">
        <v>0</v>
      </c>
      <c r="Y16" s="81">
        <v>0</v>
      </c>
      <c r="Z16" s="81">
        <v>385953204.99999994</v>
      </c>
      <c r="AA16" s="81">
        <v>30960737</v>
      </c>
      <c r="AB16" s="81">
        <v>512162239.99999994</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2343</v>
      </c>
      <c r="B17" s="80">
        <v>9</v>
      </c>
      <c r="C17" s="80">
        <v>18</v>
      </c>
      <c r="D17" s="80">
        <v>9</v>
      </c>
      <c r="E17" s="80">
        <v>2022</v>
      </c>
      <c r="F17" s="80" t="s">
        <v>568</v>
      </c>
      <c r="G17" s="182" t="s">
        <v>2340</v>
      </c>
      <c r="H17" s="80" t="s">
        <v>2341</v>
      </c>
      <c r="I17" s="173"/>
      <c r="J17" s="83">
        <v>182400</v>
      </c>
      <c r="K17" s="81">
        <v>236925204</v>
      </c>
      <c r="L17" s="81">
        <v>311588</v>
      </c>
      <c r="M17" s="81">
        <v>402761626</v>
      </c>
      <c r="N17" s="81">
        <v>19700</v>
      </c>
      <c r="O17" s="81">
        <v>47094063.999999993</v>
      </c>
      <c r="P17" s="81">
        <v>270</v>
      </c>
      <c r="Q17" s="81">
        <v>1597885</v>
      </c>
      <c r="R17" s="81">
        <v>0</v>
      </c>
      <c r="S17" s="81">
        <v>0</v>
      </c>
      <c r="T17" s="81">
        <v>0</v>
      </c>
      <c r="U17" s="81">
        <v>0</v>
      </c>
      <c r="V17" s="81">
        <v>0</v>
      </c>
      <c r="W17" s="81">
        <v>0</v>
      </c>
      <c r="X17" s="81">
        <v>0</v>
      </c>
      <c r="Y17" s="81">
        <v>0</v>
      </c>
      <c r="Z17" s="81">
        <v>688378779</v>
      </c>
      <c r="AA17" s="81">
        <v>451449709</v>
      </c>
      <c r="AB17" s="81">
        <v>1985383049</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2374</v>
      </c>
      <c r="B18" s="80">
        <v>10</v>
      </c>
      <c r="C18" s="80">
        <v>18</v>
      </c>
      <c r="D18" s="80">
        <v>10</v>
      </c>
      <c r="E18" s="80">
        <v>2022</v>
      </c>
      <c r="F18" s="80" t="s">
        <v>568</v>
      </c>
      <c r="G18" s="182" t="s">
        <v>2371</v>
      </c>
      <c r="H18" s="80" t="s">
        <v>2372</v>
      </c>
      <c r="I18" s="173"/>
      <c r="J18" s="83">
        <v>179799</v>
      </c>
      <c r="K18" s="81">
        <v>225917899</v>
      </c>
      <c r="L18" s="81">
        <v>1519085</v>
      </c>
      <c r="M18" s="81">
        <v>1902765406</v>
      </c>
      <c r="N18" s="81">
        <v>1878800</v>
      </c>
      <c r="O18" s="81">
        <v>6234751867.999999</v>
      </c>
      <c r="P18" s="81">
        <v>13285</v>
      </c>
      <c r="Q18" s="81">
        <v>79419437</v>
      </c>
      <c r="R18" s="81">
        <v>201.18162000000001</v>
      </c>
      <c r="S18" s="81">
        <v>1066385.57057</v>
      </c>
      <c r="T18" s="81">
        <v>0</v>
      </c>
      <c r="U18" s="81">
        <v>0</v>
      </c>
      <c r="V18" s="81">
        <v>24</v>
      </c>
      <c r="W18" s="81">
        <v>0</v>
      </c>
      <c r="X18" s="81">
        <v>0</v>
      </c>
      <c r="Y18" s="81">
        <v>144960</v>
      </c>
      <c r="Z18" s="81">
        <v>8444065955.570569</v>
      </c>
      <c r="AA18" s="81">
        <v>475138438</v>
      </c>
      <c r="AB18" s="81">
        <v>2034065919</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2358</v>
      </c>
      <c r="B19" s="80">
        <v>11</v>
      </c>
      <c r="C19" s="80">
        <v>18</v>
      </c>
      <c r="D19" s="80">
        <v>11</v>
      </c>
      <c r="E19" s="80">
        <v>2022</v>
      </c>
      <c r="F19" s="80" t="s">
        <v>568</v>
      </c>
      <c r="G19" s="182" t="s">
        <v>2356</v>
      </c>
      <c r="H19" s="80" t="s">
        <v>1730</v>
      </c>
      <c r="I19" s="173"/>
      <c r="J19" s="83">
        <v>80156</v>
      </c>
      <c r="K19" s="81">
        <v>97748768</v>
      </c>
      <c r="L19" s="81">
        <v>379475</v>
      </c>
      <c r="M19" s="81">
        <v>461526147</v>
      </c>
      <c r="N19" s="81">
        <v>281900</v>
      </c>
      <c r="O19" s="81">
        <v>757883665.00000012</v>
      </c>
      <c r="P19" s="81">
        <v>9250</v>
      </c>
      <c r="Q19" s="81">
        <v>54095546</v>
      </c>
      <c r="R19" s="81">
        <v>0</v>
      </c>
      <c r="S19" s="81">
        <v>0</v>
      </c>
      <c r="T19" s="81">
        <v>0</v>
      </c>
      <c r="U19" s="81">
        <v>0</v>
      </c>
      <c r="V19" s="81">
        <v>0</v>
      </c>
      <c r="W19" s="81">
        <v>0</v>
      </c>
      <c r="X19" s="81">
        <v>0</v>
      </c>
      <c r="Y19" s="81">
        <v>0</v>
      </c>
      <c r="Z19" s="81">
        <v>1371254126</v>
      </c>
      <c r="AA19" s="81">
        <v>33331388</v>
      </c>
      <c r="AB19" s="81">
        <v>505165454.00000006</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2412</v>
      </c>
      <c r="B20" s="80">
        <v>12</v>
      </c>
      <c r="C20" s="80">
        <v>18</v>
      </c>
      <c r="D20" s="80">
        <v>12</v>
      </c>
      <c r="E20" s="80">
        <v>2022</v>
      </c>
      <c r="F20" s="80" t="s">
        <v>568</v>
      </c>
      <c r="G20" s="182" t="s">
        <v>2413</v>
      </c>
      <c r="H20" s="80" t="s">
        <v>2414</v>
      </c>
      <c r="I20" s="173"/>
      <c r="J20" s="83">
        <v>602207</v>
      </c>
      <c r="K20" s="81">
        <v>752086179</v>
      </c>
      <c r="L20" s="81">
        <v>2920682</v>
      </c>
      <c r="M20" s="81">
        <v>3636024182</v>
      </c>
      <c r="N20" s="81">
        <v>701500</v>
      </c>
      <c r="O20" s="81">
        <v>1842356097</v>
      </c>
      <c r="P20" s="81">
        <v>13081</v>
      </c>
      <c r="Q20" s="81">
        <v>79914566.000000015</v>
      </c>
      <c r="R20" s="81">
        <v>1961.9856600000001</v>
      </c>
      <c r="S20" s="81">
        <v>7928185.0237500006</v>
      </c>
      <c r="T20" s="81">
        <v>0</v>
      </c>
      <c r="U20" s="81">
        <v>4</v>
      </c>
      <c r="V20" s="81">
        <v>207</v>
      </c>
      <c r="W20" s="81">
        <v>0</v>
      </c>
      <c r="X20" s="81">
        <v>27226</v>
      </c>
      <c r="Y20" s="81">
        <v>1267362</v>
      </c>
      <c r="Z20" s="81">
        <v>6319603797.0237503</v>
      </c>
      <c r="AA20" s="81">
        <v>1217648314</v>
      </c>
      <c r="AB20" s="81">
        <v>5677968775</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2390</v>
      </c>
      <c r="B21" s="80">
        <v>13</v>
      </c>
      <c r="C21" s="80">
        <v>18</v>
      </c>
      <c r="D21" s="80">
        <v>13</v>
      </c>
      <c r="E21" s="80">
        <v>2022</v>
      </c>
      <c r="F21" s="80" t="s">
        <v>568</v>
      </c>
      <c r="G21" s="182" t="s">
        <v>2387</v>
      </c>
      <c r="H21" s="80" t="s">
        <v>2388</v>
      </c>
      <c r="I21" s="173"/>
      <c r="J21" s="83">
        <v>338410</v>
      </c>
      <c r="K21" s="81">
        <v>436492001</v>
      </c>
      <c r="L21" s="81">
        <v>249083</v>
      </c>
      <c r="M21" s="81">
        <v>319447160</v>
      </c>
      <c r="N21" s="81">
        <v>417400</v>
      </c>
      <c r="O21" s="81">
        <v>1316409068</v>
      </c>
      <c r="P21" s="81">
        <v>4594</v>
      </c>
      <c r="Q21" s="81">
        <v>28367876</v>
      </c>
      <c r="R21" s="81">
        <v>0</v>
      </c>
      <c r="S21" s="81">
        <v>0</v>
      </c>
      <c r="T21" s="81">
        <v>0</v>
      </c>
      <c r="U21" s="81">
        <v>0</v>
      </c>
      <c r="V21" s="81">
        <v>0</v>
      </c>
      <c r="W21" s="81">
        <v>0</v>
      </c>
      <c r="X21" s="81">
        <v>0</v>
      </c>
      <c r="Y21" s="81">
        <v>0</v>
      </c>
      <c r="Z21" s="81">
        <v>2100716105</v>
      </c>
      <c r="AA21" s="81">
        <v>761826610</v>
      </c>
      <c r="AB21" s="81">
        <v>4000089221.0000005</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1693</v>
      </c>
      <c r="B22" s="80">
        <v>14</v>
      </c>
      <c r="C22" s="80">
        <v>18</v>
      </c>
      <c r="D22" s="80">
        <v>14</v>
      </c>
      <c r="E22" s="80">
        <v>2022</v>
      </c>
      <c r="F22" s="80" t="s">
        <v>568</v>
      </c>
      <c r="G22" s="182" t="s">
        <v>1690</v>
      </c>
      <c r="H22" s="80" t="s">
        <v>1691</v>
      </c>
      <c r="I22" s="173"/>
      <c r="J22" s="83">
        <v>121743</v>
      </c>
      <c r="K22" s="81">
        <v>151444356</v>
      </c>
      <c r="L22" s="81">
        <v>469207</v>
      </c>
      <c r="M22" s="81">
        <v>581711151</v>
      </c>
      <c r="N22" s="81">
        <v>95500</v>
      </c>
      <c r="O22" s="81">
        <v>262155721.00000003</v>
      </c>
      <c r="P22" s="81">
        <v>7475</v>
      </c>
      <c r="Q22" s="81">
        <v>44312146</v>
      </c>
      <c r="R22" s="81">
        <v>0</v>
      </c>
      <c r="S22" s="81">
        <v>0</v>
      </c>
      <c r="T22" s="81">
        <v>0</v>
      </c>
      <c r="U22" s="81">
        <v>0</v>
      </c>
      <c r="V22" s="81">
        <v>793</v>
      </c>
      <c r="W22" s="81">
        <v>0</v>
      </c>
      <c r="X22" s="81">
        <v>0</v>
      </c>
      <c r="Y22" s="81">
        <v>4859733</v>
      </c>
      <c r="Z22" s="81">
        <v>1044483107.0000001</v>
      </c>
      <c r="AA22" s="81">
        <v>87249694</v>
      </c>
      <c r="AB22" s="81">
        <v>717878543</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2378</v>
      </c>
      <c r="B23" s="80">
        <v>15</v>
      </c>
      <c r="C23" s="80">
        <v>18</v>
      </c>
      <c r="D23" s="80">
        <v>15</v>
      </c>
      <c r="E23" s="80">
        <v>2022</v>
      </c>
      <c r="F23" s="80" t="s">
        <v>568</v>
      </c>
      <c r="G23" s="182" t="s">
        <v>2375</v>
      </c>
      <c r="H23" s="80" t="s">
        <v>2376</v>
      </c>
      <c r="I23" s="173"/>
      <c r="J23" s="83">
        <v>161286</v>
      </c>
      <c r="K23" s="81">
        <v>207858554</v>
      </c>
      <c r="L23" s="81">
        <v>6972</v>
      </c>
      <c r="M23" s="81">
        <v>8921327</v>
      </c>
      <c r="N23" s="81">
        <v>1300</v>
      </c>
      <c r="O23" s="81">
        <v>2743429</v>
      </c>
      <c r="P23" s="81">
        <v>0</v>
      </c>
      <c r="Q23" s="81">
        <v>0</v>
      </c>
      <c r="R23" s="81">
        <v>0</v>
      </c>
      <c r="S23" s="81">
        <v>0</v>
      </c>
      <c r="T23" s="81">
        <v>0</v>
      </c>
      <c r="U23" s="81">
        <v>0</v>
      </c>
      <c r="V23" s="81">
        <v>0</v>
      </c>
      <c r="W23" s="81">
        <v>0</v>
      </c>
      <c r="X23" s="81">
        <v>0</v>
      </c>
      <c r="Y23" s="81">
        <v>0</v>
      </c>
      <c r="Z23" s="81">
        <v>219523309.99999997</v>
      </c>
      <c r="AA23" s="81">
        <v>414166233</v>
      </c>
      <c r="AB23" s="81">
        <v>2859986527</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2335</v>
      </c>
      <c r="B24" s="80">
        <v>16</v>
      </c>
      <c r="C24" s="80">
        <v>18</v>
      </c>
      <c r="D24" s="80">
        <v>16</v>
      </c>
      <c r="E24" s="80">
        <v>2022</v>
      </c>
      <c r="F24" s="80" t="s">
        <v>568</v>
      </c>
      <c r="G24" s="182" t="s">
        <v>2332</v>
      </c>
      <c r="H24" s="80" t="s">
        <v>2333</v>
      </c>
      <c r="I24" s="173"/>
      <c r="J24" s="83">
        <v>64706.999999999993</v>
      </c>
      <c r="K24" s="81">
        <v>81327206</v>
      </c>
      <c r="L24" s="81">
        <v>717855</v>
      </c>
      <c r="M24" s="81">
        <v>899916372</v>
      </c>
      <c r="N24" s="81">
        <v>404100</v>
      </c>
      <c r="O24" s="81">
        <v>1473700492.0000002</v>
      </c>
      <c r="P24" s="81">
        <v>7403</v>
      </c>
      <c r="Q24" s="81">
        <v>44257785.000000007</v>
      </c>
      <c r="R24" s="81">
        <v>0</v>
      </c>
      <c r="S24" s="81">
        <v>0</v>
      </c>
      <c r="T24" s="81">
        <v>0</v>
      </c>
      <c r="U24" s="81">
        <v>0</v>
      </c>
      <c r="V24" s="81">
        <v>4</v>
      </c>
      <c r="W24" s="81">
        <v>0</v>
      </c>
      <c r="X24" s="81">
        <v>0</v>
      </c>
      <c r="Y24" s="81">
        <v>26981</v>
      </c>
      <c r="Z24" s="81">
        <v>2499228836</v>
      </c>
      <c r="AA24" s="81">
        <v>178187886</v>
      </c>
      <c r="AB24" s="81">
        <v>710485142</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2351</v>
      </c>
      <c r="B25" s="80">
        <v>17</v>
      </c>
      <c r="C25" s="80">
        <v>18</v>
      </c>
      <c r="D25" s="80">
        <v>17</v>
      </c>
      <c r="E25" s="80">
        <v>2022</v>
      </c>
      <c r="F25" s="80" t="s">
        <v>568</v>
      </c>
      <c r="G25" s="182" t="s">
        <v>2348</v>
      </c>
      <c r="H25" s="80" t="s">
        <v>2349</v>
      </c>
      <c r="I25" s="173"/>
      <c r="J25" s="83">
        <v>18730</v>
      </c>
      <c r="K25" s="81">
        <v>22932509</v>
      </c>
      <c r="L25" s="81">
        <v>94440</v>
      </c>
      <c r="M25" s="81">
        <v>115390964.00000001</v>
      </c>
      <c r="N25" s="81">
        <v>534600</v>
      </c>
      <c r="O25" s="81">
        <v>1514736053</v>
      </c>
      <c r="P25" s="81">
        <v>7990</v>
      </c>
      <c r="Q25" s="81">
        <v>47361213.000000007</v>
      </c>
      <c r="R25" s="81">
        <v>0</v>
      </c>
      <c r="S25" s="81">
        <v>0</v>
      </c>
      <c r="T25" s="81">
        <v>0</v>
      </c>
      <c r="U25" s="81">
        <v>0</v>
      </c>
      <c r="V25" s="81">
        <v>25</v>
      </c>
      <c r="W25" s="81">
        <v>0</v>
      </c>
      <c r="X25" s="81">
        <v>0</v>
      </c>
      <c r="Y25" s="81">
        <v>150847</v>
      </c>
      <c r="Z25" s="81">
        <v>1700571586.0000002</v>
      </c>
      <c r="AA25" s="81">
        <v>5773121</v>
      </c>
      <c r="AB25" s="81">
        <v>86704983</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1706</v>
      </c>
      <c r="B26" s="80">
        <v>18</v>
      </c>
      <c r="C26" s="80">
        <v>18</v>
      </c>
      <c r="D26" s="80">
        <v>18</v>
      </c>
      <c r="E26" s="80">
        <v>2022</v>
      </c>
      <c r="F26" s="80" t="s">
        <v>568</v>
      </c>
      <c r="G26" s="182" t="s">
        <v>1703</v>
      </c>
      <c r="H26" s="80" t="s">
        <v>1704</v>
      </c>
      <c r="I26" s="173"/>
      <c r="J26" s="83">
        <v>58398</v>
      </c>
      <c r="K26" s="81">
        <v>74530372</v>
      </c>
      <c r="L26" s="81">
        <v>30346</v>
      </c>
      <c r="M26" s="81">
        <v>38424033</v>
      </c>
      <c r="N26" s="81">
        <v>0</v>
      </c>
      <c r="O26" s="81">
        <v>0</v>
      </c>
      <c r="P26" s="81">
        <v>0</v>
      </c>
      <c r="Q26" s="81">
        <v>0</v>
      </c>
      <c r="R26" s="81">
        <v>0</v>
      </c>
      <c r="S26" s="81">
        <v>0</v>
      </c>
      <c r="T26" s="81">
        <v>0</v>
      </c>
      <c r="U26" s="81">
        <v>0</v>
      </c>
      <c r="V26" s="81">
        <v>0</v>
      </c>
      <c r="W26" s="81">
        <v>0</v>
      </c>
      <c r="X26" s="81">
        <v>0</v>
      </c>
      <c r="Y26" s="81">
        <v>0</v>
      </c>
      <c r="Z26" s="81">
        <v>112954405.00000001</v>
      </c>
      <c r="AA26" s="81">
        <v>147882208</v>
      </c>
      <c r="AB26" s="81">
        <v>826472544</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1725</v>
      </c>
      <c r="B27" s="80">
        <v>19</v>
      </c>
      <c r="C27" s="80">
        <v>18</v>
      </c>
      <c r="D27" s="80">
        <v>19</v>
      </c>
      <c r="E27" s="80">
        <v>2022</v>
      </c>
      <c r="F27" s="80" t="s">
        <v>568</v>
      </c>
      <c r="G27" s="182" t="s">
        <v>1722</v>
      </c>
      <c r="H27" s="80" t="s">
        <v>1723</v>
      </c>
      <c r="I27" s="173"/>
      <c r="J27" s="83">
        <v>153179</v>
      </c>
      <c r="K27" s="81">
        <v>195734111.99999997</v>
      </c>
      <c r="L27" s="81">
        <v>69662</v>
      </c>
      <c r="M27" s="81">
        <v>88580720</v>
      </c>
      <c r="N27" s="81">
        <v>2200</v>
      </c>
      <c r="O27" s="81">
        <v>3616967.0000000005</v>
      </c>
      <c r="P27" s="81">
        <v>0</v>
      </c>
      <c r="Q27" s="81">
        <v>0</v>
      </c>
      <c r="R27" s="81">
        <v>0</v>
      </c>
      <c r="S27" s="81">
        <v>0</v>
      </c>
      <c r="T27" s="81">
        <v>0</v>
      </c>
      <c r="U27" s="81">
        <v>0</v>
      </c>
      <c r="V27" s="81">
        <v>0</v>
      </c>
      <c r="W27" s="81">
        <v>0</v>
      </c>
      <c r="X27" s="81">
        <v>0</v>
      </c>
      <c r="Y27" s="81">
        <v>0</v>
      </c>
      <c r="Z27" s="81">
        <v>287931798.99999994</v>
      </c>
      <c r="AA27" s="81">
        <v>274773961</v>
      </c>
      <c r="AB27" s="81">
        <v>1837746332</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1677</v>
      </c>
      <c r="B28" s="80">
        <v>20</v>
      </c>
      <c r="C28" s="80">
        <v>18</v>
      </c>
      <c r="D28" s="80">
        <v>20</v>
      </c>
      <c r="E28" s="80">
        <v>2022</v>
      </c>
      <c r="F28" s="80" t="s">
        <v>568</v>
      </c>
      <c r="G28" s="182" t="s">
        <v>1674</v>
      </c>
      <c r="H28" s="80" t="s">
        <v>1675</v>
      </c>
      <c r="I28" s="173"/>
      <c r="J28" s="83">
        <v>218467</v>
      </c>
      <c r="K28" s="81">
        <v>278237732</v>
      </c>
      <c r="L28" s="81">
        <v>631833</v>
      </c>
      <c r="M28" s="81">
        <v>801121707</v>
      </c>
      <c r="N28" s="81">
        <v>357800</v>
      </c>
      <c r="O28" s="81">
        <v>1071915730.9999999</v>
      </c>
      <c r="P28" s="81">
        <v>6202</v>
      </c>
      <c r="Q28" s="81">
        <v>33251052</v>
      </c>
      <c r="R28" s="81">
        <v>1795.9214399999998</v>
      </c>
      <c r="S28" s="81">
        <v>7633279.3534899987</v>
      </c>
      <c r="T28" s="81">
        <v>0</v>
      </c>
      <c r="U28" s="81">
        <v>0</v>
      </c>
      <c r="V28" s="81">
        <v>22</v>
      </c>
      <c r="W28" s="81">
        <v>0</v>
      </c>
      <c r="X28" s="81">
        <v>0</v>
      </c>
      <c r="Y28" s="81">
        <v>135884.99999999997</v>
      </c>
      <c r="Z28" s="81">
        <v>2192295386.3534899</v>
      </c>
      <c r="AA28" s="81">
        <v>416152216.99999994</v>
      </c>
      <c r="AB28" s="81">
        <v>2016300683</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1657</v>
      </c>
      <c r="B29" s="80">
        <v>21</v>
      </c>
      <c r="C29" s="80">
        <v>18</v>
      </c>
      <c r="D29" s="80">
        <v>21</v>
      </c>
      <c r="E29" s="80">
        <v>2022</v>
      </c>
      <c r="F29" s="80" t="s">
        <v>568</v>
      </c>
      <c r="G29" s="182" t="s">
        <v>1654</v>
      </c>
      <c r="H29" s="80" t="s">
        <v>1655</v>
      </c>
      <c r="I29" s="173"/>
      <c r="J29" s="83">
        <v>2661555</v>
      </c>
      <c r="K29" s="81">
        <v>3388523902</v>
      </c>
      <c r="L29" s="81">
        <v>823456</v>
      </c>
      <c r="M29" s="81">
        <v>1042113145</v>
      </c>
      <c r="N29" s="81">
        <v>704700</v>
      </c>
      <c r="O29" s="81">
        <v>1930182973.9999998</v>
      </c>
      <c r="P29" s="81">
        <v>17854</v>
      </c>
      <c r="Q29" s="81">
        <v>105521516</v>
      </c>
      <c r="R29" s="81">
        <v>174.94395</v>
      </c>
      <c r="S29" s="81">
        <v>1456933.1936899999</v>
      </c>
      <c r="T29" s="81">
        <v>0</v>
      </c>
      <c r="U29" s="81">
        <v>0</v>
      </c>
      <c r="V29" s="81">
        <v>106</v>
      </c>
      <c r="W29" s="81">
        <v>0</v>
      </c>
      <c r="X29" s="81">
        <v>0</v>
      </c>
      <c r="Y29" s="81">
        <v>649501</v>
      </c>
      <c r="Z29" s="81">
        <v>6468447971.1936893</v>
      </c>
      <c r="AA29" s="81">
        <v>6939370606</v>
      </c>
      <c r="AB29" s="81">
        <v>38159480794</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2339</v>
      </c>
      <c r="B30" s="80">
        <v>22</v>
      </c>
      <c r="C30" s="80">
        <v>18</v>
      </c>
      <c r="D30" s="80">
        <v>22</v>
      </c>
      <c r="E30" s="80">
        <v>2022</v>
      </c>
      <c r="F30" s="80" t="s">
        <v>568</v>
      </c>
      <c r="G30" s="182" t="s">
        <v>2336</v>
      </c>
      <c r="H30" s="80" t="s">
        <v>2337</v>
      </c>
      <c r="I30" s="173"/>
      <c r="J30" s="83">
        <v>169553</v>
      </c>
      <c r="K30" s="81">
        <v>213826810</v>
      </c>
      <c r="L30" s="81">
        <v>320353</v>
      </c>
      <c r="M30" s="81">
        <v>402684337</v>
      </c>
      <c r="N30" s="81">
        <v>715300</v>
      </c>
      <c r="O30" s="81">
        <v>2326085565</v>
      </c>
      <c r="P30" s="81">
        <v>4059</v>
      </c>
      <c r="Q30" s="81">
        <v>24151556</v>
      </c>
      <c r="R30" s="81">
        <v>0</v>
      </c>
      <c r="S30" s="81">
        <v>0</v>
      </c>
      <c r="T30" s="81">
        <v>0</v>
      </c>
      <c r="U30" s="81">
        <v>0</v>
      </c>
      <c r="V30" s="81">
        <v>2</v>
      </c>
      <c r="W30" s="81">
        <v>0</v>
      </c>
      <c r="X30" s="81">
        <v>0</v>
      </c>
      <c r="Y30" s="81">
        <v>12263.999999999998</v>
      </c>
      <c r="Z30" s="81">
        <v>2966760531.9999995</v>
      </c>
      <c r="AA30" s="81">
        <v>233924426</v>
      </c>
      <c r="AB30" s="81">
        <v>1594380785</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2386</v>
      </c>
      <c r="B31" s="80">
        <v>23</v>
      </c>
      <c r="C31" s="80">
        <v>18</v>
      </c>
      <c r="D31" s="80">
        <v>23</v>
      </c>
      <c r="E31" s="80">
        <v>2022</v>
      </c>
      <c r="F31" s="80" t="s">
        <v>568</v>
      </c>
      <c r="G31" s="182" t="s">
        <v>2383</v>
      </c>
      <c r="H31" s="80" t="s">
        <v>2384</v>
      </c>
      <c r="I31" s="173"/>
      <c r="J31" s="83">
        <v>161297</v>
      </c>
      <c r="K31" s="81">
        <v>208182064.00000003</v>
      </c>
      <c r="L31" s="81">
        <v>58022</v>
      </c>
      <c r="M31" s="81">
        <v>74446810</v>
      </c>
      <c r="N31" s="81">
        <v>0</v>
      </c>
      <c r="O31" s="81">
        <v>0</v>
      </c>
      <c r="P31" s="81">
        <v>0</v>
      </c>
      <c r="Q31" s="81">
        <v>0</v>
      </c>
      <c r="R31" s="81">
        <v>0</v>
      </c>
      <c r="S31" s="81">
        <v>0</v>
      </c>
      <c r="T31" s="81">
        <v>0</v>
      </c>
      <c r="U31" s="81">
        <v>0</v>
      </c>
      <c r="V31" s="81">
        <v>0</v>
      </c>
      <c r="W31" s="81">
        <v>0</v>
      </c>
      <c r="X31" s="81">
        <v>0</v>
      </c>
      <c r="Y31" s="81">
        <v>0</v>
      </c>
      <c r="Z31" s="81">
        <v>282628874</v>
      </c>
      <c r="AA31" s="81">
        <v>424622332.00000006</v>
      </c>
      <c r="AB31" s="81">
        <v>3402448942</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2382</v>
      </c>
      <c r="B32" s="80">
        <v>24</v>
      </c>
      <c r="C32" s="80">
        <v>18</v>
      </c>
      <c r="D32" s="80">
        <v>24</v>
      </c>
      <c r="E32" s="80">
        <v>2022</v>
      </c>
      <c r="F32" s="80" t="s">
        <v>568</v>
      </c>
      <c r="G32" s="182" t="s">
        <v>2379</v>
      </c>
      <c r="H32" s="80" t="s">
        <v>2380</v>
      </c>
      <c r="I32" s="173"/>
      <c r="J32" s="83">
        <v>158435</v>
      </c>
      <c r="K32" s="81">
        <v>202567780</v>
      </c>
      <c r="L32" s="81">
        <v>115099</v>
      </c>
      <c r="M32" s="81">
        <v>146277513</v>
      </c>
      <c r="N32" s="81">
        <v>100</v>
      </c>
      <c r="O32" s="81">
        <v>161796</v>
      </c>
      <c r="P32" s="81">
        <v>0</v>
      </c>
      <c r="Q32" s="81">
        <v>0</v>
      </c>
      <c r="R32" s="81">
        <v>0</v>
      </c>
      <c r="S32" s="81">
        <v>0</v>
      </c>
      <c r="T32" s="81">
        <v>0</v>
      </c>
      <c r="U32" s="81">
        <v>0</v>
      </c>
      <c r="V32" s="81">
        <v>0</v>
      </c>
      <c r="W32" s="81">
        <v>0</v>
      </c>
      <c r="X32" s="81">
        <v>0</v>
      </c>
      <c r="Y32" s="81">
        <v>0</v>
      </c>
      <c r="Z32" s="81">
        <v>349007089</v>
      </c>
      <c r="AA32" s="81">
        <v>318032747</v>
      </c>
      <c r="AB32" s="81">
        <v>2113796248.9999995</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1665</v>
      </c>
      <c r="B33" s="80">
        <v>25</v>
      </c>
      <c r="C33" s="80">
        <v>18</v>
      </c>
      <c r="D33" s="80">
        <v>25</v>
      </c>
      <c r="E33" s="80">
        <v>2022</v>
      </c>
      <c r="F33" s="80" t="s">
        <v>568</v>
      </c>
      <c r="G33" s="182" t="s">
        <v>1662</v>
      </c>
      <c r="H33" s="80" t="s">
        <v>1663</v>
      </c>
      <c r="I33" s="173"/>
      <c r="J33" s="83">
        <v>645324</v>
      </c>
      <c r="K33" s="81">
        <v>829988075</v>
      </c>
      <c r="L33" s="81">
        <v>2007650</v>
      </c>
      <c r="M33" s="81">
        <v>2572512511</v>
      </c>
      <c r="N33" s="81">
        <v>393000</v>
      </c>
      <c r="O33" s="81">
        <v>988496471.99999988</v>
      </c>
      <c r="P33" s="81">
        <v>0</v>
      </c>
      <c r="Q33" s="81">
        <v>0</v>
      </c>
      <c r="R33" s="81">
        <v>0</v>
      </c>
      <c r="S33" s="81">
        <v>0</v>
      </c>
      <c r="T33" s="81">
        <v>0</v>
      </c>
      <c r="U33" s="81">
        <v>0</v>
      </c>
      <c r="V33" s="81">
        <v>0</v>
      </c>
      <c r="W33" s="81">
        <v>0</v>
      </c>
      <c r="X33" s="81">
        <v>0</v>
      </c>
      <c r="Y33" s="81">
        <v>0</v>
      </c>
      <c r="Z33" s="81">
        <v>4390997058</v>
      </c>
      <c r="AA33" s="81">
        <v>1065224090.0000001</v>
      </c>
      <c r="AB33" s="81">
        <v>5367189149</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2415</v>
      </c>
      <c r="B34" s="80">
        <v>26</v>
      </c>
      <c r="C34" s="80">
        <v>18</v>
      </c>
      <c r="D34" s="80">
        <v>26</v>
      </c>
      <c r="E34" s="80">
        <v>2022</v>
      </c>
      <c r="F34" s="80" t="s">
        <v>568</v>
      </c>
      <c r="G34" s="182" t="s">
        <v>2416</v>
      </c>
      <c r="H34" s="80" t="s">
        <v>2417</v>
      </c>
      <c r="I34" s="173"/>
      <c r="J34" s="83">
        <v>267872</v>
      </c>
      <c r="K34" s="81">
        <v>346963700</v>
      </c>
      <c r="L34" s="81">
        <v>387813</v>
      </c>
      <c r="M34" s="81">
        <v>499810017</v>
      </c>
      <c r="N34" s="81">
        <v>9800</v>
      </c>
      <c r="O34" s="81">
        <v>17526940</v>
      </c>
      <c r="P34" s="81">
        <v>0</v>
      </c>
      <c r="Q34" s="81">
        <v>0</v>
      </c>
      <c r="R34" s="81">
        <v>0</v>
      </c>
      <c r="S34" s="81">
        <v>0</v>
      </c>
      <c r="T34" s="81">
        <v>0</v>
      </c>
      <c r="U34" s="81">
        <v>0</v>
      </c>
      <c r="V34" s="81">
        <v>2</v>
      </c>
      <c r="W34" s="81">
        <v>0</v>
      </c>
      <c r="X34" s="81">
        <v>0</v>
      </c>
      <c r="Y34" s="81">
        <v>10792</v>
      </c>
      <c r="Z34" s="81">
        <v>864311449</v>
      </c>
      <c r="AA34" s="81">
        <v>714491595</v>
      </c>
      <c r="AB34" s="81">
        <v>3426440360</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1721</v>
      </c>
      <c r="B35" s="80">
        <v>27</v>
      </c>
      <c r="C35" s="80">
        <v>18</v>
      </c>
      <c r="D35" s="80">
        <v>27</v>
      </c>
      <c r="E35" s="80">
        <v>2022</v>
      </c>
      <c r="F35" s="80" t="s">
        <v>568</v>
      </c>
      <c r="G35" s="182" t="s">
        <v>1718</v>
      </c>
      <c r="H35" s="80" t="s">
        <v>1719</v>
      </c>
      <c r="I35" s="173"/>
      <c r="J35" s="83">
        <v>152997</v>
      </c>
      <c r="K35" s="81">
        <v>205147136</v>
      </c>
      <c r="L35" s="81">
        <v>325364</v>
      </c>
      <c r="M35" s="81">
        <v>433840767</v>
      </c>
      <c r="N35" s="81">
        <v>11400</v>
      </c>
      <c r="O35" s="81">
        <v>26467645</v>
      </c>
      <c r="P35" s="81">
        <v>0</v>
      </c>
      <c r="Q35" s="81">
        <v>0</v>
      </c>
      <c r="R35" s="81">
        <v>0</v>
      </c>
      <c r="S35" s="81">
        <v>0</v>
      </c>
      <c r="T35" s="81">
        <v>0</v>
      </c>
      <c r="U35" s="81">
        <v>0</v>
      </c>
      <c r="V35" s="81">
        <v>54</v>
      </c>
      <c r="W35" s="81">
        <v>0</v>
      </c>
      <c r="X35" s="81">
        <v>0</v>
      </c>
      <c r="Y35" s="81">
        <v>329902</v>
      </c>
      <c r="Z35" s="81">
        <v>665785449.99999988</v>
      </c>
      <c r="AA35" s="81">
        <v>453231393</v>
      </c>
      <c r="AB35" s="81">
        <v>2215711926</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2347</v>
      </c>
      <c r="B36" s="80">
        <v>28</v>
      </c>
      <c r="C36" s="80">
        <v>18</v>
      </c>
      <c r="D36" s="80">
        <v>28</v>
      </c>
      <c r="E36" s="80">
        <v>2022</v>
      </c>
      <c r="F36" s="80" t="s">
        <v>568</v>
      </c>
      <c r="G36" s="182" t="s">
        <v>2344</v>
      </c>
      <c r="H36" s="80" t="s">
        <v>2345</v>
      </c>
      <c r="I36" s="173"/>
      <c r="J36" s="83">
        <v>69577</v>
      </c>
      <c r="K36" s="81">
        <v>89667992</v>
      </c>
      <c r="L36" s="81">
        <v>97254</v>
      </c>
      <c r="M36" s="81">
        <v>124808333</v>
      </c>
      <c r="N36" s="81">
        <v>2500</v>
      </c>
      <c r="O36" s="81">
        <v>5441657</v>
      </c>
      <c r="P36" s="81">
        <v>0</v>
      </c>
      <c r="Q36" s="81">
        <v>0</v>
      </c>
      <c r="R36" s="81">
        <v>0</v>
      </c>
      <c r="S36" s="81">
        <v>0</v>
      </c>
      <c r="T36" s="81">
        <v>0</v>
      </c>
      <c r="U36" s="81">
        <v>0</v>
      </c>
      <c r="V36" s="81">
        <v>1</v>
      </c>
      <c r="W36" s="81">
        <v>0</v>
      </c>
      <c r="X36" s="81">
        <v>0</v>
      </c>
      <c r="Y36" s="81">
        <v>7358</v>
      </c>
      <c r="Z36" s="81">
        <v>219925340</v>
      </c>
      <c r="AA36" s="81">
        <v>221579675</v>
      </c>
      <c r="AB36" s="81">
        <v>856808159.99999988</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1681</v>
      </c>
      <c r="B37" s="80">
        <v>29</v>
      </c>
      <c r="C37" s="80">
        <v>18</v>
      </c>
      <c r="D37" s="80">
        <v>29</v>
      </c>
      <c r="E37" s="80">
        <v>2022</v>
      </c>
      <c r="F37" s="80" t="s">
        <v>568</v>
      </c>
      <c r="G37" s="182" t="s">
        <v>1678</v>
      </c>
      <c r="H37" s="80" t="s">
        <v>1679</v>
      </c>
      <c r="I37" s="173"/>
      <c r="J37" s="83">
        <v>129342.99999999999</v>
      </c>
      <c r="K37" s="81">
        <v>167752892</v>
      </c>
      <c r="L37" s="81">
        <v>361508</v>
      </c>
      <c r="M37" s="81">
        <v>466488860</v>
      </c>
      <c r="N37" s="81">
        <v>339300</v>
      </c>
      <c r="O37" s="81">
        <v>1101986244</v>
      </c>
      <c r="P37" s="81">
        <v>5727</v>
      </c>
      <c r="Q37" s="81">
        <v>33948535.000000007</v>
      </c>
      <c r="R37" s="81">
        <v>0</v>
      </c>
      <c r="S37" s="81">
        <v>0</v>
      </c>
      <c r="T37" s="81">
        <v>0</v>
      </c>
      <c r="U37" s="81">
        <v>0</v>
      </c>
      <c r="V37" s="81">
        <v>0</v>
      </c>
      <c r="W37" s="81">
        <v>0</v>
      </c>
      <c r="X37" s="81">
        <v>0</v>
      </c>
      <c r="Y37" s="81">
        <v>0</v>
      </c>
      <c r="Z37" s="81">
        <v>1770176531</v>
      </c>
      <c r="AA37" s="81">
        <v>52634966.000000007</v>
      </c>
      <c r="AB37" s="81">
        <v>766724709</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1717</v>
      </c>
      <c r="B38" s="80">
        <v>30</v>
      </c>
      <c r="C38" s="80">
        <v>18</v>
      </c>
      <c r="D38" s="80">
        <v>30</v>
      </c>
      <c r="E38" s="80">
        <v>2022</v>
      </c>
      <c r="F38" s="80" t="s">
        <v>568</v>
      </c>
      <c r="G38" s="182" t="s">
        <v>1715</v>
      </c>
      <c r="H38" s="80" t="s">
        <v>1702</v>
      </c>
      <c r="I38" s="173"/>
      <c r="J38" s="83">
        <v>154488</v>
      </c>
      <c r="K38" s="81">
        <v>200502887</v>
      </c>
      <c r="L38" s="81">
        <v>203891</v>
      </c>
      <c r="M38" s="81">
        <v>263693025.00000003</v>
      </c>
      <c r="N38" s="81">
        <v>0</v>
      </c>
      <c r="O38" s="81">
        <v>0</v>
      </c>
      <c r="P38" s="81">
        <v>0</v>
      </c>
      <c r="Q38" s="81">
        <v>0</v>
      </c>
      <c r="R38" s="81">
        <v>0</v>
      </c>
      <c r="S38" s="81">
        <v>0</v>
      </c>
      <c r="T38" s="81">
        <v>0</v>
      </c>
      <c r="U38" s="81">
        <v>0</v>
      </c>
      <c r="V38" s="81">
        <v>0</v>
      </c>
      <c r="W38" s="81">
        <v>0</v>
      </c>
      <c r="X38" s="81">
        <v>0</v>
      </c>
      <c r="Y38" s="81">
        <v>0</v>
      </c>
      <c r="Z38" s="81">
        <v>464195912</v>
      </c>
      <c r="AA38" s="81">
        <v>467620496</v>
      </c>
      <c r="AB38" s="81">
        <v>2303444841</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1685</v>
      </c>
      <c r="B39" s="80">
        <v>31</v>
      </c>
      <c r="C39" s="80">
        <v>18</v>
      </c>
      <c r="D39" s="80">
        <v>31</v>
      </c>
      <c r="E39" s="80">
        <v>2022</v>
      </c>
      <c r="F39" s="80" t="s">
        <v>568</v>
      </c>
      <c r="G39" s="182" t="s">
        <v>1682</v>
      </c>
      <c r="H39" s="80" t="s">
        <v>1683</v>
      </c>
      <c r="I39" s="173"/>
      <c r="J39" s="83">
        <v>76919</v>
      </c>
      <c r="K39" s="81">
        <v>98975595</v>
      </c>
      <c r="L39" s="81">
        <v>134707</v>
      </c>
      <c r="M39" s="81">
        <v>172503954</v>
      </c>
      <c r="N39" s="81">
        <v>343100</v>
      </c>
      <c r="O39" s="81">
        <v>959129876.00000012</v>
      </c>
      <c r="P39" s="81">
        <v>708</v>
      </c>
      <c r="Q39" s="81">
        <v>4374383</v>
      </c>
      <c r="R39" s="81">
        <v>0</v>
      </c>
      <c r="S39" s="81">
        <v>0</v>
      </c>
      <c r="T39" s="81">
        <v>0</v>
      </c>
      <c r="U39" s="81">
        <v>0</v>
      </c>
      <c r="V39" s="81">
        <v>0</v>
      </c>
      <c r="W39" s="81">
        <v>0</v>
      </c>
      <c r="X39" s="81">
        <v>0</v>
      </c>
      <c r="Y39" s="81">
        <v>0</v>
      </c>
      <c r="Z39" s="81">
        <v>1234983808.0000002</v>
      </c>
      <c r="AA39" s="81">
        <v>42758782</v>
      </c>
      <c r="AB39" s="81">
        <v>890157404</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2355</v>
      </c>
      <c r="B40" s="80">
        <v>32</v>
      </c>
      <c r="C40" s="80">
        <v>18</v>
      </c>
      <c r="D40" s="80">
        <v>32</v>
      </c>
      <c r="E40" s="80">
        <v>2022</v>
      </c>
      <c r="F40" s="80" t="s">
        <v>568</v>
      </c>
      <c r="G40" s="182" t="s">
        <v>2352</v>
      </c>
      <c r="H40" s="80" t="s">
        <v>2353</v>
      </c>
      <c r="I40" s="173"/>
      <c r="J40" s="83">
        <v>81203</v>
      </c>
      <c r="K40" s="81">
        <v>102945180</v>
      </c>
      <c r="L40" s="81">
        <v>167867</v>
      </c>
      <c r="M40" s="81">
        <v>212095356.99999997</v>
      </c>
      <c r="N40" s="81">
        <v>18700</v>
      </c>
      <c r="O40" s="81">
        <v>34557490</v>
      </c>
      <c r="P40" s="81">
        <v>0</v>
      </c>
      <c r="Q40" s="81">
        <v>0</v>
      </c>
      <c r="R40" s="81">
        <v>0</v>
      </c>
      <c r="S40" s="81">
        <v>0</v>
      </c>
      <c r="T40" s="81">
        <v>0</v>
      </c>
      <c r="U40" s="81">
        <v>0</v>
      </c>
      <c r="V40" s="81">
        <v>0</v>
      </c>
      <c r="W40" s="81">
        <v>0</v>
      </c>
      <c r="X40" s="81">
        <v>0</v>
      </c>
      <c r="Y40" s="81">
        <v>0</v>
      </c>
      <c r="Z40" s="81">
        <v>349598027</v>
      </c>
      <c r="AA40" s="81">
        <v>92162719</v>
      </c>
      <c r="AB40" s="81">
        <v>645366564</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1689</v>
      </c>
      <c r="B41" s="80">
        <v>33</v>
      </c>
      <c r="C41" s="80">
        <v>18</v>
      </c>
      <c r="D41" s="80">
        <v>33</v>
      </c>
      <c r="E41" s="80">
        <v>2022</v>
      </c>
      <c r="F41" s="80" t="s">
        <v>568</v>
      </c>
      <c r="G41" s="182" t="s">
        <v>1686</v>
      </c>
      <c r="H41" s="80" t="s">
        <v>1687</v>
      </c>
      <c r="I41" s="173"/>
      <c r="J41" s="83">
        <v>66433</v>
      </c>
      <c r="K41" s="81">
        <v>86194985</v>
      </c>
      <c r="L41" s="81">
        <v>418020</v>
      </c>
      <c r="M41" s="81">
        <v>539592102</v>
      </c>
      <c r="N41" s="81">
        <v>19600</v>
      </c>
      <c r="O41" s="81">
        <v>52307914</v>
      </c>
      <c r="P41" s="81">
        <v>0</v>
      </c>
      <c r="Q41" s="81">
        <v>0</v>
      </c>
      <c r="R41" s="81">
        <v>0</v>
      </c>
      <c r="S41" s="81">
        <v>0</v>
      </c>
      <c r="T41" s="81">
        <v>0</v>
      </c>
      <c r="U41" s="81">
        <v>0</v>
      </c>
      <c r="V41" s="81">
        <v>0</v>
      </c>
      <c r="W41" s="81">
        <v>0</v>
      </c>
      <c r="X41" s="81">
        <v>0</v>
      </c>
      <c r="Y41" s="81">
        <v>0</v>
      </c>
      <c r="Z41" s="81">
        <v>678095000.99999988</v>
      </c>
      <c r="AA41" s="81">
        <v>232543197</v>
      </c>
      <c r="AB41" s="81">
        <v>1174110615</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1729</v>
      </c>
      <c r="B42" s="80">
        <v>34</v>
      </c>
      <c r="C42" s="80">
        <v>18</v>
      </c>
      <c r="D42" s="80">
        <v>34</v>
      </c>
      <c r="E42" s="80">
        <v>2022</v>
      </c>
      <c r="F42" s="80" t="s">
        <v>568</v>
      </c>
      <c r="G42" s="182" t="s">
        <v>1726</v>
      </c>
      <c r="H42" s="80" t="s">
        <v>1727</v>
      </c>
      <c r="I42" s="173"/>
      <c r="J42" s="83">
        <v>116152</v>
      </c>
      <c r="K42" s="81">
        <v>151190375</v>
      </c>
      <c r="L42" s="81">
        <v>60753</v>
      </c>
      <c r="M42" s="81">
        <v>78455992</v>
      </c>
      <c r="N42" s="81">
        <v>32800</v>
      </c>
      <c r="O42" s="81">
        <v>66155457.999999993</v>
      </c>
      <c r="P42" s="81">
        <v>0</v>
      </c>
      <c r="Q42" s="81">
        <v>0</v>
      </c>
      <c r="R42" s="81">
        <v>0</v>
      </c>
      <c r="S42" s="81">
        <v>0</v>
      </c>
      <c r="T42" s="81">
        <v>0</v>
      </c>
      <c r="U42" s="81">
        <v>0</v>
      </c>
      <c r="V42" s="81">
        <v>0</v>
      </c>
      <c r="W42" s="81">
        <v>0</v>
      </c>
      <c r="X42" s="81">
        <v>0</v>
      </c>
      <c r="Y42" s="81">
        <v>0</v>
      </c>
      <c r="Z42" s="81">
        <v>295801825</v>
      </c>
      <c r="AA42" s="81">
        <v>253170069</v>
      </c>
      <c r="AB42" s="81">
        <v>1430867203</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2370</v>
      </c>
      <c r="B43" s="80">
        <v>35</v>
      </c>
      <c r="C43" s="80">
        <v>18</v>
      </c>
      <c r="D43" s="80">
        <v>35</v>
      </c>
      <c r="E43" s="80">
        <v>2022</v>
      </c>
      <c r="F43" s="80" t="s">
        <v>568</v>
      </c>
      <c r="G43" s="182" t="s">
        <v>2367</v>
      </c>
      <c r="H43" s="80" t="s">
        <v>2368</v>
      </c>
      <c r="I43" s="173"/>
      <c r="J43" s="83">
        <v>120438</v>
      </c>
      <c r="K43" s="81">
        <v>158169598.99999997</v>
      </c>
      <c r="L43" s="81">
        <v>202017</v>
      </c>
      <c r="M43" s="81">
        <v>264300955.00000003</v>
      </c>
      <c r="N43" s="81">
        <v>3400</v>
      </c>
      <c r="O43" s="81">
        <v>9799662</v>
      </c>
      <c r="P43" s="81">
        <v>0</v>
      </c>
      <c r="Q43" s="81">
        <v>0</v>
      </c>
      <c r="R43" s="81">
        <v>0</v>
      </c>
      <c r="S43" s="81">
        <v>0</v>
      </c>
      <c r="T43" s="81">
        <v>0</v>
      </c>
      <c r="U43" s="81">
        <v>0</v>
      </c>
      <c r="V43" s="81">
        <v>0</v>
      </c>
      <c r="W43" s="81">
        <v>0</v>
      </c>
      <c r="X43" s="81">
        <v>0</v>
      </c>
      <c r="Y43" s="81">
        <v>0</v>
      </c>
      <c r="Z43" s="81">
        <v>432270216</v>
      </c>
      <c r="AA43" s="81">
        <v>197417565</v>
      </c>
      <c r="AB43" s="81">
        <v>1047703036</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1673</v>
      </c>
      <c r="B44" s="80">
        <v>36</v>
      </c>
      <c r="C44" s="80">
        <v>18</v>
      </c>
      <c r="D44" s="80">
        <v>36</v>
      </c>
      <c r="E44" s="80">
        <v>2022</v>
      </c>
      <c r="F44" s="80" t="s">
        <v>568</v>
      </c>
      <c r="G44" s="182" t="s">
        <v>1670</v>
      </c>
      <c r="H44" s="80" t="s">
        <v>1671</v>
      </c>
      <c r="I44" s="173"/>
      <c r="J44" s="83">
        <v>137209</v>
      </c>
      <c r="K44" s="81">
        <v>177780909</v>
      </c>
      <c r="L44" s="81">
        <v>273054</v>
      </c>
      <c r="M44" s="81">
        <v>351702135</v>
      </c>
      <c r="N44" s="81">
        <v>400</v>
      </c>
      <c r="O44" s="81">
        <v>754812</v>
      </c>
      <c r="P44" s="81">
        <v>0</v>
      </c>
      <c r="Q44" s="81">
        <v>0</v>
      </c>
      <c r="R44" s="81">
        <v>0</v>
      </c>
      <c r="S44" s="81">
        <v>0</v>
      </c>
      <c r="T44" s="81">
        <v>0</v>
      </c>
      <c r="U44" s="81">
        <v>0</v>
      </c>
      <c r="V44" s="81">
        <v>0</v>
      </c>
      <c r="W44" s="81">
        <v>0</v>
      </c>
      <c r="X44" s="81">
        <v>0</v>
      </c>
      <c r="Y44" s="81">
        <v>0</v>
      </c>
      <c r="Z44" s="81">
        <v>530237856</v>
      </c>
      <c r="AA44" s="81">
        <v>218062794</v>
      </c>
      <c r="AB44" s="81">
        <v>1714519655.9999998</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1696</v>
      </c>
      <c r="B190" s="80">
        <v>182</v>
      </c>
      <c r="C190" s="80">
        <v>16</v>
      </c>
      <c r="D190" s="80">
        <v>2</v>
      </c>
      <c r="E190" s="80">
        <v>2021</v>
      </c>
      <c r="F190" s="80" t="s">
        <v>75</v>
      </c>
      <c r="G190" s="182" t="s">
        <v>1694</v>
      </c>
      <c r="H190" s="80" t="s">
        <v>1695</v>
      </c>
      <c r="I190" s="173"/>
      <c r="J190" s="83"/>
      <c r="K190" s="81"/>
      <c r="L190" s="81"/>
      <c r="M190" s="81"/>
      <c r="N190" s="81"/>
      <c r="O190" s="81"/>
      <c r="P190" s="81"/>
      <c r="Q190" s="81"/>
      <c r="R190" s="81"/>
      <c r="S190" s="81"/>
      <c r="T190" s="81"/>
      <c r="U190" s="81"/>
      <c r="V190" s="81"/>
      <c r="W190" s="81"/>
      <c r="X190" s="81"/>
      <c r="Y190" s="81"/>
      <c r="Z190" s="81"/>
      <c r="AA190" s="81"/>
      <c r="AB190" s="81"/>
      <c r="AC190" s="82"/>
      <c r="AD190" s="81">
        <v>221410911.19035637</v>
      </c>
      <c r="AE190" s="81">
        <v>11071121.955324514</v>
      </c>
      <c r="AF190" s="81">
        <v>9057210.2286534701</v>
      </c>
      <c r="AG190" s="81">
        <v>266104077.77375582</v>
      </c>
      <c r="AH190" s="81">
        <v>219507264.4032582</v>
      </c>
      <c r="AI190" s="81">
        <v>0</v>
      </c>
      <c r="AJ190" s="81">
        <v>0</v>
      </c>
      <c r="AK190" s="81">
        <v>18204463.544512954</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2019</v>
      </c>
      <c r="B191" s="80">
        <v>183</v>
      </c>
      <c r="C191" s="80">
        <v>16</v>
      </c>
      <c r="D191" s="80">
        <v>3</v>
      </c>
      <c r="E191" s="80">
        <v>2021</v>
      </c>
      <c r="F191" s="80" t="s">
        <v>75</v>
      </c>
      <c r="G191" s="182" t="s">
        <v>2001</v>
      </c>
      <c r="H191" s="80" t="s">
        <v>2002</v>
      </c>
      <c r="I191" s="173"/>
      <c r="J191" s="83"/>
      <c r="K191" s="81"/>
      <c r="L191" s="81"/>
      <c r="M191" s="81"/>
      <c r="N191" s="81"/>
      <c r="O191" s="81"/>
      <c r="P191" s="81"/>
      <c r="Q191" s="81"/>
      <c r="R191" s="81"/>
      <c r="S191" s="81"/>
      <c r="T191" s="81"/>
      <c r="U191" s="81"/>
      <c r="V191" s="81"/>
      <c r="W191" s="81"/>
      <c r="X191" s="81"/>
      <c r="Y191" s="81"/>
      <c r="Z191" s="81"/>
      <c r="AA191" s="81"/>
      <c r="AB191" s="81"/>
      <c r="AC191" s="82"/>
      <c r="AD191" s="81">
        <v>97384894.280954704</v>
      </c>
      <c r="AE191" s="81">
        <v>2583590.6999130738</v>
      </c>
      <c r="AF191" s="81">
        <v>2549773.3666624743</v>
      </c>
      <c r="AG191" s="81">
        <v>89296982.899996981</v>
      </c>
      <c r="AH191" s="81">
        <v>65423677.096535653</v>
      </c>
      <c r="AI191" s="81">
        <v>0</v>
      </c>
      <c r="AJ191" s="81">
        <v>0</v>
      </c>
      <c r="AK191" s="81">
        <v>5759596.8692307761</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1713</v>
      </c>
      <c r="B192" s="80">
        <v>184</v>
      </c>
      <c r="C192" s="80">
        <v>16</v>
      </c>
      <c r="D192" s="80">
        <v>4</v>
      </c>
      <c r="E192" s="80">
        <v>2021</v>
      </c>
      <c r="F192" s="80" t="s">
        <v>75</v>
      </c>
      <c r="G192" s="182" t="s">
        <v>1711</v>
      </c>
      <c r="H192" s="80" t="s">
        <v>1712</v>
      </c>
      <c r="I192" s="173"/>
      <c r="J192" s="83"/>
      <c r="K192" s="81"/>
      <c r="L192" s="81"/>
      <c r="M192" s="81"/>
      <c r="N192" s="81"/>
      <c r="O192" s="81"/>
      <c r="P192" s="81"/>
      <c r="Q192" s="81"/>
      <c r="R192" s="81"/>
      <c r="S192" s="81"/>
      <c r="T192" s="81"/>
      <c r="U192" s="81"/>
      <c r="V192" s="81"/>
      <c r="W192" s="81"/>
      <c r="X192" s="81"/>
      <c r="Y192" s="81"/>
      <c r="Z192" s="81"/>
      <c r="AA192" s="81"/>
      <c r="AB192" s="81"/>
      <c r="AC192" s="82"/>
      <c r="AD192" s="81">
        <v>13643065.214402724</v>
      </c>
      <c r="AE192" s="81">
        <v>1116650.5953157078</v>
      </c>
      <c r="AF192" s="81">
        <v>622845.4025435053</v>
      </c>
      <c r="AG192" s="81">
        <v>54822596.919245966</v>
      </c>
      <c r="AH192" s="81">
        <v>35896365.005347699</v>
      </c>
      <c r="AI192" s="81">
        <v>0</v>
      </c>
      <c r="AJ192" s="81">
        <v>0</v>
      </c>
      <c r="AK192" s="81">
        <v>3105703.5855326173</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1700</v>
      </c>
      <c r="B193" s="80">
        <v>185</v>
      </c>
      <c r="C193" s="80">
        <v>16</v>
      </c>
      <c r="D193" s="80">
        <v>5</v>
      </c>
      <c r="E193" s="80">
        <v>2021</v>
      </c>
      <c r="F193" s="80" t="s">
        <v>75</v>
      </c>
      <c r="G193" s="182" t="s">
        <v>1698</v>
      </c>
      <c r="H193" s="80" t="s">
        <v>1699</v>
      </c>
      <c r="I193" s="173"/>
      <c r="J193" s="83"/>
      <c r="K193" s="81"/>
      <c r="L193" s="81"/>
      <c r="M193" s="81"/>
      <c r="N193" s="81"/>
      <c r="O193" s="81"/>
      <c r="P193" s="81"/>
      <c r="Q193" s="81"/>
      <c r="R193" s="81"/>
      <c r="S193" s="81"/>
      <c r="T193" s="81"/>
      <c r="U193" s="81"/>
      <c r="V193" s="81"/>
      <c r="W193" s="81"/>
      <c r="X193" s="81"/>
      <c r="Y193" s="81"/>
      <c r="Z193" s="81"/>
      <c r="AA193" s="81"/>
      <c r="AB193" s="81"/>
      <c r="AC193" s="82"/>
      <c r="AD193" s="81">
        <v>322527748.83940935</v>
      </c>
      <c r="AE193" s="81">
        <v>7791885.8919084305</v>
      </c>
      <c r="AF193" s="81">
        <v>5852151.5947316848</v>
      </c>
      <c r="AG193" s="81">
        <v>242892217.01210886</v>
      </c>
      <c r="AH193" s="81">
        <v>185538982.19440627</v>
      </c>
      <c r="AI193" s="81">
        <v>0</v>
      </c>
      <c r="AJ193" s="81">
        <v>0</v>
      </c>
      <c r="AK193" s="81">
        <v>16648986.473990491</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1709</v>
      </c>
      <c r="B194" s="80">
        <v>186</v>
      </c>
      <c r="C194" s="80">
        <v>16</v>
      </c>
      <c r="D194" s="80">
        <v>6</v>
      </c>
      <c r="E194" s="80">
        <v>2021</v>
      </c>
      <c r="F194" s="80" t="s">
        <v>75</v>
      </c>
      <c r="G194" s="182" t="s">
        <v>1707</v>
      </c>
      <c r="H194" s="80" t="s">
        <v>1708</v>
      </c>
      <c r="I194" s="173"/>
      <c r="J194" s="83"/>
      <c r="K194" s="81"/>
      <c r="L194" s="81"/>
      <c r="M194" s="81"/>
      <c r="N194" s="81"/>
      <c r="O194" s="81"/>
      <c r="P194" s="81"/>
      <c r="Q194" s="81"/>
      <c r="R194" s="81"/>
      <c r="S194" s="81"/>
      <c r="T194" s="81"/>
      <c r="U194" s="81"/>
      <c r="V194" s="81"/>
      <c r="W194" s="81"/>
      <c r="X194" s="81"/>
      <c r="Y194" s="81"/>
      <c r="Z194" s="81"/>
      <c r="AA194" s="81"/>
      <c r="AB194" s="81"/>
      <c r="AC194" s="82"/>
      <c r="AD194" s="81">
        <v>18589833.702284489</v>
      </c>
      <c r="AE194" s="81">
        <v>703868.12193685269</v>
      </c>
      <c r="AF194" s="81">
        <v>1096467.4273942958</v>
      </c>
      <c r="AG194" s="81">
        <v>12094846.204288473</v>
      </c>
      <c r="AH194" s="81">
        <v>10115346.141909787</v>
      </c>
      <c r="AI194" s="81">
        <v>0</v>
      </c>
      <c r="AJ194" s="81">
        <v>0</v>
      </c>
      <c r="AK194" s="81">
        <v>1027927.5054229046</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2365</v>
      </c>
      <c r="B195" s="80">
        <v>187</v>
      </c>
      <c r="C195" s="80">
        <v>16</v>
      </c>
      <c r="D195" s="80">
        <v>7</v>
      </c>
      <c r="E195" s="80">
        <v>2021</v>
      </c>
      <c r="F195" s="80" t="s">
        <v>75</v>
      </c>
      <c r="G195" s="182" t="s">
        <v>2363</v>
      </c>
      <c r="H195" s="80" t="s">
        <v>2364</v>
      </c>
      <c r="I195" s="173"/>
      <c r="J195" s="83"/>
      <c r="K195" s="81"/>
      <c r="L195" s="81"/>
      <c r="M195" s="81"/>
      <c r="N195" s="81"/>
      <c r="O195" s="81"/>
      <c r="P195" s="81"/>
      <c r="Q195" s="81"/>
      <c r="R195" s="81"/>
      <c r="S195" s="81"/>
      <c r="T195" s="81"/>
      <c r="U195" s="81"/>
      <c r="V195" s="81"/>
      <c r="W195" s="81"/>
      <c r="X195" s="81"/>
      <c r="Y195" s="81"/>
      <c r="Z195" s="81"/>
      <c r="AA195" s="81"/>
      <c r="AB195" s="81"/>
      <c r="AC195" s="82"/>
      <c r="AD195" s="81">
        <v>210612700.45172921</v>
      </c>
      <c r="AE195" s="81">
        <v>840365.9119386255</v>
      </c>
      <c r="AF195" s="81">
        <v>551477.70016872871</v>
      </c>
      <c r="AG195" s="81">
        <v>19189946.071000528</v>
      </c>
      <c r="AH195" s="81">
        <v>7464232.2967281053</v>
      </c>
      <c r="AI195" s="81">
        <v>0</v>
      </c>
      <c r="AJ195" s="81">
        <v>0</v>
      </c>
      <c r="AK195" s="81">
        <v>757392.63265102287</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2361</v>
      </c>
      <c r="B196" s="80">
        <v>188</v>
      </c>
      <c r="C196" s="80">
        <v>16</v>
      </c>
      <c r="D196" s="80">
        <v>8</v>
      </c>
      <c r="E196" s="80">
        <v>2021</v>
      </c>
      <c r="F196" s="80" t="s">
        <v>75</v>
      </c>
      <c r="G196" s="182" t="s">
        <v>2359</v>
      </c>
      <c r="H196" s="80" t="s">
        <v>2360</v>
      </c>
      <c r="I196" s="173"/>
      <c r="J196" s="83"/>
      <c r="K196" s="81"/>
      <c r="L196" s="81"/>
      <c r="M196" s="81"/>
      <c r="N196" s="81"/>
      <c r="O196" s="81"/>
      <c r="P196" s="81"/>
      <c r="Q196" s="81"/>
      <c r="R196" s="81"/>
      <c r="S196" s="81"/>
      <c r="T196" s="81"/>
      <c r="U196" s="81"/>
      <c r="V196" s="81"/>
      <c r="W196" s="81"/>
      <c r="X196" s="81"/>
      <c r="Y196" s="81"/>
      <c r="Z196" s="81"/>
      <c r="AA196" s="81"/>
      <c r="AB196" s="81"/>
      <c r="AC196" s="82"/>
      <c r="AD196" s="81">
        <v>9303134.1680018213</v>
      </c>
      <c r="AE196" s="81">
        <v>1060735.8379655841</v>
      </c>
      <c r="AF196" s="81">
        <v>532013.78133924399</v>
      </c>
      <c r="AG196" s="81">
        <v>16052736.203766894</v>
      </c>
      <c r="AH196" s="81">
        <v>10600911.11088023</v>
      </c>
      <c r="AI196" s="81">
        <v>0</v>
      </c>
      <c r="AJ196" s="81">
        <v>0</v>
      </c>
      <c r="AK196" s="81">
        <v>800447.18785198219</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2342</v>
      </c>
      <c r="B197" s="80">
        <v>189</v>
      </c>
      <c r="C197" s="80">
        <v>16</v>
      </c>
      <c r="D197" s="80">
        <v>9</v>
      </c>
      <c r="E197" s="80">
        <v>2021</v>
      </c>
      <c r="F197" s="80" t="s">
        <v>75</v>
      </c>
      <c r="G197" s="182" t="s">
        <v>2340</v>
      </c>
      <c r="H197" s="80" t="s">
        <v>2341</v>
      </c>
      <c r="I197" s="173"/>
      <c r="J197" s="83"/>
      <c r="K197" s="81"/>
      <c r="L197" s="81"/>
      <c r="M197" s="81"/>
      <c r="N197" s="81"/>
      <c r="O197" s="81"/>
      <c r="P197" s="81"/>
      <c r="Q197" s="81"/>
      <c r="R197" s="81"/>
      <c r="S197" s="81"/>
      <c r="T197" s="81"/>
      <c r="U197" s="81"/>
      <c r="V197" s="81"/>
      <c r="W197" s="81"/>
      <c r="X197" s="81"/>
      <c r="Y197" s="81"/>
      <c r="Z197" s="81"/>
      <c r="AA197" s="81"/>
      <c r="AB197" s="81"/>
      <c r="AC197" s="82"/>
      <c r="AD197" s="81">
        <v>189955066.01090467</v>
      </c>
      <c r="AE197" s="81">
        <v>1473518.3113444394</v>
      </c>
      <c r="AF197" s="81">
        <v>1343010.3992344332</v>
      </c>
      <c r="AG197" s="81">
        <v>40248249.038813651</v>
      </c>
      <c r="AH197" s="81">
        <v>40617332.440885127</v>
      </c>
      <c r="AI197" s="81">
        <v>0</v>
      </c>
      <c r="AJ197" s="81">
        <v>0</v>
      </c>
      <c r="AK197" s="81">
        <v>3645198.1644226871</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2373</v>
      </c>
      <c r="B198" s="80">
        <v>190</v>
      </c>
      <c r="C198" s="80">
        <v>16</v>
      </c>
      <c r="D198" s="80">
        <v>10</v>
      </c>
      <c r="E198" s="80">
        <v>2021</v>
      </c>
      <c r="F198" s="80" t="s">
        <v>75</v>
      </c>
      <c r="G198" s="182" t="s">
        <v>2371</v>
      </c>
      <c r="H198" s="80" t="s">
        <v>2372</v>
      </c>
      <c r="I198" s="173"/>
      <c r="J198" s="83"/>
      <c r="K198" s="81"/>
      <c r="L198" s="81"/>
      <c r="M198" s="81"/>
      <c r="N198" s="81"/>
      <c r="O198" s="81"/>
      <c r="P198" s="81"/>
      <c r="Q198" s="81"/>
      <c r="R198" s="81"/>
      <c r="S198" s="81"/>
      <c r="T198" s="81"/>
      <c r="U198" s="81"/>
      <c r="V198" s="81"/>
      <c r="W198" s="81"/>
      <c r="X198" s="81"/>
      <c r="Y198" s="81"/>
      <c r="Z198" s="81"/>
      <c r="AA198" s="81"/>
      <c r="AB198" s="81"/>
      <c r="AC198" s="82"/>
      <c r="AD198" s="81">
        <v>39538521.818015896</v>
      </c>
      <c r="AE198" s="81">
        <v>1858343.4060482325</v>
      </c>
      <c r="AF198" s="81">
        <v>2309718.3677654988</v>
      </c>
      <c r="AG198" s="81">
        <v>32117113.26047343</v>
      </c>
      <c r="AH198" s="81">
        <v>28956684.645901531</v>
      </c>
      <c r="AI198" s="81">
        <v>0</v>
      </c>
      <c r="AJ198" s="81">
        <v>0</v>
      </c>
      <c r="AK198" s="81">
        <v>2902900.8788695615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2357</v>
      </c>
      <c r="B199" s="80">
        <v>191</v>
      </c>
      <c r="C199" s="80">
        <v>16</v>
      </c>
      <c r="D199" s="80">
        <v>11</v>
      </c>
      <c r="E199" s="80">
        <v>2021</v>
      </c>
      <c r="F199" s="80" t="s">
        <v>75</v>
      </c>
      <c r="G199" s="182" t="s">
        <v>2356</v>
      </c>
      <c r="H199" s="80" t="s">
        <v>1730</v>
      </c>
      <c r="I199" s="173"/>
      <c r="J199" s="83"/>
      <c r="K199" s="81"/>
      <c r="L199" s="81"/>
      <c r="M199" s="81"/>
      <c r="N199" s="81"/>
      <c r="O199" s="81"/>
      <c r="P199" s="81"/>
      <c r="Q199" s="81"/>
      <c r="R199" s="81"/>
      <c r="S199" s="81"/>
      <c r="T199" s="81"/>
      <c r="U199" s="81"/>
      <c r="V199" s="81"/>
      <c r="W199" s="81"/>
      <c r="X199" s="81"/>
      <c r="Y199" s="81"/>
      <c r="Z199" s="81"/>
      <c r="AA199" s="81"/>
      <c r="AB199" s="81"/>
      <c r="AC199" s="82"/>
      <c r="AD199" s="81">
        <v>8978948.6715995297</v>
      </c>
      <c r="AE199" s="81">
        <v>738403.707358988</v>
      </c>
      <c r="AF199" s="81">
        <v>1161347.1568259108</v>
      </c>
      <c r="AG199" s="81">
        <v>12228716.01309436</v>
      </c>
      <c r="AH199" s="81">
        <v>12057606.017791554</v>
      </c>
      <c r="AI199" s="81">
        <v>0</v>
      </c>
      <c r="AJ199" s="81">
        <v>0</v>
      </c>
      <c r="AK199" s="81">
        <v>1106554.5742197786</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2418</v>
      </c>
      <c r="B200" s="80">
        <v>192</v>
      </c>
      <c r="C200" s="80">
        <v>16</v>
      </c>
      <c r="D200" s="80">
        <v>12</v>
      </c>
      <c r="E200" s="80">
        <v>2021</v>
      </c>
      <c r="F200" s="80" t="s">
        <v>75</v>
      </c>
      <c r="G200" s="182" t="s">
        <v>2413</v>
      </c>
      <c r="H200" s="80" t="s">
        <v>2414</v>
      </c>
      <c r="I200" s="173"/>
      <c r="J200" s="83"/>
      <c r="K200" s="81"/>
      <c r="L200" s="81"/>
      <c r="M200" s="81"/>
      <c r="N200" s="81"/>
      <c r="O200" s="81"/>
      <c r="P200" s="81"/>
      <c r="Q200" s="81"/>
      <c r="R200" s="81"/>
      <c r="S200" s="81"/>
      <c r="T200" s="81"/>
      <c r="U200" s="81"/>
      <c r="V200" s="81"/>
      <c r="W200" s="81"/>
      <c r="X200" s="81"/>
      <c r="Y200" s="81"/>
      <c r="Z200" s="81"/>
      <c r="AA200" s="81"/>
      <c r="AB200" s="81"/>
      <c r="AC200" s="82"/>
      <c r="AD200" s="81">
        <v>78396478.514792964</v>
      </c>
      <c r="AE200" s="81">
        <v>4445223.2093348419</v>
      </c>
      <c r="AF200" s="81">
        <v>6007862.9453675607</v>
      </c>
      <c r="AG200" s="81">
        <v>111304015.38239099</v>
      </c>
      <c r="AH200" s="81">
        <v>88262951.987378925</v>
      </c>
      <c r="AI200" s="81">
        <v>0</v>
      </c>
      <c r="AJ200" s="81">
        <v>0</v>
      </c>
      <c r="AK200" s="81">
        <v>8482403.6940280329</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2389</v>
      </c>
      <c r="B201" s="80">
        <v>193</v>
      </c>
      <c r="C201" s="80">
        <v>16</v>
      </c>
      <c r="D201" s="80">
        <v>13</v>
      </c>
      <c r="E201" s="80">
        <v>2021</v>
      </c>
      <c r="F201" s="80" t="s">
        <v>75</v>
      </c>
      <c r="G201" s="182" t="s">
        <v>2387</v>
      </c>
      <c r="H201" s="80" t="s">
        <v>2388</v>
      </c>
      <c r="I201" s="173"/>
      <c r="J201" s="83"/>
      <c r="K201" s="81"/>
      <c r="L201" s="81"/>
      <c r="M201" s="81"/>
      <c r="N201" s="81"/>
      <c r="O201" s="81"/>
      <c r="P201" s="81"/>
      <c r="Q201" s="81"/>
      <c r="R201" s="81"/>
      <c r="S201" s="81"/>
      <c r="T201" s="81"/>
      <c r="U201" s="81"/>
      <c r="V201" s="81"/>
      <c r="W201" s="81"/>
      <c r="X201" s="81"/>
      <c r="Y201" s="81"/>
      <c r="Z201" s="81"/>
      <c r="AA201" s="81"/>
      <c r="AB201" s="81"/>
      <c r="AC201" s="82"/>
      <c r="AD201" s="81">
        <v>55900659.360965893</v>
      </c>
      <c r="AE201" s="81">
        <v>4019284.3224618412</v>
      </c>
      <c r="AF201" s="81">
        <v>3600824.9834546391</v>
      </c>
      <c r="AG201" s="81">
        <v>115547106.27889064</v>
      </c>
      <c r="AH201" s="81">
        <v>92874047.05767487</v>
      </c>
      <c r="AI201" s="81">
        <v>0</v>
      </c>
      <c r="AJ201" s="81">
        <v>0</v>
      </c>
      <c r="AK201" s="81">
        <v>7895654.1155271539</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1692</v>
      </c>
      <c r="B202" s="80">
        <v>194</v>
      </c>
      <c r="C202" s="80">
        <v>16</v>
      </c>
      <c r="D202" s="80">
        <v>14</v>
      </c>
      <c r="E202" s="80">
        <v>2021</v>
      </c>
      <c r="F202" s="80" t="s">
        <v>75</v>
      </c>
      <c r="G202" s="182" t="s">
        <v>1690</v>
      </c>
      <c r="H202" s="80" t="s">
        <v>1691</v>
      </c>
      <c r="I202" s="173"/>
      <c r="J202" s="83"/>
      <c r="K202" s="81"/>
      <c r="L202" s="81"/>
      <c r="M202" s="81"/>
      <c r="N202" s="81"/>
      <c r="O202" s="81"/>
      <c r="P202" s="81"/>
      <c r="Q202" s="81"/>
      <c r="R202" s="81"/>
      <c r="S202" s="81"/>
      <c r="T202" s="81"/>
      <c r="U202" s="81"/>
      <c r="V202" s="81"/>
      <c r="W202" s="81"/>
      <c r="X202" s="81"/>
      <c r="Y202" s="81"/>
      <c r="Z202" s="81"/>
      <c r="AA202" s="81"/>
      <c r="AB202" s="81"/>
      <c r="AC202" s="82"/>
      <c r="AD202" s="81">
        <v>39531507.873918183</v>
      </c>
      <c r="AE202" s="81">
        <v>1177499.0077261366</v>
      </c>
      <c r="AF202" s="81">
        <v>947244.04970158089</v>
      </c>
      <c r="AG202" s="81">
        <v>18322702.526997164</v>
      </c>
      <c r="AH202" s="81">
        <v>16027188.24587108</v>
      </c>
      <c r="AI202" s="81">
        <v>0</v>
      </c>
      <c r="AJ202" s="81">
        <v>0</v>
      </c>
      <c r="AK202" s="81">
        <v>1508222.0709116557</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2377</v>
      </c>
      <c r="B203" s="80">
        <v>195</v>
      </c>
      <c r="C203" s="80">
        <v>16</v>
      </c>
      <c r="D203" s="80">
        <v>15</v>
      </c>
      <c r="E203" s="80">
        <v>2021</v>
      </c>
      <c r="F203" s="80" t="s">
        <v>75</v>
      </c>
      <c r="G203" s="182" t="s">
        <v>2375</v>
      </c>
      <c r="H203" s="80" t="s">
        <v>2376</v>
      </c>
      <c r="I203" s="173"/>
      <c r="J203" s="83"/>
      <c r="K203" s="81"/>
      <c r="L203" s="81"/>
      <c r="M203" s="81"/>
      <c r="N203" s="81"/>
      <c r="O203" s="81"/>
      <c r="P203" s="81"/>
      <c r="Q203" s="81"/>
      <c r="R203" s="81"/>
      <c r="S203" s="81"/>
      <c r="T203" s="81"/>
      <c r="U203" s="81"/>
      <c r="V203" s="81"/>
      <c r="W203" s="81"/>
      <c r="X203" s="81"/>
      <c r="Y203" s="81"/>
      <c r="Z203" s="81"/>
      <c r="AA203" s="81"/>
      <c r="AB203" s="81"/>
      <c r="AC203" s="82"/>
      <c r="AD203" s="81">
        <v>59439406.702023327</v>
      </c>
      <c r="AE203" s="81">
        <v>2475050.2885863627</v>
      </c>
      <c r="AF203" s="81">
        <v>1187299.0485985568</v>
      </c>
      <c r="AG203" s="81">
        <v>90746269.090982467</v>
      </c>
      <c r="AH203" s="81">
        <v>84548557.188247368</v>
      </c>
      <c r="AI203" s="81">
        <v>0</v>
      </c>
      <c r="AJ203" s="81">
        <v>0</v>
      </c>
      <c r="AK203" s="81">
        <v>6956329.7343745157</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2334</v>
      </c>
      <c r="B204" s="80">
        <v>196</v>
      </c>
      <c r="C204" s="80">
        <v>16</v>
      </c>
      <c r="D204" s="80">
        <v>16</v>
      </c>
      <c r="E204" s="80">
        <v>2021</v>
      </c>
      <c r="F204" s="80" t="s">
        <v>75</v>
      </c>
      <c r="G204" s="182" t="s">
        <v>2332</v>
      </c>
      <c r="H204" s="80" t="s">
        <v>2333</v>
      </c>
      <c r="I204" s="173"/>
      <c r="J204" s="83"/>
      <c r="K204" s="81"/>
      <c r="L204" s="81"/>
      <c r="M204" s="81"/>
      <c r="N204" s="81"/>
      <c r="O204" s="81"/>
      <c r="P204" s="81"/>
      <c r="Q204" s="81"/>
      <c r="R204" s="81"/>
      <c r="S204" s="81"/>
      <c r="T204" s="81"/>
      <c r="U204" s="81"/>
      <c r="V204" s="81"/>
      <c r="W204" s="81"/>
      <c r="X204" s="81"/>
      <c r="Y204" s="81"/>
      <c r="Z204" s="81"/>
      <c r="AA204" s="81"/>
      <c r="AB204" s="81"/>
      <c r="AC204" s="82"/>
      <c r="AD204" s="81">
        <v>13976627.641416933</v>
      </c>
      <c r="AE204" s="81">
        <v>453896.26554806391</v>
      </c>
      <c r="AF204" s="81">
        <v>2640604.9878667356</v>
      </c>
      <c r="AG204" s="81">
        <v>8224262.601857367</v>
      </c>
      <c r="AH204" s="81">
        <v>7372081.2807191173</v>
      </c>
      <c r="AI204" s="81">
        <v>0</v>
      </c>
      <c r="AJ204" s="81">
        <v>0</v>
      </c>
      <c r="AK204" s="81">
        <v>856234.34017029847</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2350</v>
      </c>
      <c r="B205" s="80">
        <v>197</v>
      </c>
      <c r="C205" s="80">
        <v>16</v>
      </c>
      <c r="D205" s="80">
        <v>17</v>
      </c>
      <c r="E205" s="80">
        <v>2021</v>
      </c>
      <c r="F205" s="80" t="s">
        <v>75</v>
      </c>
      <c r="G205" s="182" t="s">
        <v>2348</v>
      </c>
      <c r="H205" s="80" t="s">
        <v>2349</v>
      </c>
      <c r="I205" s="173"/>
      <c r="J205" s="83"/>
      <c r="K205" s="81"/>
      <c r="L205" s="81"/>
      <c r="M205" s="81"/>
      <c r="N205" s="81"/>
      <c r="O205" s="81"/>
      <c r="P205" s="81"/>
      <c r="Q205" s="81"/>
      <c r="R205" s="81"/>
      <c r="S205" s="81"/>
      <c r="T205" s="81"/>
      <c r="U205" s="81"/>
      <c r="V205" s="81"/>
      <c r="W205" s="81"/>
      <c r="X205" s="81"/>
      <c r="Y205" s="81"/>
      <c r="Z205" s="81"/>
      <c r="AA205" s="81"/>
      <c r="AB205" s="81"/>
      <c r="AC205" s="82"/>
      <c r="AD205" s="81">
        <v>924015.24507251068</v>
      </c>
      <c r="AE205" s="81">
        <v>97028.54951933249</v>
      </c>
      <c r="AF205" s="81">
        <v>285470.8094991066</v>
      </c>
      <c r="AG205" s="81">
        <v>2677396.1761177559</v>
      </c>
      <c r="AH205" s="81">
        <v>2204535.8445227356</v>
      </c>
      <c r="AI205" s="81">
        <v>0</v>
      </c>
      <c r="AJ205" s="81">
        <v>0</v>
      </c>
      <c r="AK205" s="81">
        <v>168674.09583302675</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1705</v>
      </c>
      <c r="B206" s="80">
        <v>198</v>
      </c>
      <c r="C206" s="80">
        <v>16</v>
      </c>
      <c r="D206" s="80">
        <v>18</v>
      </c>
      <c r="E206" s="80">
        <v>2021</v>
      </c>
      <c r="F206" s="80" t="s">
        <v>75</v>
      </c>
      <c r="G206" s="182" t="s">
        <v>1703</v>
      </c>
      <c r="H206" s="80" t="s">
        <v>1704</v>
      </c>
      <c r="I206" s="173"/>
      <c r="J206" s="83"/>
      <c r="K206" s="81"/>
      <c r="L206" s="81"/>
      <c r="M206" s="81"/>
      <c r="N206" s="81"/>
      <c r="O206" s="81"/>
      <c r="P206" s="81"/>
      <c r="Q206" s="81"/>
      <c r="R206" s="81"/>
      <c r="S206" s="81"/>
      <c r="T206" s="81"/>
      <c r="U206" s="81"/>
      <c r="V206" s="81"/>
      <c r="W206" s="81"/>
      <c r="X206" s="81"/>
      <c r="Y206" s="81"/>
      <c r="Z206" s="81"/>
      <c r="AA206" s="81"/>
      <c r="AB206" s="81"/>
      <c r="AC206" s="82"/>
      <c r="AD206" s="81">
        <v>1590796.278311823</v>
      </c>
      <c r="AE206" s="81">
        <v>861745.08386661392</v>
      </c>
      <c r="AF206" s="81">
        <v>311422.70127175265</v>
      </c>
      <c r="AG206" s="81">
        <v>13200727.233554503</v>
      </c>
      <c r="AH206" s="81">
        <v>24115212.035583109</v>
      </c>
      <c r="AI206" s="81">
        <v>0</v>
      </c>
      <c r="AJ206" s="81">
        <v>0</v>
      </c>
      <c r="AK206" s="81">
        <v>2395172.1608289802</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1724</v>
      </c>
      <c r="B207" s="80">
        <v>199</v>
      </c>
      <c r="C207" s="80">
        <v>16</v>
      </c>
      <c r="D207" s="80">
        <v>19</v>
      </c>
      <c r="E207" s="80">
        <v>2021</v>
      </c>
      <c r="F207" s="80" t="s">
        <v>75</v>
      </c>
      <c r="G207" s="182" t="s">
        <v>1722</v>
      </c>
      <c r="H207" s="80" t="s">
        <v>1723</v>
      </c>
      <c r="I207" s="173"/>
      <c r="J207" s="83"/>
      <c r="K207" s="81"/>
      <c r="L207" s="81"/>
      <c r="M207" s="81"/>
      <c r="N207" s="81"/>
      <c r="O207" s="81"/>
      <c r="P207" s="81"/>
      <c r="Q207" s="81"/>
      <c r="R207" s="81"/>
      <c r="S207" s="81"/>
      <c r="T207" s="81"/>
      <c r="U207" s="81"/>
      <c r="V207" s="81"/>
      <c r="W207" s="81"/>
      <c r="X207" s="81"/>
      <c r="Y207" s="81"/>
      <c r="Z207" s="81"/>
      <c r="AA207" s="81"/>
      <c r="AB207" s="81"/>
      <c r="AC207" s="82"/>
      <c r="AD207" s="81">
        <v>92280149.517410427</v>
      </c>
      <c r="AE207" s="81">
        <v>1259726.5920645539</v>
      </c>
      <c r="AF207" s="81">
        <v>629333.3754866668</v>
      </c>
      <c r="AG207" s="81">
        <v>51883281.551986247</v>
      </c>
      <c r="AH207" s="81">
        <v>57108820.036647663</v>
      </c>
      <c r="AI207" s="81">
        <v>0</v>
      </c>
      <c r="AJ207" s="81">
        <v>0</v>
      </c>
      <c r="AK207" s="81">
        <v>4891811.3069333909</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1676</v>
      </c>
      <c r="B208" s="80">
        <v>200</v>
      </c>
      <c r="C208" s="80">
        <v>16</v>
      </c>
      <c r="D208" s="80">
        <v>20</v>
      </c>
      <c r="E208" s="80">
        <v>2021</v>
      </c>
      <c r="F208" s="80" t="s">
        <v>75</v>
      </c>
      <c r="G208" s="182" t="s">
        <v>1674</v>
      </c>
      <c r="H208" s="80" t="s">
        <v>1675</v>
      </c>
      <c r="I208" s="173"/>
      <c r="J208" s="83"/>
      <c r="K208" s="81"/>
      <c r="L208" s="81"/>
      <c r="M208" s="81"/>
      <c r="N208" s="81"/>
      <c r="O208" s="81"/>
      <c r="P208" s="81"/>
      <c r="Q208" s="81"/>
      <c r="R208" s="81"/>
      <c r="S208" s="81"/>
      <c r="T208" s="81"/>
      <c r="U208" s="81"/>
      <c r="V208" s="81"/>
      <c r="W208" s="81"/>
      <c r="X208" s="81"/>
      <c r="Y208" s="81"/>
      <c r="Z208" s="81"/>
      <c r="AA208" s="81"/>
      <c r="AB208" s="81"/>
      <c r="AC208" s="82"/>
      <c r="AD208" s="81">
        <v>95933770.509750918</v>
      </c>
      <c r="AE208" s="81">
        <v>1894523.5431571361</v>
      </c>
      <c r="AF208" s="81">
        <v>2303230.3948223367</v>
      </c>
      <c r="AG208" s="81">
        <v>54298758.536962055</v>
      </c>
      <c r="AH208" s="81">
        <v>50250657.883670978</v>
      </c>
      <c r="AI208" s="81">
        <v>0</v>
      </c>
      <c r="AJ208" s="81">
        <v>0</v>
      </c>
      <c r="AK208" s="81">
        <v>4269489.2148365974</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1656</v>
      </c>
      <c r="B209" s="80">
        <v>201</v>
      </c>
      <c r="C209" s="80">
        <v>16</v>
      </c>
      <c r="D209" s="80">
        <v>21</v>
      </c>
      <c r="E209" s="80">
        <v>2021</v>
      </c>
      <c r="F209" s="80" t="s">
        <v>75</v>
      </c>
      <c r="G209" s="182" t="s">
        <v>1654</v>
      </c>
      <c r="H209" s="80" t="s">
        <v>1655</v>
      </c>
      <c r="I209" s="173"/>
      <c r="J209" s="83"/>
      <c r="K209" s="81"/>
      <c r="L209" s="81"/>
      <c r="M209" s="81"/>
      <c r="N209" s="81"/>
      <c r="O209" s="81"/>
      <c r="P209" s="81"/>
      <c r="Q209" s="81"/>
      <c r="R209" s="81"/>
      <c r="S209" s="81"/>
      <c r="T209" s="81"/>
      <c r="U209" s="81"/>
      <c r="V209" s="81"/>
      <c r="W209" s="81"/>
      <c r="X209" s="81"/>
      <c r="Y209" s="81"/>
      <c r="Z209" s="81"/>
      <c r="AA209" s="81"/>
      <c r="AB209" s="81"/>
      <c r="AC209" s="82"/>
      <c r="AD209" s="81">
        <v>633152521.98064375</v>
      </c>
      <c r="AE209" s="81">
        <v>84684544.558449268</v>
      </c>
      <c r="AF209" s="81">
        <v>7143258.2104208255</v>
      </c>
      <c r="AG209" s="81">
        <v>3131517490.1461463</v>
      </c>
      <c r="AH209" s="81">
        <v>1875453933.5450969</v>
      </c>
      <c r="AI209" s="81">
        <v>0</v>
      </c>
      <c r="AJ209" s="81">
        <v>0</v>
      </c>
      <c r="AK209" s="81">
        <v>139843951.83435994</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2338</v>
      </c>
      <c r="B210" s="80">
        <v>202</v>
      </c>
      <c r="C210" s="80">
        <v>16</v>
      </c>
      <c r="D210" s="80">
        <v>22</v>
      </c>
      <c r="E210" s="80">
        <v>2021</v>
      </c>
      <c r="F210" s="80" t="s">
        <v>75</v>
      </c>
      <c r="G210" s="182" t="s">
        <v>2336</v>
      </c>
      <c r="H210" s="80" t="s">
        <v>2337</v>
      </c>
      <c r="I210" s="173"/>
      <c r="J210" s="83"/>
      <c r="K210" s="81"/>
      <c r="L210" s="81"/>
      <c r="M210" s="81"/>
      <c r="N210" s="81"/>
      <c r="O210" s="81"/>
      <c r="P210" s="81"/>
      <c r="Q210" s="81"/>
      <c r="R210" s="81"/>
      <c r="S210" s="81"/>
      <c r="T210" s="81"/>
      <c r="U210" s="81"/>
      <c r="V210" s="81"/>
      <c r="W210" s="81"/>
      <c r="X210" s="81"/>
      <c r="Y210" s="81"/>
      <c r="Z210" s="81"/>
      <c r="AA210" s="81"/>
      <c r="AB210" s="81"/>
      <c r="AC210" s="82"/>
      <c r="AD210" s="81">
        <v>501207187.06651169</v>
      </c>
      <c r="AE210" s="81">
        <v>1777760.3733965834</v>
      </c>
      <c r="AF210" s="81">
        <v>1803656.4781989004</v>
      </c>
      <c r="AG210" s="81">
        <v>67482024.491107091</v>
      </c>
      <c r="AH210" s="81">
        <v>42719084.459859379</v>
      </c>
      <c r="AI210" s="81">
        <v>0</v>
      </c>
      <c r="AJ210" s="81">
        <v>0</v>
      </c>
      <c r="AK210" s="81">
        <v>3692453.1640334963</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2385</v>
      </c>
      <c r="B211" s="80">
        <v>203</v>
      </c>
      <c r="C211" s="80">
        <v>16</v>
      </c>
      <c r="D211" s="80">
        <v>23</v>
      </c>
      <c r="E211" s="80">
        <v>2021</v>
      </c>
      <c r="F211" s="80" t="s">
        <v>75</v>
      </c>
      <c r="G211" s="182" t="s">
        <v>2383</v>
      </c>
      <c r="H211" s="80" t="s">
        <v>2384</v>
      </c>
      <c r="I211" s="173"/>
      <c r="J211" s="83"/>
      <c r="K211" s="81"/>
      <c r="L211" s="81"/>
      <c r="M211" s="81"/>
      <c r="N211" s="81"/>
      <c r="O211" s="81"/>
      <c r="P211" s="81"/>
      <c r="Q211" s="81"/>
      <c r="R211" s="81"/>
      <c r="S211" s="81"/>
      <c r="T211" s="81"/>
      <c r="U211" s="81"/>
      <c r="V211" s="81"/>
      <c r="W211" s="81"/>
      <c r="X211" s="81"/>
      <c r="Y211" s="81"/>
      <c r="Z211" s="81"/>
      <c r="AA211" s="81"/>
      <c r="AB211" s="81"/>
      <c r="AC211" s="82"/>
      <c r="AD211" s="81">
        <v>41376287.694784403</v>
      </c>
      <c r="AE211" s="81">
        <v>2871387.2450975347</v>
      </c>
      <c r="AF211" s="81">
        <v>129759.45886323026</v>
      </c>
      <c r="AG211" s="81">
        <v>105262412.70671657</v>
      </c>
      <c r="AH211" s="81">
        <v>97988428.446173772</v>
      </c>
      <c r="AI211" s="81">
        <v>0</v>
      </c>
      <c r="AJ211" s="81">
        <v>0</v>
      </c>
      <c r="AK211" s="81">
        <v>8156212.9328256426</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2381</v>
      </c>
      <c r="B212" s="80">
        <v>204</v>
      </c>
      <c r="C212" s="80">
        <v>16</v>
      </c>
      <c r="D212" s="80">
        <v>24</v>
      </c>
      <c r="E212" s="80">
        <v>2021</v>
      </c>
      <c r="F212" s="80" t="s">
        <v>75</v>
      </c>
      <c r="G212" s="182" t="s">
        <v>2379</v>
      </c>
      <c r="H212" s="80" t="s">
        <v>2380</v>
      </c>
      <c r="I212" s="173"/>
      <c r="J212" s="83"/>
      <c r="K212" s="81"/>
      <c r="L212" s="81"/>
      <c r="M212" s="81"/>
      <c r="N212" s="81"/>
      <c r="O212" s="81"/>
      <c r="P212" s="81"/>
      <c r="Q212" s="81"/>
      <c r="R212" s="81"/>
      <c r="S212" s="81"/>
      <c r="T212" s="81"/>
      <c r="U212" s="81"/>
      <c r="V212" s="81"/>
      <c r="W212" s="81"/>
      <c r="X212" s="81"/>
      <c r="Y212" s="81"/>
      <c r="Z212" s="81"/>
      <c r="AA212" s="81"/>
      <c r="AB212" s="81"/>
      <c r="AC212" s="82"/>
      <c r="AD212" s="81">
        <v>14197741.916533023</v>
      </c>
      <c r="AE212" s="81">
        <v>2073779.6770148859</v>
      </c>
      <c r="AF212" s="81">
        <v>71367.702374776651</v>
      </c>
      <c r="AG212" s="81">
        <v>72400284.858106017</v>
      </c>
      <c r="AH212" s="81">
        <v>70626665.231197044</v>
      </c>
      <c r="AI212" s="81">
        <v>0</v>
      </c>
      <c r="AJ212" s="81">
        <v>0</v>
      </c>
      <c r="AK212" s="81">
        <v>6890566.5265828064</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1664</v>
      </c>
      <c r="B213" s="80">
        <v>205</v>
      </c>
      <c r="C213" s="80">
        <v>16</v>
      </c>
      <c r="D213" s="80">
        <v>25</v>
      </c>
      <c r="E213" s="80">
        <v>2021</v>
      </c>
      <c r="F213" s="80" t="s">
        <v>75</v>
      </c>
      <c r="G213" s="182" t="s">
        <v>1662</v>
      </c>
      <c r="H213" s="80" t="s">
        <v>1663</v>
      </c>
      <c r="I213" s="173"/>
      <c r="J213" s="83"/>
      <c r="K213" s="81"/>
      <c r="L213" s="81"/>
      <c r="M213" s="81"/>
      <c r="N213" s="81"/>
      <c r="O213" s="81"/>
      <c r="P213" s="81"/>
      <c r="Q213" s="81"/>
      <c r="R213" s="81"/>
      <c r="S213" s="81"/>
      <c r="T213" s="81"/>
      <c r="U213" s="81"/>
      <c r="V213" s="81"/>
      <c r="W213" s="81"/>
      <c r="X213" s="81"/>
      <c r="Y213" s="81"/>
      <c r="Z213" s="81"/>
      <c r="AA213" s="81"/>
      <c r="AB213" s="81"/>
      <c r="AC213" s="82"/>
      <c r="AD213" s="81">
        <v>76424872.581756994</v>
      </c>
      <c r="AE213" s="81">
        <v>5945054.3476675758</v>
      </c>
      <c r="AF213" s="81">
        <v>7422241.0469767703</v>
      </c>
      <c r="AG213" s="81">
        <v>124405795.36595851</v>
      </c>
      <c r="AH213" s="81">
        <v>96489202.301104441</v>
      </c>
      <c r="AI213" s="81">
        <v>0</v>
      </c>
      <c r="AJ213" s="81">
        <v>0</v>
      </c>
      <c r="AK213" s="81">
        <v>9991807.1399299596</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2419</v>
      </c>
      <c r="B214" s="80">
        <v>206</v>
      </c>
      <c r="C214" s="80">
        <v>16</v>
      </c>
      <c r="D214" s="80">
        <v>26</v>
      </c>
      <c r="E214" s="80">
        <v>2021</v>
      </c>
      <c r="F214" s="80" t="s">
        <v>75</v>
      </c>
      <c r="G214" s="182" t="s">
        <v>2416</v>
      </c>
      <c r="H214" s="80" t="s">
        <v>2417</v>
      </c>
      <c r="I214" s="173"/>
      <c r="J214" s="83"/>
      <c r="K214" s="81"/>
      <c r="L214" s="81"/>
      <c r="M214" s="81"/>
      <c r="N214" s="81"/>
      <c r="O214" s="81"/>
      <c r="P214" s="81"/>
      <c r="Q214" s="81"/>
      <c r="R214" s="81"/>
      <c r="S214" s="81"/>
      <c r="T214" s="81"/>
      <c r="U214" s="81"/>
      <c r="V214" s="81"/>
      <c r="W214" s="81"/>
      <c r="X214" s="81"/>
      <c r="Y214" s="81"/>
      <c r="Z214" s="81"/>
      <c r="AA214" s="81"/>
      <c r="AB214" s="81"/>
      <c r="AC214" s="82"/>
      <c r="AD214" s="81">
        <v>61884603.892544791</v>
      </c>
      <c r="AE214" s="81">
        <v>4963256.9906668728</v>
      </c>
      <c r="AF214" s="81">
        <v>966707.96853106539</v>
      </c>
      <c r="AG214" s="81">
        <v>157896529.27330974</v>
      </c>
      <c r="AH214" s="81">
        <v>114650040.99456827</v>
      </c>
      <c r="AI214" s="81">
        <v>0</v>
      </c>
      <c r="AJ214" s="81">
        <v>0</v>
      </c>
      <c r="AK214" s="81">
        <v>10436004.136271564</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1720</v>
      </c>
      <c r="B215" s="80">
        <v>207</v>
      </c>
      <c r="C215" s="80">
        <v>16</v>
      </c>
      <c r="D215" s="80">
        <v>27</v>
      </c>
      <c r="E215" s="80">
        <v>2021</v>
      </c>
      <c r="F215" s="80" t="s">
        <v>75</v>
      </c>
      <c r="G215" s="182" t="s">
        <v>1718</v>
      </c>
      <c r="H215" s="80" t="s">
        <v>1719</v>
      </c>
      <c r="I215" s="173"/>
      <c r="J215" s="83"/>
      <c r="K215" s="81"/>
      <c r="L215" s="81"/>
      <c r="M215" s="81"/>
      <c r="N215" s="81"/>
      <c r="O215" s="81"/>
      <c r="P215" s="81"/>
      <c r="Q215" s="81"/>
      <c r="R215" s="81"/>
      <c r="S215" s="81"/>
      <c r="T215" s="81"/>
      <c r="U215" s="81"/>
      <c r="V215" s="81"/>
      <c r="W215" s="81"/>
      <c r="X215" s="81"/>
      <c r="Y215" s="81"/>
      <c r="Z215" s="81"/>
      <c r="AA215" s="81"/>
      <c r="AB215" s="81"/>
      <c r="AC215" s="82"/>
      <c r="AD215" s="81">
        <v>12791521.140386188</v>
      </c>
      <c r="AE215" s="81">
        <v>2478339.3919598991</v>
      </c>
      <c r="AF215" s="81">
        <v>2919587.8244226808</v>
      </c>
      <c r="AG215" s="81">
        <v>53739997.595859222</v>
      </c>
      <c r="AH215" s="81">
        <v>58172100.990597539</v>
      </c>
      <c r="AI215" s="81">
        <v>0</v>
      </c>
      <c r="AJ215" s="81">
        <v>0</v>
      </c>
      <c r="AK215" s="81">
        <v>5159195.8463978861</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2346</v>
      </c>
      <c r="B216" s="80">
        <v>208</v>
      </c>
      <c r="C216" s="80">
        <v>16</v>
      </c>
      <c r="D216" s="80">
        <v>28</v>
      </c>
      <c r="E216" s="80">
        <v>2021</v>
      </c>
      <c r="F216" s="80" t="s">
        <v>75</v>
      </c>
      <c r="G216" s="182" t="s">
        <v>2344</v>
      </c>
      <c r="H216" s="80" t="s">
        <v>2345</v>
      </c>
      <c r="I216" s="173"/>
      <c r="J216" s="83"/>
      <c r="K216" s="81"/>
      <c r="L216" s="81"/>
      <c r="M216" s="81"/>
      <c r="N216" s="81"/>
      <c r="O216" s="81"/>
      <c r="P216" s="81"/>
      <c r="Q216" s="81"/>
      <c r="R216" s="81"/>
      <c r="S216" s="81"/>
      <c r="T216" s="81"/>
      <c r="U216" s="81"/>
      <c r="V216" s="81"/>
      <c r="W216" s="81"/>
      <c r="X216" s="81"/>
      <c r="Y216" s="81"/>
      <c r="Z216" s="81"/>
      <c r="AA216" s="81"/>
      <c r="AB216" s="81"/>
      <c r="AC216" s="82"/>
      <c r="AD216" s="81">
        <v>2498251.8639236875</v>
      </c>
      <c r="AE216" s="81">
        <v>534479.298199713</v>
      </c>
      <c r="AF216" s="81">
        <v>512549.86250975955</v>
      </c>
      <c r="AG216" s="81">
        <v>23130374.791069485</v>
      </c>
      <c r="AH216" s="81">
        <v>20205882.394894078</v>
      </c>
      <c r="AI216" s="81">
        <v>0</v>
      </c>
      <c r="AJ216" s="81">
        <v>0</v>
      </c>
      <c r="AK216" s="81">
        <v>1772325.0131809551</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1680</v>
      </c>
      <c r="B217" s="80">
        <v>209</v>
      </c>
      <c r="C217" s="80">
        <v>16</v>
      </c>
      <c r="D217" s="80">
        <v>29</v>
      </c>
      <c r="E217" s="80">
        <v>2021</v>
      </c>
      <c r="F217" s="80" t="s">
        <v>75</v>
      </c>
      <c r="G217" s="182" t="s">
        <v>1678</v>
      </c>
      <c r="H217" s="80" t="s">
        <v>1679</v>
      </c>
      <c r="I217" s="173"/>
      <c r="J217" s="83"/>
      <c r="K217" s="81"/>
      <c r="L217" s="81"/>
      <c r="M217" s="81"/>
      <c r="N217" s="81"/>
      <c r="O217" s="81"/>
      <c r="P217" s="81"/>
      <c r="Q217" s="81"/>
      <c r="R217" s="81"/>
      <c r="S217" s="81"/>
      <c r="T217" s="81"/>
      <c r="U217" s="81"/>
      <c r="V217" s="81"/>
      <c r="W217" s="81"/>
      <c r="X217" s="81"/>
      <c r="Y217" s="81"/>
      <c r="Z217" s="81"/>
      <c r="AA217" s="81"/>
      <c r="AB217" s="81"/>
      <c r="AC217" s="82"/>
      <c r="AD217" s="81">
        <v>21776402.283419523</v>
      </c>
      <c r="AE217" s="81">
        <v>1004821.0806154603</v>
      </c>
      <c r="AF217" s="81">
        <v>843436.4826109967</v>
      </c>
      <c r="AG217" s="81">
        <v>13468466.851166278</v>
      </c>
      <c r="AH217" s="81">
        <v>17632742.486335389</v>
      </c>
      <c r="AI217" s="81">
        <v>0</v>
      </c>
      <c r="AJ217" s="81">
        <v>0</v>
      </c>
      <c r="AK217" s="81">
        <v>1645261.5697830017</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1716</v>
      </c>
      <c r="B218" s="80">
        <v>210</v>
      </c>
      <c r="C218" s="80">
        <v>16</v>
      </c>
      <c r="D218" s="80">
        <v>30</v>
      </c>
      <c r="E218" s="80">
        <v>2021</v>
      </c>
      <c r="F218" s="80" t="s">
        <v>75</v>
      </c>
      <c r="G218" s="182" t="s">
        <v>1715</v>
      </c>
      <c r="H218" s="80" t="s">
        <v>1702</v>
      </c>
      <c r="I218" s="173"/>
      <c r="J218" s="83"/>
      <c r="K218" s="81"/>
      <c r="L218" s="81"/>
      <c r="M218" s="81"/>
      <c r="N218" s="81"/>
      <c r="O218" s="81"/>
      <c r="P218" s="81"/>
      <c r="Q218" s="81"/>
      <c r="R218" s="81"/>
      <c r="S218" s="81"/>
      <c r="T218" s="81"/>
      <c r="U218" s="81"/>
      <c r="V218" s="81"/>
      <c r="W218" s="81"/>
      <c r="X218" s="81"/>
      <c r="Y218" s="81"/>
      <c r="Z218" s="81"/>
      <c r="AA218" s="81"/>
      <c r="AB218" s="81"/>
      <c r="AC218" s="82"/>
      <c r="AD218" s="81">
        <v>34843755.21468588</v>
      </c>
      <c r="AE218" s="81">
        <v>1070603.1480861942</v>
      </c>
      <c r="AF218" s="81">
        <v>3159642.8233196572</v>
      </c>
      <c r="AG218" s="81">
        <v>32966895.525067329</v>
      </c>
      <c r="AH218" s="81">
        <v>32759686.191195577</v>
      </c>
      <c r="AI218" s="81">
        <v>0</v>
      </c>
      <c r="AJ218" s="81">
        <v>0</v>
      </c>
      <c r="AK218" s="81">
        <v>3129987.4047770607</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1684</v>
      </c>
      <c r="B219" s="80">
        <v>211</v>
      </c>
      <c r="C219" s="80">
        <v>16</v>
      </c>
      <c r="D219" s="80">
        <v>31</v>
      </c>
      <c r="E219" s="80">
        <v>2021</v>
      </c>
      <c r="F219" s="80" t="s">
        <v>75</v>
      </c>
      <c r="G219" s="182" t="s">
        <v>1682</v>
      </c>
      <c r="H219" s="80" t="s">
        <v>1683</v>
      </c>
      <c r="I219" s="173"/>
      <c r="J219" s="83"/>
      <c r="K219" s="81"/>
      <c r="L219" s="81"/>
      <c r="M219" s="81"/>
      <c r="N219" s="81"/>
      <c r="O219" s="81"/>
      <c r="P219" s="81"/>
      <c r="Q219" s="81"/>
      <c r="R219" s="81"/>
      <c r="S219" s="81"/>
      <c r="T219" s="81"/>
      <c r="U219" s="81"/>
      <c r="V219" s="81"/>
      <c r="W219" s="81"/>
      <c r="X219" s="81"/>
      <c r="Y219" s="81"/>
      <c r="Z219" s="81"/>
      <c r="AA219" s="81"/>
      <c r="AB219" s="81"/>
      <c r="AC219" s="82"/>
      <c r="AD219" s="81">
        <v>14085306.267209057</v>
      </c>
      <c r="AE219" s="81">
        <v>1100205.0784480243</v>
      </c>
      <c r="AF219" s="81">
        <v>1297594.5886323026</v>
      </c>
      <c r="AG219" s="81">
        <v>16623137.997809373</v>
      </c>
      <c r="AH219" s="81">
        <v>15736558.118458113</v>
      </c>
      <c r="AI219" s="81">
        <v>0</v>
      </c>
      <c r="AJ219" s="81">
        <v>0</v>
      </c>
      <c r="AK219" s="81">
        <v>1603782.181235736</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2354</v>
      </c>
      <c r="B220" s="80">
        <v>212</v>
      </c>
      <c r="C220" s="80">
        <v>16</v>
      </c>
      <c r="D220" s="80">
        <v>32</v>
      </c>
      <c r="E220" s="80">
        <v>2021</v>
      </c>
      <c r="F220" s="80" t="s">
        <v>75</v>
      </c>
      <c r="G220" s="182" t="s">
        <v>2352</v>
      </c>
      <c r="H220" s="80" t="s">
        <v>2353</v>
      </c>
      <c r="I220" s="173"/>
      <c r="J220" s="83"/>
      <c r="K220" s="81"/>
      <c r="L220" s="81"/>
      <c r="M220" s="81"/>
      <c r="N220" s="81"/>
      <c r="O220" s="81"/>
      <c r="P220" s="81"/>
      <c r="Q220" s="81"/>
      <c r="R220" s="81"/>
      <c r="S220" s="81"/>
      <c r="T220" s="81"/>
      <c r="U220" s="81"/>
      <c r="V220" s="81"/>
      <c r="W220" s="81"/>
      <c r="X220" s="81"/>
      <c r="Y220" s="81"/>
      <c r="Z220" s="81"/>
      <c r="AA220" s="81"/>
      <c r="AB220" s="81"/>
      <c r="AC220" s="82"/>
      <c r="AD220" s="81">
        <v>28718475.333637089</v>
      </c>
      <c r="AE220" s="81">
        <v>769650.18940758647</v>
      </c>
      <c r="AF220" s="81">
        <v>207615.1341811684</v>
      </c>
      <c r="AG220" s="81">
        <v>14609270.439251233</v>
      </c>
      <c r="AH220" s="81">
        <v>14375558.497402277</v>
      </c>
      <c r="AI220" s="81">
        <v>0</v>
      </c>
      <c r="AJ220" s="81">
        <v>0</v>
      </c>
      <c r="AK220" s="81">
        <v>1365669.4887523816</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1688</v>
      </c>
      <c r="B221" s="80">
        <v>213</v>
      </c>
      <c r="C221" s="80">
        <v>16</v>
      </c>
      <c r="D221" s="80">
        <v>33</v>
      </c>
      <c r="E221" s="80">
        <v>2021</v>
      </c>
      <c r="F221" s="80" t="s">
        <v>75</v>
      </c>
      <c r="G221" s="182" t="s">
        <v>1686</v>
      </c>
      <c r="H221" s="80" t="s">
        <v>1687</v>
      </c>
      <c r="I221" s="173"/>
      <c r="J221" s="83"/>
      <c r="K221" s="81"/>
      <c r="L221" s="81"/>
      <c r="M221" s="81"/>
      <c r="N221" s="81"/>
      <c r="O221" s="81"/>
      <c r="P221" s="81"/>
      <c r="Q221" s="81"/>
      <c r="R221" s="81"/>
      <c r="S221" s="81"/>
      <c r="T221" s="81"/>
      <c r="U221" s="81"/>
      <c r="V221" s="81"/>
      <c r="W221" s="81"/>
      <c r="X221" s="81"/>
      <c r="Y221" s="81"/>
      <c r="Z221" s="81"/>
      <c r="AA221" s="81"/>
      <c r="AB221" s="81"/>
      <c r="AC221" s="82"/>
      <c r="AD221" s="81">
        <v>9772018.206320148</v>
      </c>
      <c r="AE221" s="81">
        <v>611773.22747782525</v>
      </c>
      <c r="AF221" s="81">
        <v>1991807.6935505841</v>
      </c>
      <c r="AG221" s="81">
        <v>15319362.468569422</v>
      </c>
      <c r="AH221" s="81">
        <v>17076292.120434955</v>
      </c>
      <c r="AI221" s="81">
        <v>0</v>
      </c>
      <c r="AJ221" s="81">
        <v>0</v>
      </c>
      <c r="AK221" s="81">
        <v>1567947.1398642061</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1728</v>
      </c>
      <c r="B222" s="80">
        <v>214</v>
      </c>
      <c r="C222" s="80">
        <v>16</v>
      </c>
      <c r="D222" s="80">
        <v>34</v>
      </c>
      <c r="E222" s="80">
        <v>2021</v>
      </c>
      <c r="F222" s="80" t="s">
        <v>75</v>
      </c>
      <c r="G222" s="182" t="s">
        <v>1726</v>
      </c>
      <c r="H222" s="80" t="s">
        <v>1727</v>
      </c>
      <c r="I222" s="173"/>
      <c r="J222" s="83"/>
      <c r="K222" s="81"/>
      <c r="L222" s="81"/>
      <c r="M222" s="81"/>
      <c r="N222" s="81"/>
      <c r="O222" s="81"/>
      <c r="P222" s="81"/>
      <c r="Q222" s="81"/>
      <c r="R222" s="81"/>
      <c r="S222" s="81"/>
      <c r="T222" s="81"/>
      <c r="U222" s="81"/>
      <c r="V222" s="81"/>
      <c r="W222" s="81"/>
      <c r="X222" s="81"/>
      <c r="Y222" s="81"/>
      <c r="Z222" s="81"/>
      <c r="AA222" s="81"/>
      <c r="AB222" s="81"/>
      <c r="AC222" s="82"/>
      <c r="AD222" s="81">
        <v>22664741.433157224</v>
      </c>
      <c r="AE222" s="81">
        <v>2067201.4702678125</v>
      </c>
      <c r="AF222" s="81">
        <v>0</v>
      </c>
      <c r="AG222" s="81">
        <v>62517200.712349609</v>
      </c>
      <c r="AH222" s="81">
        <v>49130668.612177111</v>
      </c>
      <c r="AI222" s="81">
        <v>0</v>
      </c>
      <c r="AJ222" s="81">
        <v>0</v>
      </c>
      <c r="AK222" s="81">
        <v>4735213.4887786824</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2369</v>
      </c>
      <c r="B223" s="80">
        <v>215</v>
      </c>
      <c r="C223" s="80">
        <v>16</v>
      </c>
      <c r="D223" s="80">
        <v>35</v>
      </c>
      <c r="E223" s="80">
        <v>2021</v>
      </c>
      <c r="F223" s="80" t="s">
        <v>75</v>
      </c>
      <c r="G223" s="182" t="s">
        <v>2367</v>
      </c>
      <c r="H223" s="80" t="s">
        <v>2368</v>
      </c>
      <c r="I223" s="173"/>
      <c r="J223" s="83"/>
      <c r="K223" s="81"/>
      <c r="L223" s="81"/>
      <c r="M223" s="81"/>
      <c r="N223" s="81"/>
      <c r="O223" s="81"/>
      <c r="P223" s="81"/>
      <c r="Q223" s="81"/>
      <c r="R223" s="81"/>
      <c r="S223" s="81"/>
      <c r="T223" s="81"/>
      <c r="U223" s="81"/>
      <c r="V223" s="81"/>
      <c r="W223" s="81"/>
      <c r="X223" s="81"/>
      <c r="Y223" s="81"/>
      <c r="Z223" s="81"/>
      <c r="AA223" s="81"/>
      <c r="AB223" s="81"/>
      <c r="AC223" s="82"/>
      <c r="AD223" s="81">
        <v>44701341.038483314</v>
      </c>
      <c r="AE223" s="81">
        <v>888057.91085490747</v>
      </c>
      <c r="AF223" s="81">
        <v>1855560.2617441926</v>
      </c>
      <c r="AG223" s="81">
        <v>21739292.864782214</v>
      </c>
      <c r="AH223" s="81">
        <v>21134481.094676968</v>
      </c>
      <c r="AI223" s="81">
        <v>0</v>
      </c>
      <c r="AJ223" s="81">
        <v>0</v>
      </c>
      <c r="AK223" s="81">
        <v>1992848.344698064</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1672</v>
      </c>
      <c r="B224" s="80">
        <v>216</v>
      </c>
      <c r="C224" s="80">
        <v>16</v>
      </c>
      <c r="D224" s="80">
        <v>36</v>
      </c>
      <c r="E224" s="80">
        <v>2021</v>
      </c>
      <c r="F224" s="80" t="s">
        <v>75</v>
      </c>
      <c r="G224" s="182" t="s">
        <v>1670</v>
      </c>
      <c r="H224" s="80" t="s">
        <v>1671</v>
      </c>
      <c r="I224" s="173"/>
      <c r="J224" s="83"/>
      <c r="K224" s="81"/>
      <c r="L224" s="81"/>
      <c r="M224" s="81"/>
      <c r="N224" s="81"/>
      <c r="O224" s="81"/>
      <c r="P224" s="81"/>
      <c r="Q224" s="81"/>
      <c r="R224" s="81"/>
      <c r="S224" s="81"/>
      <c r="T224" s="81"/>
      <c r="U224" s="81"/>
      <c r="V224" s="81"/>
      <c r="W224" s="81"/>
      <c r="X224" s="81"/>
      <c r="Y224" s="81"/>
      <c r="Z224" s="81"/>
      <c r="AA224" s="81"/>
      <c r="AB224" s="81"/>
      <c r="AC224" s="82"/>
      <c r="AD224" s="81">
        <v>37742658.318508506</v>
      </c>
      <c r="AE224" s="81">
        <v>1600148.7912256022</v>
      </c>
      <c r="AF224" s="81">
        <v>1401402.1557228866</v>
      </c>
      <c r="AG224" s="81">
        <v>37856053.759717144</v>
      </c>
      <c r="AH224" s="81">
        <v>46139304.861731477</v>
      </c>
      <c r="AI224" s="81">
        <v>0</v>
      </c>
      <c r="AJ224" s="81">
        <v>0</v>
      </c>
      <c r="AK224" s="81">
        <v>4386707.8666489655</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2001</v>
      </c>
      <c r="H6" s="87" t="s">
        <v>2002</v>
      </c>
      <c r="I6" s="87" t="s">
        <v>2392</v>
      </c>
      <c r="J6" s="87" t="s">
        <v>2393</v>
      </c>
      <c r="K6" s="87">
        <v>21</v>
      </c>
      <c r="L6" s="87">
        <v>7</v>
      </c>
      <c r="M6" s="18"/>
      <c r="N6" s="87">
        <v>1</v>
      </c>
      <c r="O6" s="87" t="s">
        <v>1732</v>
      </c>
      <c r="P6" s="87" t="s">
        <v>1733</v>
      </c>
      <c r="Q6" s="87" t="s">
        <v>1247</v>
      </c>
      <c r="R6" s="18"/>
      <c r="S6" s="87">
        <v>1</v>
      </c>
      <c r="T6" s="87" t="s">
        <v>2001</v>
      </c>
      <c r="U6" s="87" t="s">
        <v>2002</v>
      </c>
      <c r="V6" s="87" t="s">
        <v>1247</v>
      </c>
      <c r="W6" s="18"/>
      <c r="X6" s="87">
        <v>1</v>
      </c>
      <c r="Y6" s="769" t="s">
        <v>1732</v>
      </c>
      <c r="Z6" s="87" t="s">
        <v>1733</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1753</v>
      </c>
      <c r="P7" s="87" t="s">
        <v>1754</v>
      </c>
      <c r="Q7" s="87" t="s">
        <v>1247</v>
      </c>
      <c r="R7" s="18"/>
      <c r="S7" s="87">
        <v>2</v>
      </c>
      <c r="T7" s="86" t="s">
        <v>570</v>
      </c>
      <c r="U7" s="87" t="s">
        <v>1592</v>
      </c>
      <c r="V7" s="87" t="s">
        <v>1592</v>
      </c>
      <c r="W7" s="18"/>
      <c r="X7" s="87">
        <v>2</v>
      </c>
      <c r="Y7" s="769" t="s">
        <v>1753</v>
      </c>
      <c r="Z7" s="87" t="s">
        <v>1754</v>
      </c>
      <c r="AA7" s="87" t="s">
        <v>1247</v>
      </c>
      <c r="AB7" s="18"/>
      <c r="AC7" s="87">
        <v>2</v>
      </c>
      <c r="AD7" s="87" t="s">
        <v>1694</v>
      </c>
      <c r="AE7" s="87" t="s">
        <v>1695</v>
      </c>
      <c r="AF7" s="87" t="s">
        <v>1247</v>
      </c>
    </row>
    <row r="8" spans="1:32" ht="12">
      <c r="A8" s="18"/>
      <c r="B8" s="18"/>
      <c r="C8" s="18"/>
      <c r="D8" s="18"/>
      <c r="F8" s="18"/>
      <c r="G8" s="18"/>
      <c r="H8" s="18"/>
      <c r="I8" s="18"/>
      <c r="J8" s="18"/>
      <c r="K8" s="18"/>
      <c r="L8" s="18"/>
      <c r="M8" s="18"/>
      <c r="N8" s="87">
        <v>3</v>
      </c>
      <c r="O8" s="87" t="s">
        <v>1659</v>
      </c>
      <c r="P8" s="87" t="s">
        <v>1660</v>
      </c>
      <c r="Q8" s="87" t="s">
        <v>1247</v>
      </c>
      <c r="R8" s="18"/>
      <c r="S8" s="18"/>
      <c r="T8" s="18"/>
      <c r="U8" s="18"/>
      <c r="V8" s="18"/>
      <c r="W8" s="18"/>
      <c r="X8" s="87">
        <v>3</v>
      </c>
      <c r="Y8" s="769" t="s">
        <v>1659</v>
      </c>
      <c r="Z8" s="87" t="s">
        <v>1660</v>
      </c>
      <c r="AA8" s="87" t="s">
        <v>1247</v>
      </c>
      <c r="AB8" s="18"/>
      <c r="AC8" s="87">
        <v>3</v>
      </c>
      <c r="AD8" s="87" t="s">
        <v>2001</v>
      </c>
      <c r="AE8" s="87" t="s">
        <v>2002</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1791</v>
      </c>
      <c r="P9" s="87" t="s">
        <v>1792</v>
      </c>
      <c r="Q9" s="87" t="s">
        <v>1247</v>
      </c>
      <c r="R9" s="18"/>
      <c r="S9" s="18"/>
      <c r="T9" s="18"/>
      <c r="U9" s="18"/>
      <c r="V9" s="18"/>
      <c r="W9" s="18"/>
      <c r="X9" s="87">
        <v>4</v>
      </c>
      <c r="Y9" s="769" t="s">
        <v>1791</v>
      </c>
      <c r="Z9" s="87" t="s">
        <v>1792</v>
      </c>
      <c r="AA9" s="87" t="s">
        <v>1247</v>
      </c>
      <c r="AB9" s="18"/>
      <c r="AC9" s="87">
        <v>4</v>
      </c>
      <c r="AD9" s="87" t="s">
        <v>1711</v>
      </c>
      <c r="AE9" s="87" t="s">
        <v>1712</v>
      </c>
      <c r="AF9" s="87" t="s">
        <v>1247</v>
      </c>
    </row>
    <row r="10" spans="1:32" ht="12">
      <c r="A10" s="18"/>
      <c r="B10" s="18"/>
      <c r="C10" s="18"/>
      <c r="D10" s="18"/>
      <c r="F10" s="85" t="s">
        <v>1247</v>
      </c>
      <c r="G10" s="86" t="s">
        <v>2001</v>
      </c>
      <c r="H10" s="87" t="s">
        <v>2002</v>
      </c>
      <c r="I10" s="87" t="s">
        <v>2392</v>
      </c>
      <c r="J10" s="87" t="s">
        <v>2393</v>
      </c>
      <c r="K10" s="85">
        <v>21</v>
      </c>
      <c r="L10" s="85">
        <v>7</v>
      </c>
      <c r="M10" s="18"/>
      <c r="N10" s="87">
        <v>5</v>
      </c>
      <c r="O10" s="87" t="s">
        <v>1812</v>
      </c>
      <c r="P10" s="87" t="s">
        <v>1813</v>
      </c>
      <c r="Q10" s="87" t="s">
        <v>1247</v>
      </c>
      <c r="R10" s="18"/>
      <c r="S10" s="18"/>
      <c r="T10" s="18"/>
      <c r="U10" s="18"/>
      <c r="V10" s="18"/>
      <c r="W10" s="18"/>
      <c r="X10" s="87">
        <v>5</v>
      </c>
      <c r="Y10" s="769" t="s">
        <v>1812</v>
      </c>
      <c r="Z10" s="87" t="s">
        <v>1813</v>
      </c>
      <c r="AA10" s="87" t="s">
        <v>1247</v>
      </c>
      <c r="AB10" s="18"/>
      <c r="AC10" s="87">
        <v>5</v>
      </c>
      <c r="AD10" s="87" t="s">
        <v>1698</v>
      </c>
      <c r="AE10" s="87" t="s">
        <v>1699</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1833</v>
      </c>
      <c r="P11" s="87" t="s">
        <v>1834</v>
      </c>
      <c r="Q11" s="87" t="s">
        <v>1247</v>
      </c>
      <c r="R11" s="18"/>
      <c r="S11" s="18"/>
      <c r="T11" s="18"/>
      <c r="U11" s="18"/>
      <c r="V11" s="18"/>
      <c r="W11" s="18"/>
      <c r="X11" s="87">
        <v>6</v>
      </c>
      <c r="Y11" s="769" t="s">
        <v>1833</v>
      </c>
      <c r="Z11" s="87" t="s">
        <v>1834</v>
      </c>
      <c r="AA11" s="87" t="s">
        <v>1247</v>
      </c>
      <c r="AB11" s="18"/>
      <c r="AC11" s="87">
        <v>6</v>
      </c>
      <c r="AD11" s="87" t="s">
        <v>1707</v>
      </c>
      <c r="AE11" s="87" t="s">
        <v>1708</v>
      </c>
      <c r="AF11" s="87" t="s">
        <v>1247</v>
      </c>
    </row>
    <row r="12" spans="1:32" ht="12">
      <c r="A12" s="18"/>
      <c r="B12" s="18"/>
      <c r="C12" s="18"/>
      <c r="D12" s="18"/>
      <c r="F12" s="85" t="s">
        <v>1636</v>
      </c>
      <c r="G12" s="86" t="s">
        <v>2001</v>
      </c>
      <c r="H12" s="87"/>
      <c r="I12" s="87" t="s">
        <v>2001</v>
      </c>
      <c r="J12" s="87"/>
      <c r="K12" s="85" t="s">
        <v>1244</v>
      </c>
      <c r="L12" s="85"/>
      <c r="M12" s="18"/>
      <c r="N12" s="87">
        <v>7</v>
      </c>
      <c r="O12" s="87" t="s">
        <v>1854</v>
      </c>
      <c r="P12" s="87" t="s">
        <v>1855</v>
      </c>
      <c r="Q12" s="87" t="s">
        <v>1247</v>
      </c>
      <c r="R12" s="18"/>
      <c r="S12" s="18"/>
      <c r="T12" s="18"/>
      <c r="U12" s="18"/>
      <c r="V12" s="18"/>
      <c r="W12" s="18"/>
      <c r="X12" s="87">
        <v>7</v>
      </c>
      <c r="Y12" s="769" t="s">
        <v>1854</v>
      </c>
      <c r="Z12" s="87" t="s">
        <v>1855</v>
      </c>
      <c r="AA12" s="87" t="s">
        <v>1247</v>
      </c>
      <c r="AB12" s="18"/>
      <c r="AC12" s="87">
        <v>7</v>
      </c>
      <c r="AD12" s="87" t="s">
        <v>2363</v>
      </c>
      <c r="AE12" s="87" t="s">
        <v>2364</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1875</v>
      </c>
      <c r="P13" s="87" t="s">
        <v>1876</v>
      </c>
      <c r="Q13" s="87" t="s">
        <v>1247</v>
      </c>
      <c r="R13" s="18"/>
      <c r="S13" s="18"/>
      <c r="T13" s="18"/>
      <c r="U13" s="18"/>
      <c r="V13" s="18"/>
      <c r="W13" s="18"/>
      <c r="X13" s="87">
        <v>8</v>
      </c>
      <c r="Y13" s="769" t="s">
        <v>1875</v>
      </c>
      <c r="Z13" s="87" t="s">
        <v>1876</v>
      </c>
      <c r="AA13" s="87" t="s">
        <v>1247</v>
      </c>
      <c r="AB13" s="18"/>
      <c r="AC13" s="87">
        <v>8</v>
      </c>
      <c r="AD13" s="87" t="s">
        <v>2359</v>
      </c>
      <c r="AE13" s="87" t="s">
        <v>2360</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1896</v>
      </c>
      <c r="P14" s="87" t="s">
        <v>1897</v>
      </c>
      <c r="Q14" s="87" t="s">
        <v>1247</v>
      </c>
      <c r="R14" s="18"/>
      <c r="S14" s="18"/>
      <c r="T14" s="18"/>
      <c r="U14" s="18"/>
      <c r="V14" s="18"/>
      <c r="W14" s="18"/>
      <c r="X14" s="87">
        <v>9</v>
      </c>
      <c r="Y14" s="769" t="s">
        <v>1896</v>
      </c>
      <c r="Z14" s="87" t="s">
        <v>1897</v>
      </c>
      <c r="AA14" s="87" t="s">
        <v>1247</v>
      </c>
      <c r="AB14" s="18"/>
      <c r="AC14" s="87">
        <v>9</v>
      </c>
      <c r="AD14" s="87" t="s">
        <v>2340</v>
      </c>
      <c r="AE14" s="87" t="s">
        <v>2341</v>
      </c>
      <c r="AF14" s="87" t="s">
        <v>1247</v>
      </c>
    </row>
    <row r="15" spans="1:32" ht="12">
      <c r="A15" s="18"/>
      <c r="B15" s="18"/>
      <c r="C15" s="18"/>
      <c r="D15" s="18"/>
      <c r="E15" s="18"/>
      <c r="F15" s="18"/>
      <c r="G15" s="18"/>
      <c r="H15" s="18"/>
      <c r="I15" s="18"/>
      <c r="J15" s="18"/>
      <c r="K15" s="18"/>
      <c r="L15" s="18"/>
      <c r="M15" s="18"/>
      <c r="N15" s="87">
        <v>10</v>
      </c>
      <c r="O15" s="87" t="s">
        <v>1917</v>
      </c>
      <c r="P15" s="87" t="s">
        <v>1918</v>
      </c>
      <c r="Q15" s="87" t="s">
        <v>1247</v>
      </c>
      <c r="R15" s="18"/>
      <c r="S15" s="18"/>
      <c r="T15" s="18"/>
      <c r="U15" s="18"/>
      <c r="V15" s="18"/>
      <c r="W15" s="18"/>
      <c r="X15" s="87">
        <v>10</v>
      </c>
      <c r="Y15" s="769" t="s">
        <v>1917</v>
      </c>
      <c r="Z15" s="87" t="s">
        <v>1918</v>
      </c>
      <c r="AA15" s="87" t="s">
        <v>1247</v>
      </c>
      <c r="AB15" s="18"/>
      <c r="AC15" s="87">
        <v>10</v>
      </c>
      <c r="AD15" s="87" t="s">
        <v>2371</v>
      </c>
      <c r="AE15" s="87" t="s">
        <v>2372</v>
      </c>
      <c r="AF15" s="87" t="s">
        <v>1247</v>
      </c>
    </row>
    <row r="16" spans="1:32" ht="12">
      <c r="A16" s="18"/>
      <c r="B16" s="18"/>
      <c r="C16" s="18"/>
      <c r="D16" s="18"/>
      <c r="E16" s="18"/>
      <c r="F16" s="18"/>
      <c r="G16" s="18"/>
      <c r="H16" s="18"/>
      <c r="I16" s="18"/>
      <c r="J16" s="18"/>
      <c r="K16" s="18"/>
      <c r="L16" s="18"/>
      <c r="M16" s="18"/>
      <c r="N16" s="87">
        <v>11</v>
      </c>
      <c r="O16" s="87" t="s">
        <v>1938</v>
      </c>
      <c r="P16" s="87" t="s">
        <v>1939</v>
      </c>
      <c r="Q16" s="87" t="s">
        <v>1247</v>
      </c>
      <c r="R16" s="18"/>
      <c r="S16" s="18"/>
      <c r="T16" s="18"/>
      <c r="U16" s="18"/>
      <c r="V16" s="18"/>
      <c r="W16" s="18"/>
      <c r="X16" s="87">
        <v>11</v>
      </c>
      <c r="Y16" s="769" t="s">
        <v>1938</v>
      </c>
      <c r="Z16" s="87" t="s">
        <v>1939</v>
      </c>
      <c r="AA16" s="87" t="s">
        <v>1247</v>
      </c>
      <c r="AB16" s="18"/>
      <c r="AC16" s="87">
        <v>11</v>
      </c>
      <c r="AD16" s="87" t="s">
        <v>2356</v>
      </c>
      <c r="AE16" s="87" t="s">
        <v>1730</v>
      </c>
      <c r="AF16" s="87" t="s">
        <v>1247</v>
      </c>
    </row>
    <row r="17" spans="1:32" ht="12">
      <c r="A17" s="18"/>
      <c r="B17" s="18"/>
      <c r="C17" s="18"/>
      <c r="D17" s="18"/>
      <c r="E17" s="18"/>
      <c r="F17" s="18"/>
      <c r="G17" s="18"/>
      <c r="H17" s="18"/>
      <c r="I17" s="18"/>
      <c r="J17" s="18"/>
      <c r="K17" s="18"/>
      <c r="L17" s="18"/>
      <c r="M17" s="18"/>
      <c r="N17" s="87">
        <v>12</v>
      </c>
      <c r="O17" s="87" t="s">
        <v>1959</v>
      </c>
      <c r="P17" s="87" t="s">
        <v>1960</v>
      </c>
      <c r="Q17" s="87" t="s">
        <v>1247</v>
      </c>
      <c r="R17" s="18"/>
      <c r="S17" s="18"/>
      <c r="T17" s="18"/>
      <c r="U17" s="18"/>
      <c r="V17" s="18"/>
      <c r="W17" s="18"/>
      <c r="X17" s="87">
        <v>12</v>
      </c>
      <c r="Y17" s="769" t="s">
        <v>1959</v>
      </c>
      <c r="Z17" s="87" t="s">
        <v>1960</v>
      </c>
      <c r="AA17" s="87" t="s">
        <v>1247</v>
      </c>
      <c r="AB17" s="18"/>
      <c r="AC17" s="87">
        <v>12</v>
      </c>
      <c r="AD17" s="87" t="s">
        <v>2413</v>
      </c>
      <c r="AE17" s="87" t="s">
        <v>2414</v>
      </c>
      <c r="AF17" s="87" t="s">
        <v>1247</v>
      </c>
    </row>
    <row r="18" spans="1:32" ht="12">
      <c r="A18" s="18"/>
      <c r="B18" s="18"/>
      <c r="C18" s="18"/>
      <c r="D18" s="18"/>
      <c r="E18" s="18"/>
      <c r="F18" s="18"/>
      <c r="G18" s="18"/>
      <c r="H18" s="18"/>
      <c r="I18" s="18"/>
      <c r="J18" s="18"/>
      <c r="K18" s="18"/>
      <c r="L18" s="18"/>
      <c r="M18" s="18"/>
      <c r="N18" s="87">
        <v>13</v>
      </c>
      <c r="O18" s="87" t="s">
        <v>1980</v>
      </c>
      <c r="P18" s="87" t="s">
        <v>1981</v>
      </c>
      <c r="Q18" s="87" t="s">
        <v>1247</v>
      </c>
      <c r="R18" s="18"/>
      <c r="S18" s="18"/>
      <c r="T18" s="18"/>
      <c r="U18" s="18"/>
      <c r="V18" s="18"/>
      <c r="W18" s="18"/>
      <c r="X18" s="87">
        <v>13</v>
      </c>
      <c r="Y18" s="769" t="s">
        <v>1980</v>
      </c>
      <c r="Z18" s="87" t="s">
        <v>1981</v>
      </c>
      <c r="AA18" s="87" t="s">
        <v>1247</v>
      </c>
      <c r="AB18" s="18"/>
      <c r="AC18" s="87">
        <v>13</v>
      </c>
      <c r="AD18" s="87" t="s">
        <v>2387</v>
      </c>
      <c r="AE18" s="87" t="s">
        <v>2388</v>
      </c>
      <c r="AF18" s="87" t="s">
        <v>1247</v>
      </c>
    </row>
    <row r="19" spans="1:32" ht="12">
      <c r="A19" s="18"/>
      <c r="B19" s="18"/>
      <c r="C19" s="18"/>
      <c r="D19" s="18"/>
      <c r="E19" s="18"/>
      <c r="F19" s="18"/>
      <c r="G19" s="18"/>
      <c r="H19" s="18"/>
      <c r="I19" s="18"/>
      <c r="J19" s="18"/>
      <c r="K19" s="18"/>
      <c r="L19" s="18"/>
      <c r="M19" s="18"/>
      <c r="N19" s="87">
        <v>14</v>
      </c>
      <c r="O19" s="87" t="s">
        <v>2001</v>
      </c>
      <c r="P19" s="87" t="s">
        <v>2002</v>
      </c>
      <c r="Q19" s="87" t="s">
        <v>1247</v>
      </c>
      <c r="R19" s="18"/>
      <c r="S19" s="18"/>
      <c r="T19" s="18"/>
      <c r="U19" s="18"/>
      <c r="V19" s="18"/>
      <c r="W19" s="18"/>
      <c r="X19" s="87">
        <v>14</v>
      </c>
      <c r="Y19" s="769" t="s">
        <v>2001</v>
      </c>
      <c r="Z19" s="87" t="s">
        <v>2002</v>
      </c>
      <c r="AA19" s="87" t="s">
        <v>1247</v>
      </c>
      <c r="AB19" s="18"/>
      <c r="AC19" s="87">
        <v>14</v>
      </c>
      <c r="AD19" s="87" t="s">
        <v>1690</v>
      </c>
      <c r="AE19" s="87" t="s">
        <v>1691</v>
      </c>
      <c r="AF19" s="87" t="s">
        <v>1247</v>
      </c>
    </row>
    <row r="20" spans="1:32" ht="12">
      <c r="A20" s="18"/>
      <c r="B20" s="18"/>
      <c r="C20" s="18"/>
      <c r="D20" s="18"/>
      <c r="E20" s="18"/>
      <c r="F20" s="18"/>
      <c r="G20" s="18"/>
      <c r="H20" s="18"/>
      <c r="I20" s="18"/>
      <c r="J20" s="18"/>
      <c r="K20" s="18"/>
      <c r="L20" s="18"/>
      <c r="M20" s="18"/>
      <c r="N20" s="87">
        <v>15</v>
      </c>
      <c r="O20" s="87" t="s">
        <v>2022</v>
      </c>
      <c r="P20" s="87" t="s">
        <v>2023</v>
      </c>
      <c r="Q20" s="87" t="s">
        <v>1247</v>
      </c>
      <c r="R20" s="18"/>
      <c r="S20" s="18"/>
      <c r="T20" s="18"/>
      <c r="U20" s="18"/>
      <c r="V20" s="18"/>
      <c r="W20" s="18"/>
      <c r="X20" s="87">
        <v>15</v>
      </c>
      <c r="Y20" s="769" t="s">
        <v>2022</v>
      </c>
      <c r="Z20" s="87" t="s">
        <v>2023</v>
      </c>
      <c r="AA20" s="87" t="s">
        <v>1247</v>
      </c>
      <c r="AB20" s="18"/>
      <c r="AC20" s="87">
        <v>15</v>
      </c>
      <c r="AD20" s="87" t="s">
        <v>2375</v>
      </c>
      <c r="AE20" s="87" t="s">
        <v>2376</v>
      </c>
      <c r="AF20" s="87" t="s">
        <v>1247</v>
      </c>
    </row>
    <row r="21" spans="1:32" ht="12">
      <c r="A21" s="18"/>
      <c r="B21" s="18"/>
      <c r="C21" s="18"/>
      <c r="D21" s="18"/>
      <c r="E21" s="18"/>
      <c r="F21" s="18"/>
      <c r="G21" s="18"/>
      <c r="H21" s="18"/>
      <c r="I21" s="18"/>
      <c r="J21" s="18"/>
      <c r="K21" s="18"/>
      <c r="L21" s="18"/>
      <c r="M21" s="18"/>
      <c r="N21" s="87">
        <v>16</v>
      </c>
      <c r="O21" s="87" t="s">
        <v>2043</v>
      </c>
      <c r="P21" s="87" t="s">
        <v>2044</v>
      </c>
      <c r="Q21" s="87" t="s">
        <v>1247</v>
      </c>
      <c r="R21" s="18"/>
      <c r="S21" s="18"/>
      <c r="T21" s="18"/>
      <c r="U21" s="18"/>
      <c r="V21" s="18"/>
      <c r="W21" s="18"/>
      <c r="X21" s="87">
        <v>16</v>
      </c>
      <c r="Y21" s="769" t="s">
        <v>2043</v>
      </c>
      <c r="Z21" s="87" t="s">
        <v>2044</v>
      </c>
      <c r="AA21" s="87" t="s">
        <v>1247</v>
      </c>
      <c r="AB21" s="18"/>
      <c r="AC21" s="87">
        <v>16</v>
      </c>
      <c r="AD21" s="87" t="s">
        <v>2332</v>
      </c>
      <c r="AE21" s="87" t="s">
        <v>2333</v>
      </c>
      <c r="AF21" s="87" t="s">
        <v>1247</v>
      </c>
    </row>
    <row r="22" spans="1:32" ht="12">
      <c r="A22" s="18"/>
      <c r="B22" s="18"/>
      <c r="C22" s="18"/>
      <c r="D22" s="18"/>
      <c r="E22" s="18"/>
      <c r="F22" s="18"/>
      <c r="G22" s="18"/>
      <c r="H22" s="18"/>
      <c r="I22" s="18"/>
      <c r="J22" s="18"/>
      <c r="K22" s="18"/>
      <c r="L22" s="18"/>
      <c r="M22" s="18"/>
      <c r="N22" s="87">
        <v>17</v>
      </c>
      <c r="O22" s="87" t="s">
        <v>2064</v>
      </c>
      <c r="P22" s="87" t="s">
        <v>2065</v>
      </c>
      <c r="Q22" s="87" t="s">
        <v>1247</v>
      </c>
      <c r="R22" s="18"/>
      <c r="S22" s="18"/>
      <c r="T22" s="18"/>
      <c r="U22" s="18"/>
      <c r="V22" s="18"/>
      <c r="W22" s="18"/>
      <c r="X22" s="87">
        <v>17</v>
      </c>
      <c r="Y22" s="769" t="s">
        <v>2064</v>
      </c>
      <c r="Z22" s="87" t="s">
        <v>2065</v>
      </c>
      <c r="AA22" s="87" t="s">
        <v>1247</v>
      </c>
      <c r="AB22" s="18"/>
      <c r="AC22" s="87">
        <v>17</v>
      </c>
      <c r="AD22" s="87" t="s">
        <v>2348</v>
      </c>
      <c r="AE22" s="87" t="s">
        <v>2349</v>
      </c>
      <c r="AF22" s="87" t="s">
        <v>1247</v>
      </c>
    </row>
    <row r="23" spans="1:32" ht="12">
      <c r="A23" s="18"/>
      <c r="B23" s="18"/>
      <c r="C23" s="18"/>
      <c r="D23" s="18"/>
      <c r="E23" s="18"/>
      <c r="F23" s="18"/>
      <c r="G23" s="18"/>
      <c r="H23" s="18"/>
      <c r="I23" s="18"/>
      <c r="J23" s="18"/>
      <c r="K23" s="18"/>
      <c r="L23" s="18"/>
      <c r="M23" s="18"/>
      <c r="N23" s="87">
        <v>18</v>
      </c>
      <c r="O23" s="87" t="s">
        <v>2085</v>
      </c>
      <c r="P23" s="87" t="s">
        <v>2086</v>
      </c>
      <c r="Q23" s="87" t="s">
        <v>1247</v>
      </c>
      <c r="R23" s="18"/>
      <c r="S23" s="18"/>
      <c r="T23" s="18"/>
      <c r="U23" s="18"/>
      <c r="V23" s="18"/>
      <c r="W23" s="18"/>
      <c r="X23" s="87">
        <v>18</v>
      </c>
      <c r="Y23" s="769" t="s">
        <v>2085</v>
      </c>
      <c r="Z23" s="87" t="s">
        <v>2086</v>
      </c>
      <c r="AA23" s="87" t="s">
        <v>1247</v>
      </c>
      <c r="AB23" s="18"/>
      <c r="AC23" s="87">
        <v>18</v>
      </c>
      <c r="AD23" s="87" t="s">
        <v>1703</v>
      </c>
      <c r="AE23" s="87" t="s">
        <v>1704</v>
      </c>
      <c r="AF23" s="87" t="s">
        <v>1247</v>
      </c>
    </row>
    <row r="24" spans="1:32" ht="12">
      <c r="A24" s="18"/>
      <c r="B24" s="18"/>
      <c r="C24" s="18"/>
      <c r="D24" s="18"/>
      <c r="E24" s="18"/>
      <c r="F24" s="18"/>
      <c r="G24" s="18"/>
      <c r="H24" s="18"/>
      <c r="I24" s="18"/>
      <c r="J24" s="18"/>
      <c r="K24" s="18"/>
      <c r="L24" s="18"/>
      <c r="M24" s="18"/>
      <c r="N24" s="87">
        <v>19</v>
      </c>
      <c r="O24" s="87" t="s">
        <v>2106</v>
      </c>
      <c r="P24" s="87" t="s">
        <v>2107</v>
      </c>
      <c r="Q24" s="87" t="s">
        <v>1247</v>
      </c>
      <c r="R24" s="18"/>
      <c r="S24" s="18"/>
      <c r="T24" s="18"/>
      <c r="U24" s="18"/>
      <c r="V24" s="18"/>
      <c r="W24" s="18"/>
      <c r="X24" s="87">
        <v>19</v>
      </c>
      <c r="Y24" s="769" t="s">
        <v>2106</v>
      </c>
      <c r="Z24" s="87" t="s">
        <v>2107</v>
      </c>
      <c r="AA24" s="87" t="s">
        <v>1247</v>
      </c>
      <c r="AB24" s="18"/>
      <c r="AC24" s="87">
        <v>19</v>
      </c>
      <c r="AD24" s="87" t="s">
        <v>1722</v>
      </c>
      <c r="AE24" s="87" t="s">
        <v>1723</v>
      </c>
      <c r="AF24" s="87" t="s">
        <v>1247</v>
      </c>
    </row>
    <row r="25" spans="1:32" ht="12">
      <c r="A25" s="18"/>
      <c r="B25" s="18"/>
      <c r="C25" s="18"/>
      <c r="D25" s="18"/>
      <c r="E25" s="18"/>
      <c r="F25" s="18"/>
      <c r="G25" s="18"/>
      <c r="H25" s="18"/>
      <c r="I25" s="18"/>
      <c r="J25" s="18"/>
      <c r="K25" s="18"/>
      <c r="L25" s="18"/>
      <c r="M25" s="18"/>
      <c r="N25" s="87">
        <v>20</v>
      </c>
      <c r="O25" s="87" t="s">
        <v>1667</v>
      </c>
      <c r="P25" s="87" t="s">
        <v>1668</v>
      </c>
      <c r="Q25" s="87" t="s">
        <v>1247</v>
      </c>
      <c r="R25" s="18"/>
      <c r="S25" s="18"/>
      <c r="T25" s="18"/>
      <c r="U25" s="18"/>
      <c r="V25" s="18"/>
      <c r="W25" s="18"/>
      <c r="X25" s="87">
        <v>20</v>
      </c>
      <c r="Y25" s="769" t="s">
        <v>1667</v>
      </c>
      <c r="Z25" s="87" t="s">
        <v>1668</v>
      </c>
      <c r="AA25" s="87" t="s">
        <v>1247</v>
      </c>
      <c r="AB25" s="18"/>
      <c r="AC25" s="87">
        <v>20</v>
      </c>
      <c r="AD25" s="87" t="s">
        <v>1674</v>
      </c>
      <c r="AE25" s="87" t="s">
        <v>1675</v>
      </c>
      <c r="AF25" s="87" t="s">
        <v>1247</v>
      </c>
    </row>
    <row r="26" spans="1:32" ht="12">
      <c r="A26" s="18"/>
      <c r="B26" s="18"/>
      <c r="C26" s="18"/>
      <c r="D26" s="18"/>
      <c r="E26" s="18"/>
      <c r="F26" s="18"/>
      <c r="G26" s="18"/>
      <c r="H26" s="18"/>
      <c r="I26" s="18"/>
      <c r="J26" s="18"/>
      <c r="K26" s="18"/>
      <c r="L26" s="18"/>
      <c r="M26" s="18"/>
      <c r="N26" s="87">
        <v>21</v>
      </c>
      <c r="O26" s="87" t="s">
        <v>2144</v>
      </c>
      <c r="P26" s="87" t="s">
        <v>2145</v>
      </c>
      <c r="Q26" s="87" t="s">
        <v>1247</v>
      </c>
      <c r="R26" s="18"/>
      <c r="S26" s="18"/>
      <c r="T26" s="18"/>
      <c r="U26" s="18"/>
      <c r="V26" s="18"/>
      <c r="W26" s="18"/>
      <c r="X26" s="87">
        <v>21</v>
      </c>
      <c r="Y26" s="769" t="s">
        <v>2144</v>
      </c>
      <c r="Z26" s="87" t="s">
        <v>2145</v>
      </c>
      <c r="AA26" s="87" t="s">
        <v>1247</v>
      </c>
      <c r="AB26" s="18"/>
      <c r="AC26" s="87">
        <v>21</v>
      </c>
      <c r="AD26" s="87" t="s">
        <v>1654</v>
      </c>
      <c r="AE26" s="87" t="s">
        <v>1655</v>
      </c>
      <c r="AF26" s="87" t="s">
        <v>1247</v>
      </c>
    </row>
    <row r="27" spans="1:32" ht="12">
      <c r="A27" s="18"/>
      <c r="B27" s="18"/>
      <c r="C27" s="18"/>
      <c r="D27" s="18"/>
      <c r="E27" s="18"/>
      <c r="F27" s="18"/>
      <c r="G27" s="18"/>
      <c r="H27" s="18"/>
      <c r="I27" s="18"/>
      <c r="J27" s="18"/>
      <c r="K27" s="18"/>
      <c r="L27" s="18"/>
      <c r="M27" s="18"/>
      <c r="N27" s="87">
        <v>22</v>
      </c>
      <c r="O27" s="87" t="s">
        <v>2165</v>
      </c>
      <c r="P27" s="87" t="s">
        <v>2166</v>
      </c>
      <c r="Q27" s="87" t="s">
        <v>1247</v>
      </c>
      <c r="R27" s="18"/>
      <c r="S27" s="18"/>
      <c r="T27" s="18"/>
      <c r="U27" s="18"/>
      <c r="V27" s="18"/>
      <c r="W27" s="18"/>
      <c r="X27" s="87">
        <v>22</v>
      </c>
      <c r="Y27" s="769" t="s">
        <v>2165</v>
      </c>
      <c r="Z27" s="87" t="s">
        <v>2166</v>
      </c>
      <c r="AA27" s="87" t="s">
        <v>1247</v>
      </c>
      <c r="AB27" s="18"/>
      <c r="AC27" s="87">
        <v>22</v>
      </c>
      <c r="AD27" s="87" t="s">
        <v>2336</v>
      </c>
      <c r="AE27" s="87" t="s">
        <v>2337</v>
      </c>
      <c r="AF27" s="87" t="s">
        <v>1247</v>
      </c>
    </row>
    <row r="28" spans="1:32" ht="12">
      <c r="A28" s="18"/>
      <c r="B28" s="18"/>
      <c r="C28" s="18"/>
      <c r="D28" s="18"/>
      <c r="E28" s="18"/>
      <c r="F28" s="18"/>
      <c r="G28" s="18"/>
      <c r="H28" s="18"/>
      <c r="I28" s="18"/>
      <c r="J28" s="18"/>
      <c r="K28" s="18"/>
      <c r="L28" s="18"/>
      <c r="M28" s="18"/>
      <c r="N28" s="87">
        <v>23</v>
      </c>
      <c r="O28" s="87" t="s">
        <v>2186</v>
      </c>
      <c r="P28" s="87" t="s">
        <v>2187</v>
      </c>
      <c r="Q28" s="87" t="s">
        <v>1247</v>
      </c>
      <c r="R28" s="18"/>
      <c r="S28" s="18"/>
      <c r="T28" s="18"/>
      <c r="U28" s="18"/>
      <c r="V28" s="18"/>
      <c r="W28" s="18"/>
      <c r="X28" s="87">
        <v>23</v>
      </c>
      <c r="Y28" s="769" t="s">
        <v>2186</v>
      </c>
      <c r="Z28" s="87" t="s">
        <v>2187</v>
      </c>
      <c r="AA28" s="87" t="s">
        <v>1247</v>
      </c>
      <c r="AB28" s="18"/>
      <c r="AC28" s="87">
        <v>23</v>
      </c>
      <c r="AD28" s="87" t="s">
        <v>2383</v>
      </c>
      <c r="AE28" s="87" t="s">
        <v>2384</v>
      </c>
      <c r="AF28" s="87" t="s">
        <v>1247</v>
      </c>
    </row>
    <row r="29" spans="1:32" ht="12">
      <c r="A29" s="18"/>
      <c r="B29" s="18"/>
      <c r="C29" s="18"/>
      <c r="D29" s="18"/>
      <c r="E29" s="18"/>
      <c r="F29" s="18"/>
      <c r="G29" s="18"/>
      <c r="H29" s="18"/>
      <c r="I29" s="18"/>
      <c r="J29" s="18"/>
      <c r="K29" s="18"/>
      <c r="L29" s="18"/>
      <c r="M29" s="18"/>
      <c r="N29" s="87">
        <v>24</v>
      </c>
      <c r="O29" s="87" t="s">
        <v>2207</v>
      </c>
      <c r="P29" s="87" t="s">
        <v>2208</v>
      </c>
      <c r="Q29" s="87" t="s">
        <v>1247</v>
      </c>
      <c r="R29" s="18"/>
      <c r="S29" s="18"/>
      <c r="T29" s="18"/>
      <c r="U29" s="18"/>
      <c r="V29" s="18"/>
      <c r="W29" s="18"/>
      <c r="X29" s="87">
        <v>24</v>
      </c>
      <c r="Y29" s="769" t="s">
        <v>2207</v>
      </c>
      <c r="Z29" s="87" t="s">
        <v>2208</v>
      </c>
      <c r="AA29" s="87" t="s">
        <v>1247</v>
      </c>
      <c r="AB29" s="18"/>
      <c r="AC29" s="87">
        <v>24</v>
      </c>
      <c r="AD29" s="87" t="s">
        <v>2379</v>
      </c>
      <c r="AE29" s="87" t="s">
        <v>2380</v>
      </c>
      <c r="AF29" s="87" t="s">
        <v>1247</v>
      </c>
    </row>
    <row r="30" spans="1:32" ht="12">
      <c r="A30" s="18"/>
      <c r="B30" s="18"/>
      <c r="C30" s="18"/>
      <c r="D30" s="18"/>
      <c r="E30" s="18"/>
      <c r="F30" s="18"/>
      <c r="G30" s="18"/>
      <c r="H30" s="18"/>
      <c r="I30" s="18"/>
      <c r="J30" s="18"/>
      <c r="K30" s="18"/>
      <c r="L30" s="18"/>
      <c r="M30" s="18"/>
      <c r="N30" s="87">
        <v>25</v>
      </c>
      <c r="O30" s="87" t="s">
        <v>2228</v>
      </c>
      <c r="P30" s="87" t="s">
        <v>2229</v>
      </c>
      <c r="Q30" s="87" t="s">
        <v>1247</v>
      </c>
      <c r="R30" s="18"/>
      <c r="S30" s="18"/>
      <c r="T30" s="18"/>
      <c r="U30" s="18"/>
      <c r="V30" s="18"/>
      <c r="W30" s="18"/>
      <c r="X30" s="87">
        <v>25</v>
      </c>
      <c r="Y30" s="769" t="s">
        <v>2228</v>
      </c>
      <c r="Z30" s="87" t="s">
        <v>2229</v>
      </c>
      <c r="AA30" s="87" t="s">
        <v>1247</v>
      </c>
      <c r="AB30" s="18"/>
      <c r="AC30" s="87">
        <v>25</v>
      </c>
      <c r="AD30" s="87" t="s">
        <v>1662</v>
      </c>
      <c r="AE30" s="87" t="s">
        <v>1663</v>
      </c>
      <c r="AF30" s="87" t="s">
        <v>1247</v>
      </c>
    </row>
    <row r="31" spans="1:32" ht="12">
      <c r="A31" s="18"/>
      <c r="B31" s="18"/>
      <c r="C31" s="18"/>
      <c r="D31" s="18"/>
      <c r="E31" s="18"/>
      <c r="F31" s="18"/>
      <c r="G31" s="18"/>
      <c r="H31" s="18"/>
      <c r="I31" s="18"/>
      <c r="J31" s="18"/>
      <c r="K31" s="18"/>
      <c r="L31" s="18"/>
      <c r="M31" s="18"/>
      <c r="N31" s="87">
        <v>26</v>
      </c>
      <c r="O31" s="87" t="s">
        <v>2249</v>
      </c>
      <c r="P31" s="87" t="s">
        <v>2250</v>
      </c>
      <c r="Q31" s="87" t="s">
        <v>1247</v>
      </c>
      <c r="R31" s="18"/>
      <c r="S31" s="18"/>
      <c r="T31" s="18"/>
      <c r="U31" s="18"/>
      <c r="V31" s="18"/>
      <c r="W31" s="18"/>
      <c r="X31" s="87">
        <v>26</v>
      </c>
      <c r="Y31" s="769" t="s">
        <v>2249</v>
      </c>
      <c r="Z31" s="87" t="s">
        <v>2250</v>
      </c>
      <c r="AA31" s="87" t="s">
        <v>1247</v>
      </c>
      <c r="AB31" s="18"/>
      <c r="AC31" s="87">
        <v>26</v>
      </c>
      <c r="AD31" s="87" t="s">
        <v>2416</v>
      </c>
      <c r="AE31" s="87" t="s">
        <v>2417</v>
      </c>
      <c r="AF31" s="87" t="s">
        <v>1247</v>
      </c>
    </row>
    <row r="32" spans="1:32" ht="12">
      <c r="A32" s="18"/>
      <c r="B32" s="18"/>
      <c r="C32" s="18"/>
      <c r="D32" s="18"/>
      <c r="E32" s="18"/>
      <c r="F32" s="18"/>
      <c r="G32" s="18"/>
      <c r="H32" s="18"/>
      <c r="I32" s="18"/>
      <c r="J32" s="18"/>
      <c r="K32" s="18"/>
      <c r="L32" s="18"/>
      <c r="M32" s="18"/>
      <c r="N32" s="87">
        <v>27</v>
      </c>
      <c r="O32" s="87" t="s">
        <v>2270</v>
      </c>
      <c r="P32" s="87" t="s">
        <v>2271</v>
      </c>
      <c r="Q32" s="87" t="s">
        <v>1247</v>
      </c>
      <c r="R32" s="18"/>
      <c r="S32" s="18"/>
      <c r="T32" s="18"/>
      <c r="U32" s="18"/>
      <c r="V32" s="18"/>
      <c r="W32" s="18"/>
      <c r="X32" s="87">
        <v>27</v>
      </c>
      <c r="Y32" s="769" t="s">
        <v>2270</v>
      </c>
      <c r="Z32" s="87" t="s">
        <v>2271</v>
      </c>
      <c r="AA32" s="87" t="s">
        <v>1247</v>
      </c>
      <c r="AB32" s="18"/>
      <c r="AC32" s="87">
        <v>27</v>
      </c>
      <c r="AD32" s="87" t="s">
        <v>1718</v>
      </c>
      <c r="AE32" s="87" t="s">
        <v>1719</v>
      </c>
      <c r="AF32" s="87" t="s">
        <v>1247</v>
      </c>
    </row>
    <row r="33" spans="1:32" ht="12">
      <c r="A33" s="18"/>
      <c r="B33" s="18"/>
      <c r="C33" s="18"/>
      <c r="D33" s="18"/>
      <c r="E33" s="18"/>
      <c r="F33" s="18"/>
      <c r="G33" s="18"/>
      <c r="H33" s="18"/>
      <c r="I33" s="18"/>
      <c r="J33" s="18"/>
      <c r="K33" s="18"/>
      <c r="L33" s="18"/>
      <c r="M33" s="18"/>
      <c r="N33" s="87">
        <v>28</v>
      </c>
      <c r="O33" s="87" t="s">
        <v>2291</v>
      </c>
      <c r="P33" s="87" t="s">
        <v>2292</v>
      </c>
      <c r="Q33" s="87" t="s">
        <v>1247</v>
      </c>
      <c r="R33" s="18"/>
      <c r="S33" s="18"/>
      <c r="T33" s="18"/>
      <c r="U33" s="18"/>
      <c r="V33" s="18"/>
      <c r="W33" s="18"/>
      <c r="X33" s="87">
        <v>28</v>
      </c>
      <c r="Y33" s="769" t="s">
        <v>2291</v>
      </c>
      <c r="Z33" s="87" t="s">
        <v>2292</v>
      </c>
      <c r="AA33" s="87" t="s">
        <v>1247</v>
      </c>
      <c r="AB33" s="18"/>
      <c r="AC33" s="87">
        <v>28</v>
      </c>
      <c r="AD33" s="87" t="s">
        <v>2344</v>
      </c>
      <c r="AE33" s="87" t="s">
        <v>2345</v>
      </c>
      <c r="AF33" s="87" t="s">
        <v>1247</v>
      </c>
    </row>
    <row r="34" spans="1:32" ht="12">
      <c r="A34" s="18"/>
      <c r="B34" s="18"/>
      <c r="C34" s="18"/>
      <c r="D34" s="18"/>
      <c r="E34" s="18"/>
      <c r="F34" s="18"/>
      <c r="G34" s="18"/>
      <c r="H34" s="18"/>
      <c r="I34" s="18"/>
      <c r="J34" s="18"/>
      <c r="K34" s="18"/>
      <c r="L34" s="18"/>
      <c r="M34" s="18"/>
      <c r="N34" s="87">
        <v>29</v>
      </c>
      <c r="O34" s="87" t="s">
        <v>2312</v>
      </c>
      <c r="P34" s="87" t="s">
        <v>2313</v>
      </c>
      <c r="Q34" s="87" t="s">
        <v>1247</v>
      </c>
      <c r="R34" s="18"/>
      <c r="S34" s="18"/>
      <c r="T34" s="18"/>
      <c r="U34" s="18"/>
      <c r="V34" s="18"/>
      <c r="W34" s="18"/>
      <c r="X34" s="87">
        <v>29</v>
      </c>
      <c r="Y34" s="769" t="s">
        <v>2312</v>
      </c>
      <c r="Z34" s="87" t="s">
        <v>2313</v>
      </c>
      <c r="AA34" s="87" t="s">
        <v>1247</v>
      </c>
      <c r="AB34" s="18"/>
      <c r="AC34" s="87">
        <v>29</v>
      </c>
      <c r="AD34" s="87" t="s">
        <v>1678</v>
      </c>
      <c r="AE34" s="87" t="s">
        <v>1679</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1715</v>
      </c>
      <c r="AE35" s="87" t="s">
        <v>1702</v>
      </c>
      <c r="AF35" s="87" t="s">
        <v>1247</v>
      </c>
    </row>
    <row r="36" spans="1:32" ht="12">
      <c r="A36" s="18"/>
      <c r="B36" s="18"/>
      <c r="C36" s="18"/>
      <c r="D36" s="18"/>
      <c r="E36" s="18"/>
      <c r="F36" s="18"/>
      <c r="G36" s="18"/>
      <c r="H36" s="18"/>
      <c r="I36" s="18"/>
      <c r="J36" s="18"/>
      <c r="K36" s="18"/>
      <c r="L36" s="18"/>
      <c r="M36" s="18"/>
      <c r="N36" s="87">
        <v>31</v>
      </c>
      <c r="O36" s="87" t="s">
        <v>2392</v>
      </c>
      <c r="P36" s="87" t="s">
        <v>2393</v>
      </c>
      <c r="Q36" s="87" t="s">
        <v>1245</v>
      </c>
      <c r="R36" s="18"/>
      <c r="S36" s="18"/>
      <c r="T36" s="18"/>
      <c r="U36" s="18"/>
      <c r="V36" s="18"/>
      <c r="W36" s="18"/>
      <c r="X36" s="87">
        <v>31</v>
      </c>
      <c r="Y36" s="769">
        <v>0</v>
      </c>
      <c r="Z36" s="87">
        <v>0</v>
      </c>
      <c r="AA36" s="87">
        <v>0</v>
      </c>
      <c r="AB36" s="18"/>
      <c r="AC36" s="87">
        <v>31</v>
      </c>
      <c r="AD36" s="87" t="s">
        <v>1682</v>
      </c>
      <c r="AE36" s="87" t="s">
        <v>1683</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2352</v>
      </c>
      <c r="AE37" s="87" t="s">
        <v>2353</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1686</v>
      </c>
      <c r="AE38" s="87" t="s">
        <v>1687</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1726</v>
      </c>
      <c r="AE39" s="87" t="s">
        <v>1727</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2367</v>
      </c>
      <c r="AE40" s="87" t="s">
        <v>2368</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1670</v>
      </c>
      <c r="AE41" s="87" t="s">
        <v>1671</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04</v>
      </c>
      <c r="I4" s="80" t="str">
        <f>HLOOKUP(I3,比較地域マスタ!$E$5:$L$6,2,0)</f>
        <v>宮城県</v>
      </c>
      <c r="J4" s="80" t="str">
        <f>HLOOKUP(J3,比較地域マスタ!$E$5:$L$6,2,0)</f>
        <v>岩沼市</v>
      </c>
      <c r="K4" s="80" t="str">
        <f>HLOOKUP(K3,比較地域マスタ!$E$5:$L$6,2,0)</f>
        <v>04211</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2024-03-14T13:09:35Z</dcterms:created>
  <dcterms:modified xsi:type="dcterms:W3CDTF">2024-03-14T13:09:36Z</dcterms:modified>
  <cp:category/>
  <cp:contentStatus/>
</cp:coreProperties>
</file>