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E22CC37-34B6-499A-B194-60163D49E0BE}"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<sst xmlns="http://schemas.openxmlformats.org/spreadsheetml/2006/main" count="24468" uniqueCount="2408">
  <si>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</si>
  <si>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</si>
  <si>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</si>
  <si>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</si>
  <si>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</si>
  <si>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</si>
  <si>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</si>
  <si>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</si>
  <si>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</si>
  <si>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</si>
  <si>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</si>
  <si>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</si>
  <si>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</si>
  <si>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</si>
  <si>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</si>
  <si>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</si>
  <si>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</si>
  <si>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</si>
  <si>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</si>
  <si>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</si>
  <si>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</si>
  <si>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</si>
  <si>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</si>
  <si>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</si>
  <si>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</si>
  <si>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</si>
  <si>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</si>
  <si>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</si>
  <si>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</si>
  <si>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</si>
  <si>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</si>
  <si>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</si>
  <si>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</si>
  <si>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</si>
  <si>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</si>
  <si>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</si>
  <si>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</si>
  <si>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</si>
  <si>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</si>
  <si>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</si>
  <si>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</si>
  <si>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</si>
  <si>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</si>
  <si>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</si>
  <si>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</si>
  <si>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</si>
  <si>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</si>
  <si>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</si>
  <si>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</si>
  <si>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</si>
  <si>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</si>
  <si>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</si>
  <si>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</si>
  <si>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</si>
  <si>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</si>
  <si>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</si>
  <si>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</si>
  <si>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</si>
  <si>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</si>
  <si>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</si>
  <si>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</si>
  <si>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</si>
  <si>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</si>
  <si>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</si>
  <si>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</si>
  <si>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</si>
  <si>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</si>
  <si>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</si>
  <si>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</si>
  <si>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</si>
  <si>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</si>
  <si>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</si>
  <si>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</si>
  <si>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</si>
  <si>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</si>
  <si>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</si>
  <si>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</si>
  <si>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</si>
  <si>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</si>
  <si>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</si>
  <si>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</si>
  <si>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</si>
  <si>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</si>
  <si>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</si>
  <si>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</si>
  <si>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</si>
  <si>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</si>
  <si>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</si>
  <si>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</si>
  <si>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</si>
  <si>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</si>
  <si>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</si>
  <si>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</si>
  <si>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</si>
  <si>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</si>
  <si>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</si>
  <si>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</si>
  <si>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</si>
  <si>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</si>
  <si>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</si>
  <si>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</si>
  <si>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</si>
  <si>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</si>
  <si>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</si>
  <si>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</si>
  <si>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</si>
  <si>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</si>
  <si>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</si>
  <si>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</si>
  <si>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</si>
  <si>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</si>
  <si>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</si>
  <si>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</si>
  <si>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</si>
  <si>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</si>
  <si>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</si>
  <si>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</si>
  <si>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</si>
  <si>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</si>
  <si>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</si>
  <si>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</si>
  <si>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</si>
  <si>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</si>
  <si>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</si>
  <si>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</si>
  <si>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</si>
  <si>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</si>
  <si>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</si>
  <si>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</si>
  <si>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</si>
  <si>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</si>
  <si>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</si>
  <si>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</si>
  <si>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</si>
  <si>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</si>
  <si>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</si>
  <si>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</si>
  <si>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</si>
  <si>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</si>
  <si>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</si>
  <si>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</si>
  <si>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</si>
  <si>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</si>
  <si>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</si>
  <si>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</si>
  <si>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</si>
  <si>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</si>
  <si>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</si>
  <si>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</si>
  <si>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</si>
  <si>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</si>
  <si>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</si>
  <si>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</si>
  <si>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</si>
  <si>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</si>
  <si>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</si>
  <si>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</si>
  <si>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</si>
  <si>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</si>
  <si>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</si>
  <si>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</si>
  <si>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</si>
  <si>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</si>
  <si>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</si>
  <si>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</si>
  <si>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</si>
  <si>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</si>
  <si>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</si>
  <si>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</si>
  <si>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</si>
  <si>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</si>
  <si>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</si>
  <si>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</si>
  <si>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</si>
  <si>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</si>
  <si>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</si>
  <si>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</si>
  <si>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</si>
  <si>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</si>
  <si>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</si>
  <si>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</si>
  <si>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</si>
  <si>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</si>
  <si>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</si>
  <si>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</si>
  <si>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</si>
  <si>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</si>
  <si>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</si>
  <si>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</si>
  <si>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</si>
  <si>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</si>
  <si>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</si>
  <si>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</si>
  <si>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</si>
  <si>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</si>
  <si>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</si>
  <si>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</si>
  <si>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</si>
  <si>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</si>
  <si>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</si>
  <si>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</si>
  <si>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</si>
  <si>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</si>
  <si>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</si>
  <si>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</si>
  <si>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</si>
  <si>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</si>
  <si>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</si>
  <si>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</si>
  <si>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</si>
  <si>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</si>
  <si>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</si>
  <si>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</si>
  <si>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</si>
  <si>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</si>
  <si>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</si>
  <si>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</si>
  <si>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</si>
  <si>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</si>
  <si>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</si>
  <si>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</si>
  <si>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</si>
  <si>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</si>
  <si>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</si>
  <si>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</si>
  <si>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</si>
  <si>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</si>
  <si>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</si>
  <si>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</si>
  <si>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</si>
  <si>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</si>
  <si>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</si>
  <si>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</si>
  <si>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</si>
  <si>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</si>
  <si>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</si>
  <si>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</si>
  <si>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</si>
  <si>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</si>
  <si>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</si>
  <si>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</si>
  <si>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</si>
  <si>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</si>
  <si>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</si>
  <si>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</si>
  <si>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</si>
  <si>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</si>
  <si>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</si>
  <si>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</si>
  <si>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</si>
  <si>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</si>
  <si>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</si>
  <si>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</si>
  <si>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</si>
  <si>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</si>
  <si>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</si>
  <si>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</si>
  <si>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</si>
  <si>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</si>
  <si>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</si>
  <si>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</si>
  <si>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</si>
  <si>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</si>
  <si>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</si>
  <si>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</si>
  <si>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</si>
  <si>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</si>
  <si>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</si>
  <si>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</si>
  <si>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</si>
  <si>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</si>
  <si>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</si>
  <si>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</si>
  <si>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</si>
  <si>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</si>
  <si>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</si>
  <si>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</si>
  <si>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</si>
  <si>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</si>
  <si>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</si>
  <si>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</si>
  <si>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</si>
  <si>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</si>
  <si>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</si>
  <si>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</si>
  <si>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</si>
  <si>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</si>
  <si>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</si>
  <si>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</si>
  <si>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</si>
  <si>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</si>
  <si>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</si>
  <si>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</si>
  <si>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</si>
  <si>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</si>
  <si>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</si>
  <si>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</si>
  <si>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</si>
  <si>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</si>
  <si>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</si>
  <si>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</si>
  <si>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</si>
  <si>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</si>
  <si>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</si>
  <si>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</si>
  <si>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</si>
  <si>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</si>
  <si>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</si>
  <si>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</si>
  <si>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</si>
  <si>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</si>
  <si>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</si>
  <si>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</si>
  <si>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</si>
  <si>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</si>
  <si>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</si>
  <si>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</si>
  <si>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</si>
  <si>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</si>
  <si>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</si>
  <si>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</si>
  <si>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</si>
  <si>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</si>
  <si>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</si>
  <si>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</si>
  <si>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</si>
  <si>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</si>
  <si>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</si>
  <si>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</si>
  <si>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</si>
  <si>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</si>
  <si>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</si>
  <si>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</si>
  <si>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</si>
  <si>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</si>
  <si>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</si>
  <si>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</si>
  <si>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</si>
  <si>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</si>
  <si>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</si>
  <si>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</si>
  <si>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</si>
  <si>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</si>
  <si>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</si>
  <si>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</si>
  <si>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</si>
  <si>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</si>
  <si>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</si>
  <si>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</si>
  <si>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</si>
  <si>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</si>
  <si>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</si>
  <si>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</si>
  <si>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</si>
  <si>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</si>
  <si>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</si>
  <si>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</si>
  <si>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</si>
  <si>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</si>
  <si>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</si>
  <si>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</si>
  <si>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</si>
  <si>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</si>
  <si>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</si>
  <si>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</si>
  <si>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</si>
  <si>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</si>
  <si>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</si>
  <si>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</si>
  <si>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</si>
  <si>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</si>
  <si>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</si>
  <si>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</si>
  <si>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</si>
  <si>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</si>
  <si>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</si>
  <si>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</si>
  <si>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</si>
  <si>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</si>
  <si>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</si>
  <si>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</si>
  <si>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</si>
  <si>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</si>
  <si>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</si>
  <si>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</si>
  <si>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</si>
  <si>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</si>
  <si>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</si>
  <si>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</si>
  <si>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</si>
  <si>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</si>
  <si>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</si>
  <si>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</si>
  <si>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</si>
  <si>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</si>
  <si>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</si>
  <si>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</si>
  <si>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</si>
  <si>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</si>
  <si>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</si>
  <si>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</si>
  <si>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</si>
  <si>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</si>
  <si>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</si>
  <si>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</si>
  <si>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</si>
  <si>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</si>
  <si>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</si>
  <si>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</si>
  <si>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</si>
  <si>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</si>
  <si>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</si>
  <si>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</si>
  <si>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</si>
  <si>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</si>
  <si>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</si>
  <si>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</si>
  <si>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</si>
  <si>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</si>
  <si>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</si>
  <si>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</si>
  <si>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</si>
  <si>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</si>
  <si>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</si>
  <si>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</si>
  <si>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</si>
  <si>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</si>
  <si>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</si>
  <si>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</si>
  <si>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</si>
  <si>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</si>
  <si>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</si>
  <si>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</si>
  <si>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</si>
  <si>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</si>
  <si>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</si>
  <si>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</si>
  <si>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</si>
  <si>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</si>
  <si>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</si>
  <si>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</si>
  <si>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</si>
  <si>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</si>
  <si>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</si>
  <si>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</si>
  <si>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</si>
  <si>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</si>
  <si>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</si>
  <si>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</si>
  <si>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</si>
  <si>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</si>
  <si>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</si>
  <si>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</si>
  <si>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</si>
  <si>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</si>
  <si>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</si>
  <si>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</si>
  <si>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</si>
  <si>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</si>
  <si>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</si>
  <si>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</si>
  <si>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</si>
  <si>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</si>
  <si>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</si>
  <si>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</si>
  <si>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</si>
  <si>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</si>
  <si>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</si>
  <si>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</si>
  <si>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</si>
  <si>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</si>
  <si>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</si>
  <si>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</si>
  <si>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</si>
  <si>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</si>
  <si>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</si>
  <si>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</si>
  <si>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</si>
  <si>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</si>
  <si>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</si>
  <si>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</si>
  <si>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</si>
  <si>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</si>
  <si>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</si>
  <si>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</si>
  <si>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</si>
  <si>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</si>
  <si>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</si>
  <si>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</si>
  <si>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</si>
  <si>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</si>
  <si>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</si>
  <si>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</si>
  <si>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</si>
  <si>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</si>
  <si>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</si>
  <si>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</si>
  <si>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</si>
  <si>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</si>
  <si>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</si>
  <si>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</si>
  <si>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</si>
  <si>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</si>
  <si>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</si>
  <si>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</si>
  <si>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</si>
  <si>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</si>
  <si>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</si>
  <si>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</si>
  <si>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</si>
  <si>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</si>
  <si>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</si>
  <si>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</si>
  <si>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</si>
  <si>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</si>
  <si>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</si>
  <si>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</si>
  <si>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</si>
  <si>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</si>
  <si>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</si>
  <si>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</si>
  <si>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</si>
  <si>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</si>
  <si>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</si>
  <si>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</si>
  <si>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</si>
  <si>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</si>
  <si>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</si>
  <si>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</si>
  <si>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</si>
  <si>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</si>
  <si>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</si>
  <si>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</si>
  <si>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</si>
  <si>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</si>
  <si>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</si>
  <si>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</si>
  <si>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</si>
  <si>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</si>
  <si>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</si>
  <si>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</si>
  <si>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</si>
  <si>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</si>
  <si>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</si>
  <si>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</si>
  <si>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</si>
  <si>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</si>
  <si>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</si>
  <si>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</si>
  <si>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</si>
  <si>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</si>
  <si>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</si>
  <si>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</si>
  <si>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</si>
  <si>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</si>
  <si>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</si>
  <si>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</si>
  <si>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</si>
  <si>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</si>
  <si>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</si>
  <si>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</si>
  <si>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</si>
  <si>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</si>
  <si>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</si>
  <si>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</si>
  <si>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</si>
  <si>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</si>
  <si>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</si>
  <si>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</si>
  <si>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</si>
  <si>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</si>
  <si>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</si>
  <si>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</si>
  <si>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</si>
  <si>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</si>
  <si>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</si>
  <si>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</si>
  <si>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</si>
  <si>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</si>
  <si>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</si>
  <si>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</si>
  <si>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</si>
  <si>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</si>
  <si>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</si>
  <si>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</si>
  <si>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</si>
  <si>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</si>
  <si>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</si>
  <si>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</si>
  <si>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</si>
  <si>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</si>
  <si>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</si>
  <si>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</si>
  <si>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</si>
  <si>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</si>
  <si>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</si>
  <si>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</si>
  <si>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</si>
  <si>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</si>
  <si>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</si>
  <si>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</si>
  <si>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</si>
  <si>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</si>
  <si>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</si>
  <si>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</si>
  <si>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</si>
  <si>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</si>
  <si>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</si>
  <si>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</si>
  <si>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</si>
  <si>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</si>
  <si>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</si>
  <si>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</si>
  <si>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</si>
  <si>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</si>
  <si>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</si>
  <si>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</si>
  <si>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</si>
  <si>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</si>
  <si>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</si>
  <si>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</si>
  <si>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</si>
  <si>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</si>
  <si>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</si>
  <si>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</si>
  <si>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</si>
  <si>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</si>
  <si>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</si>
  <si>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</si>
  <si>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</si>
  <si>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</si>
  <si>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</si>
  <si>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</si>
  <si>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</si>
  <si>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</si>
  <si>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</si>
  <si>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</si>
  <si>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</si>
  <si>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</si>
  <si>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</si>
  <si>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</si>
  <si>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</si>
  <si>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</si>
  <si>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</si>
  <si>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</si>
  <si>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</si>
  <si>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</si>
  <si>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</si>
  <si>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</si>
  <si>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</si>
  <si>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</si>
  <si>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</si>
  <si>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</si>
  <si>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</si>
  <si>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</si>
  <si>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</si>
  <si>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</si>
  <si>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</si>
  <si>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</si>
  <si>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</si>
  <si>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</si>
  <si>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</si>
  <si>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</si>
  <si>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</si>
  <si>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</si>
  <si>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</si>
  <si>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</si>
  <si>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</si>
  <si>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</si>
  <si>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</si>
  <si>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</si>
  <si>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</si>
  <si>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</si>
  <si>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</si>
  <si>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</si>
  <si>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</si>
  <si>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</si>
  <si>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</si>
  <si>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</si>
  <si>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</si>
  <si>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</si>
  <si>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</si>
  <si>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</si>
  <si>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</si>
  <si>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</si>
  <si>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</si>
  <si>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</si>
  <si>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</si>
  <si>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</si>
  <si>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</si>
  <si>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</si>
  <si>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</si>
  <si>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</si>
  <si>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</si>
  <si>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</si>
  <si>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</si>
  <si>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</si>
  <si>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</si>
  <si>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</si>
  <si>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</si>
  <si>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</si>
  <si>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</si>
  <si>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</si>
  <si>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</si>
  <si>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</si>
  <si>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</si>
  <si>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</si>
  <si>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</si>
  <si>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</si>
  <si>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</si>
  <si>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</si>
  <si>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</si>
  <si>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</si>
  <si>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</si>
  <si>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</si>
  <si>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</si>
  <si>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</si>
  <si>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</si>
  <si>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</si>
  <si>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</si>
  <si>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</si>
  <si>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</si>
  <si>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</si>
  <si>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</si>
  <si>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</si>
  <si>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</si>
  <si>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</si>
  <si>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</si>
  <si>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</si>
  <si>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</si>
  <si>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</si>
  <si>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</si>
  <si>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</si>
  <si>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</si>
  <si>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</si>
  <si>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</si>
  <si>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</si>
  <si>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</si>
  <si>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</si>
  <si>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</si>
  <si>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</si>
  <si>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</si>
  <si>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</si>
  <si>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</si>
  <si>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</si>
  <si>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</si>
  <si>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</si>
  <si>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</si>
  <si>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</si>
  <si>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</si>
  <si>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</si>
  <si>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</si>
  <si>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</si>
  <si>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</si>
  <si>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</si>
  <si>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</si>
  <si>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</si>
  <si>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</si>
  <si>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</si>
  <si>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</si>
  <si>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</si>
  <si>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</si>
  <si>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</si>
  <si>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</si>
  <si>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</si>
  <si>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</si>
  <si>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</si>
  <si>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</si>
  <si>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</si>
  <si>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</si>
  <si>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</si>
  <si>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</si>
  <si>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</si>
  <si>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</si>
  <si>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</si>
  <si>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</si>
  <si>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</si>
  <si>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</si>
  <si>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</si>
  <si>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</si>
  <si>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</si>
  <si>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</si>
  <si>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</si>
  <si>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</si>
  <si>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</si>
  <si>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</si>
  <si>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</si>
  <si>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</si>
  <si>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</si>
  <si>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</si>
  <si>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</si>
  <si>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</si>
  <si>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</si>
  <si>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</si>
  <si>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</si>
  <si>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</si>
  <si>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</si>
  <si>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</si>
  <si>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</si>
  <si>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</si>
  <si>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</si>
  <si>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</si>
  <si>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</si>
  <si>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</si>
  <si>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</si>
  <si>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</si>
  <si>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</si>
  <si>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</si>
  <si>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</si>
  <si>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</si>
  <si>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</si>
  <si>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</si>
  <si>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</si>
  <si>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</si>
  <si>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</si>
  <si>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</si>
  <si>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</si>
  <si>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</si>
  <si>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</si>
  <si>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</si>
  <si>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</si>
  <si>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</si>
  <si>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</si>
  <si>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</si>
  <si>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</si>
  <si>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</si>
  <si>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</si>
  <si>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</si>
  <si>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</si>
  <si>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</si>
  <si>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</si>
  <si>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</si>
  <si>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</si>
  <si>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</si>
  <si>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</si>
  <si>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</si>
  <si>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</si>
  <si>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</si>
  <si>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</si>
  <si>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</si>
  <si>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</si>
  <si>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</si>
  <si>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</si>
  <si>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</si>
  <si>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</si>
  <si>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</si>
  <si>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</si>
  <si>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</si>
  <si>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</si>
  <si>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</si>
  <si>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</si>
  <si>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</si>
  <si>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</si>
  <si>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</si>
  <si>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</si>
  <si>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</si>
  <si>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</si>
  <si>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</si>
  <si>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</si>
  <si>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</si>
  <si>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</si>
  <si>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</si>
  <si>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</si>
  <si>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</si>
  <si>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</si>
  <si>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</si>
  <si>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</si>
  <si>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</si>
  <si>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</si>
  <si>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</si>
  <si>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</si>
  <si>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</si>
  <si>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</si>
  <si>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</si>
  <si>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</si>
  <si>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</si>
  <si>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</si>
  <si>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</si>
  <si>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</si>
  <si>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</si>
  <si>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</si>
  <si>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</si>
  <si>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</si>
  <si>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</si>
  <si>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</si>
  <si>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</si>
  <si>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</si>
  <si>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</si>
  <si>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</si>
  <si>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</si>
  <si>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</si>
  <si>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</si>
  <si>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</si>
  <si>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</si>
  <si>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</si>
  <si>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</si>
  <si>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</si>
  <si>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</si>
  <si>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</si>
  <si>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</si>
  <si>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</si>
  <si>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</si>
  <si>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</si>
  <si>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</si>
  <si>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</si>
  <si>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</si>
  <si>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</si>
  <si>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</si>
  <si>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</si>
  <si>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</si>
  <si>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</si>
  <si>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</si>
  <si>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</si>
  <si>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</si>
  <si>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</si>
  <si>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</si>
  <si>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</si>
  <si>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</si>
  <si>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</si>
  <si>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</si>
  <si>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</si>
  <si>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</si>
  <si>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</si>
  <si>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</si>
  <si>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</si>
  <si>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</si>
  <si>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</si>
  <si>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</si>
  <si>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</si>
  <si>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</si>
  <si>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</si>
  <si>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</si>
  <si>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</si>
  <si>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</si>
  <si>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</si>
  <si>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</si>
  <si>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</si>
  <si>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</si>
  <si>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</si>
  <si>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</si>
  <si>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</si>
  <si>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</si>
  <si>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</si>
  <si>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</si>
  <si>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</si>
  <si>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</si>
  <si>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</si>
  <si>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</si>
  <si>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</si>
  <si>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</si>
  <si>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</si>
  <si>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</si>
  <si>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</si>
  <si>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</si>
  <si>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</si>
  <si>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</si>
  <si>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</si>
  <si>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</si>
  <si>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</si>
  <si>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</si>
  <si>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</si>
  <si>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</si>
  <si>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</si>
  <si>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</si>
  <si>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</si>
  <si>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</si>
  <si>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</si>
  <si>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</si>
  <si>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</si>
  <si>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</si>
  <si>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</si>
  <si>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</si>
  <si>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</si>
  <si>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</si>
  <si>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</si>
  <si>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</si>
  <si>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</si>
  <si>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</si>
  <si>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</si>
  <si>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</si>
  <si>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</si>
  <si>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</si>
  <si>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</si>
  <si>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</si>
  <si>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</si>
  <si>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</si>
  <si>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</si>
  <si>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</si>
  <si>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</si>
  <si>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</si>
  <si>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</si>
  <si>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</si>
  <si>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</si>
  <si>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</si>
  <si>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</si>
  <si>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</si>
  <si>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</si>
  <si>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</si>
  <si>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</si>
  <si>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</si>
  <si>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</si>
  <si>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</si>
  <si>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</si>
  <si>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</si>
  <si>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</si>
  <si>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</si>
  <si>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</si>
  <si>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</si>
  <si>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</si>
  <si>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</si>
  <si>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</si>
  <si>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</si>
  <si>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</si>
  <si>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</si>
  <si>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</si>
  <si>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</si>
  <si>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</si>
  <si>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</si>
  <si>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</si>
  <si>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</si>
  <si>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</si>
  <si>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</si>
  <si>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</si>
  <si>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</si>
  <si>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</si>
  <si>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</si>
  <si>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</si>
  <si>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</si>
  <si>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</si>
  <si>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</si>
  <si>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</si>
  <si>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</si>
  <si>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</si>
  <si>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</si>
  <si>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</si>
  <si>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</si>
  <si>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</si>
  <si>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</si>
  <si>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</si>
  <si>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</si>
  <si>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</si>
  <si>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</si>
  <si>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</si>
  <si>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</si>
  <si>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</si>
  <si>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</si>
  <si>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</si>
  <si>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</si>
  <si>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</si>
  <si>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</si>
  <si>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</si>
  <si>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</si>
  <si>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</si>
  <si>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</si>
  <si>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</si>
  <si>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</si>
  <si>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</si>
  <si>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</si>
  <si>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</si>
  <si>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</si>
  <si>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</si>
  <si>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</si>
  <si>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</si>
  <si>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</si>
  <si>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</si>
  <si>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</si>
  <si>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</si>
  <si>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</si>
  <si>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</si>
  <si>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</si>
  <si>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</si>
  <si>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</si>
  <si>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</si>
  <si>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</si>
  <si>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</si>
  <si>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</si>
  <si>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</si>
  <si>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</si>
  <si>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</si>
  <si>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</si>
  <si>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</si>
  <si>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</si>
  <si>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</si>
  <si>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</si>
  <si>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</si>
  <si>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</si>
  <si>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</si>
  <si>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</si>
  <si>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</si>
  <si>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</si>
  <si>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</si>
  <si>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</si>
  <si>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</si>
  <si>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</si>
  <si>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</si>
  <si>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</si>
  <si>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</si>
  <si>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</si>
  <si>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</si>
  <si>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</si>
  <si>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</si>
  <si>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</si>
  <si>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</si>
  <si>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</si>
  <si>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</si>
  <si>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</si>
  <si>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</si>
  <si>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</si>
  <si>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</si>
  <si>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</si>
  <si>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</si>
  <si>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</si>
  <si>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</si>
  <si>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</si>
  <si>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</si>
  <si>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</si>
  <si>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</si>
  <si>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</si>
  <si>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</si>
  <si>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</si>
  <si>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</si>
  <si>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</si>
  <si>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</si>
  <si>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</si>
  <si>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</si>
  <si>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</si>
  <si>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</si>
  <si>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</si>
  <si>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</si>
  <si>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</si>
  <si>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</si>
  <si>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</si>
  <si>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</si>
  <si>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</si>
  <si>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</si>
  <si>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</si>
  <si>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</si>
  <si>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</si>
  <si>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</si>
  <si>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</si>
  <si>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</si>
  <si>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</si>
  <si>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</si>
  <si>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</si>
  <si>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</si>
  <si>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</si>
  <si>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</si>
  <si>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</si>
  <si>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</si>
  <si>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</si>
  <si>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</si>
  <si>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</si>
  <si>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</si>
  <si>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</si>
  <si>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</si>
  <si>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</si>
  <si>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</si>
  <si>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</si>
  <si>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</si>
  <si>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</si>
  <si>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</si>
  <si>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</si>
  <si>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</si>
  <si>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</si>
  <si>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</si>
  <si>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</si>
  <si>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</si>
  <si>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</si>
  <si>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</si>
  <si>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</si>
  <si>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</si>
  <si>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</si>
  <si>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</si>
  <si>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</si>
  <si>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</si>
  <si>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</si>
  <si>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</si>
  <si>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</si>
  <si>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</si>
  <si>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</si>
  <si>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</si>
  <si>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</si>
  <si>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</si>
  <si>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</si>
  <si>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</si>
  <si>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</si>
  <si>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</si>
  <si>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</si>
  <si>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</si>
  <si>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</si>
  <si>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</si>
  <si>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</si>
  <si>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</si>
  <si>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</si>
  <si>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</si>
  <si>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</si>
  <si>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</si>
  <si>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</si>
  <si>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</si>
  <si>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</si>
  <si>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</si>
  <si>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</si>
  <si>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</si>
  <si>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</si>
  <si>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</si>
  <si>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</si>
  <si>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</si>
  <si>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</si>
  <si>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</si>
  <si>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</si>
  <si>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</si>
  <si>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</si>
  <si>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</si>
  <si>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</si>
  <si>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</si>
  <si>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</si>
  <si>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</si>
  <si>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</si>
  <si>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</si>
  <si>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</si>
  <si>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</si>
  <si>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</si>
  <si>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</si>
  <si>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</si>
  <si>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</si>
  <si>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</si>
  <si>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</si>
  <si>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</si>
  <si>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</si>
  <si>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</si>
  <si>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</si>
  <si>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</si>
  <si>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</si>
  <si>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</si>
  <si>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</si>
  <si>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</si>
  <si>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</si>
  <si>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</si>
  <si>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</si>
  <si>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</si>
  <si>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</si>
  <si>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</si>
  <si>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</si>
  <si>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</si>
  <si>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</si>
  <si>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</si>
  <si>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</si>
  <si>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</si>
  <si>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</si>
  <si>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</si>
  <si>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</si>
  <si>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</si>
  <si>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</si>
  <si>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</si>
  <si>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</si>
  <si>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</si>
  <si>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</si>
  <si>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</si>
  <si>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</si>
  <si>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</si>
  <si>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</si>
  <si>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</si>
  <si>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</si>
  <si>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</si>
  <si>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</si>
  <si>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</si>
  <si>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</si>
  <si>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</si>
  <si>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</si>
  <si>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</si>
  <si>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</si>
  <si>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</si>
  <si>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</si>
  <si>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</si>
  <si>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</si>
  <si>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</si>
  <si>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</si>
  <si>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</si>
  <si>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</si>
  <si>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</si>
  <si>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</si>
  <si>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</si>
  <si>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</si>
  <si>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</si>
  <si>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</si>
  <si>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</si>
  <si>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</si>
  <si>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</si>
  <si>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</si>
  <si>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</si>
  <si>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</si>
  <si>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</si>
  <si>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</si>
  <si>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</si>
  <si>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</si>
  <si>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</si>
  <si>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</si>
  <si>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</si>
  <si>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</si>
  <si>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</si>
  <si>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</si>
  <si>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</si>
  <si>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</si>
  <si>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</si>
  <si>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</si>
  <si>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</si>
  <si>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</si>
  <si>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</si>
  <si>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</si>
  <si>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</si>
  <si>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</si>
  <si>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</si>
  <si>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</si>
  <si>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</si>
  <si>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</si>
  <si>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</si>
  <si>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</si>
  <si>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</si>
  <si>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</si>
  <si>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</si>
  <si>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</si>
  <si>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</si>
  <si>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</si>
  <si>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</si>
  <si>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</si>
  <si>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</si>
  <si>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</si>
  <si>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</si>
  <si>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</si>
  <si>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</si>
  <si>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</si>
  <si>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</si>
  <si>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</si>
  <si>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</si>
  <si>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</si>
  <si>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</si>
  <si>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</si>
  <si>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</si>
  <si>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</si>
  <si>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</si>
  <si>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</si>
  <si>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</si>
  <si>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</si>
  <si>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</si>
  <si>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</si>
  <si>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</si>
  <si>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</si>
  <si>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</si>
  <si>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</si>
  <si>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</si>
  <si>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</si>
  <si>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</si>
  <si>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</si>
  <si>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</si>
  <si>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</si>
  <si>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</si>
  <si>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</si>
  <si>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</si>
  <si>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</si>
  <si>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</si>
  <si>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</si>
  <si>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</si>
  <si>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</si>
  <si>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</si>
  <si>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</si>
  <si>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</si>
  <si>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</si>
  <si>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</si>
  <si>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</si>
  <si>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</si>
  <si>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</si>
  <si>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</si>
  <si>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</si>
  <si>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</si>
  <si>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</si>
  <si>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</si>
  <si>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</si>
  <si>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</si>
  <si>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</si>
  <si>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</si>
  <si>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</si>
  <si>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</si>
  <si>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</si>
  <si>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</si>
  <si>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</si>
  <si>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</si>
  <si>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</si>
  <si>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</si>
  <si>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</si>
  <si>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</si>
  <si>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</si>
  <si>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</si>
  <si>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</si>
  <si>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</si>
  <si>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</si>
  <si>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</si>
  <si>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</si>
  <si>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</si>
  <si>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</si>
  <si>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</si>
  <si>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</si>
  <si>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</si>
  <si>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</si>
  <si>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</si>
  <si>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</si>
  <si>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</si>
  <si>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</si>
  <si>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</si>
  <si>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</si>
  <si>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</si>
  <si>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</si>
  <si>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</si>
  <si>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</si>
  <si>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</si>
  <si>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</si>
  <si>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</si>
  <si>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</si>
  <si>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</si>
  <si>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</si>
  <si>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</si>
  <si>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</si>
  <si>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</si>
  <si>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</si>
  <si>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</si>
  <si>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</si>
  <si>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</si>
  <si>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</si>
  <si>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</si>
  <si>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</si>
  <si>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</si>
  <si>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</si>
  <si>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</si>
  <si>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</si>
  <si>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</si>
  <si>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</si>
  <si>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</si>
  <si>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</si>
  <si>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</si>
  <si>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</si>
  <si>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</si>
  <si>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</si>
  <si>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</si>
  <si>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</si>
  <si>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</si>
  <si>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</si>
  <si>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</si>
  <si>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</si>
  <si>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</si>
  <si>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</si>
  <si>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</si>
  <si>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</si>
  <si>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</si>
  <si>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</si>
  <si>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</si>
  <si>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</si>
  <si>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</si>
  <si>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</si>
  <si>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</si>
  <si>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</si>
  <si>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</si>
  <si>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</si>
  <si>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</si>
  <si>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</si>
  <si>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</si>
  <si>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</si>
  <si>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</si>
  <si>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</si>
  <si>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</si>
  <si>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</si>
  <si>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</si>
  <si>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</si>
  <si>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</si>
  <si>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</si>
  <si>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</si>
  <si>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</si>
  <si>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</si>
  <si>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</si>
  <si>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</si>
  <si>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</si>
  <si>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</si>
  <si>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</si>
  <si>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</si>
  <si>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</si>
  <si>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</si>
  <si>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</si>
  <si>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</si>
  <si>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</si>
  <si>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</si>
  <si>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</si>
  <si>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</si>
  <si>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</si>
  <si>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</si>
  <si>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</si>
  <si>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</si>
  <si>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</si>
  <si>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</si>
  <si>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</si>
  <si>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</si>
  <si>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</si>
  <si>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</si>
  <si>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</si>
  <si>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</si>
  <si>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</si>
  <si>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</si>
  <si>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</si>
  <si>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</si>
  <si>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</si>
  <si>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</si>
  <si>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</si>
  <si>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</si>
  <si>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</si>
  <si>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</si>
  <si>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</si>
  <si>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</si>
  <si>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</si>
  <si>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</si>
  <si>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</si>
  <si>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</si>
  <si>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</si>
  <si>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</si>
  <si>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</si>
  <si>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</si>
  <si>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</si>
  <si>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</si>
  <si>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</si>
  <si>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</si>
  <si>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</si>
  <si>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</si>
  <si>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</si>
  <si>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</si>
  <si>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</si>
  <si>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</si>
  <si>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</si>
  <si>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</si>
  <si>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</si>
  <si>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</si>
  <si>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</si>
  <si>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</si>
  <si>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</si>
  <si>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</si>
  <si>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</si>
  <si>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</si>
  <si>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</si>
  <si>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</si>
  <si>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</si>
  <si>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</si>
  <si>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</si>
  <si>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</si>
  <si>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</si>
  <si>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</si>
  <si>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</si>
  <si>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</si>
  <si>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</si>
  <si>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</si>
  <si>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</si>
  <si>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</si>
  <si>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</si>
  <si>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</si>
  <si>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</si>
  <si>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</si>
  <si>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</si>
  <si>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</si>
  <si>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</si>
  <si>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</si>
  <si>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</si>
  <si>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</si>
  <si>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</si>
  <si>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</si>
  <si>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</si>
  <si>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</si>
  <si>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</si>
  <si>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</si>
  <si>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</si>
  <si>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</si>
  <si>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</si>
  <si>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</si>
  <si>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</si>
  <si>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</si>
  <si>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</si>
  <si>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</si>
  <si>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</si>
  <si>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</si>
  <si>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</si>
  <si>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</si>
  <si>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</si>
  <si>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</si>
  <si>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</si>
  <si>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</si>
  <si>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</si>
  <si>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</si>
  <si>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</si>
  <si>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</si>
  <si>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</si>
  <si>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</si>
  <si>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</si>
  <si>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</si>
  <si>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</si>
  <si>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</si>
  <si>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</si>
  <si>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</si>
  <si>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</si>
  <si>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</si>
  <si>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</si>
  <si>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</si>
  <si>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</si>
  <si>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</si>
  <si>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</si>
  <si>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</si>
  <si>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</si>
  <si>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</si>
  <si>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</si>
  <si>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</si>
  <si>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</si>
  <si>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</si>
  <si>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</si>
  <si>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</si>
  <si>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</si>
  <si>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</si>
  <si>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</si>
  <si>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</si>
  <si>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</si>
  <si>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</si>
  <si>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</si>
  <si>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</si>
  <si>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</si>
  <si>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</si>
  <si>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</si>
  <si>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</si>
  <si>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</si>
  <si>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</si>
  <si>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</si>
  <si>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</si>
  <si>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</si>
  <si>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</si>
  <si>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</si>
  <si>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</si>
  <si>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</si>
  <si>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03201</t>
  </si>
  <si>
    <t>盛岡市</t>
  </si>
  <si>
    <t>03201_令和3年度</t>
  </si>
  <si>
    <t>03201_令和4年度</t>
  </si>
  <si>
    <t>02384</t>
  </si>
  <si>
    <t>鶴田町</t>
  </si>
  <si>
    <t>02384_令和3年度</t>
  </si>
  <si>
    <t>02384_令和4年度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</si>
  <si>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</si>
  <si>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</si>
  <si>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</si>
  <si>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</si>
  <si>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</si>
  <si>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</si>
  <si>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</si>
  <si>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</si>
  <si>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</si>
  <si>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</si>
  <si>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</si>
  <si>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</si>
  <si>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</si>
  <si>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</si>
  <si>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</si>
  <si>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</si>
  <si>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</si>
  <si>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01216_令和4年度</t>
  </si>
  <si>
    <t>01216</t>
  </si>
  <si>
    <t>芦別市</t>
  </si>
  <si>
    <t>01402_令和4年度</t>
  </si>
  <si>
    <t>01402</t>
  </si>
  <si>
    <t>岩内町</t>
  </si>
  <si>
    <t>01216_令和3年度</t>
  </si>
  <si>
    <t>01402_令和3年度</t>
  </si>
  <si>
    <t>01607_令和4年度</t>
  </si>
  <si>
    <t>01607</t>
  </si>
  <si>
    <t>浦河町</t>
  </si>
  <si>
    <t>01601_令和4年度</t>
  </si>
  <si>
    <t>01601</t>
  </si>
  <si>
    <t>日高町</t>
  </si>
  <si>
    <t>01607_令和3年度</t>
  </si>
  <si>
    <t>01601_令和3年度</t>
  </si>
  <si>
    <t>03215</t>
  </si>
  <si>
    <t>奥州市</t>
  </si>
  <si>
    <t>03215_令和3年度</t>
  </si>
  <si>
    <t>03215_令和4年度</t>
  </si>
  <si>
    <t>03209</t>
  </si>
  <si>
    <t>一関市</t>
  </si>
  <si>
    <t>03209_令和3年度</t>
  </si>
  <si>
    <t>03209_令和4年度</t>
  </si>
  <si>
    <t>03321</t>
  </si>
  <si>
    <t>紫波町</t>
  </si>
  <si>
    <t>03321_令和3年度</t>
  </si>
  <si>
    <t>03321_令和4年度</t>
  </si>
  <si>
    <t>03207</t>
  </si>
  <si>
    <t>久慈市</t>
  </si>
  <si>
    <t>03207_令和3年度</t>
  </si>
  <si>
    <t>03207_令和4年度</t>
  </si>
  <si>
    <t>03211</t>
  </si>
  <si>
    <t>釜石市</t>
  </si>
  <si>
    <t>03211_令和3年度</t>
  </si>
  <si>
    <t>03211_令和4年度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</si>
  <si>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</si>
  <si>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</si>
  <si>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</si>
  <si>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</si>
  <si>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</si>
  <si>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</si>
  <si>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</si>
  <si>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</si>
  <si>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</si>
  <si>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</si>
  <si>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</si>
  <si>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</si>
  <si>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</si>
  <si>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</si>
  <si>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</si>
  <si>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</si>
  <si>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</si>
  <si>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</si>
  <si>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</si>
  <si>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</si>
  <si>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</si>
  <si>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</si>
  <si>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</si>
  <si>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</si>
  <si>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</si>
  <si>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</si>
  <si>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</si>
  <si>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</si>
  <si>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</si>
  <si>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</si>
  <si>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</si>
  <si>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</si>
  <si>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</si>
  <si>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</si>
  <si>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</si>
  <si>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</si>
  <si>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</si>
  <si>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</si>
  <si>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</si>
  <si>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</si>
  <si>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</si>
  <si>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</si>
  <si>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</si>
  <si>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</si>
  <si>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</si>
  <si>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</si>
  <si>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</si>
  <si>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</si>
  <si>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</si>
  <si>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</si>
  <si>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</si>
  <si>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</si>
  <si>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</si>
  <si>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</si>
  <si>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</si>
  <si>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</si>
  <si>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</si>
  <si>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</si>
  <si>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</si>
  <si>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</si>
  <si>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</si>
  <si>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</si>
  <si>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</si>
  <si>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</si>
  <si>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</si>
  <si>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</si>
  <si>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</si>
  <si>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</si>
  <si>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</si>
  <si>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</si>
  <si>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</si>
  <si>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</si>
  <si>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</si>
  <si>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</si>
  <si>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</si>
  <si>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</si>
  <si>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</si>
  <si>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</si>
  <si>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</si>
  <si>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</si>
  <si>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</si>
  <si>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</si>
  <si>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</si>
  <si>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</si>
  <si>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</si>
  <si>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</si>
  <si>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</si>
  <si>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</si>
  <si>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</si>
  <si>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</si>
  <si>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</si>
  <si>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</si>
  <si>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</si>
  <si>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</si>
  <si>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</si>
  <si>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</si>
  <si>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</si>
  <si>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</si>
  <si>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</si>
  <si>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</si>
  <si>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</si>
  <si>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</si>
  <si>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</si>
  <si>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</si>
  <si>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</si>
  <si>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</si>
  <si>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</si>
  <si>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</si>
  <si>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</si>
  <si>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</si>
  <si>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</si>
  <si>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</si>
  <si>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</si>
  <si>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</si>
  <si>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</si>
  <si>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</si>
  <si>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</si>
  <si>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</si>
  <si>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</si>
  <si>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</si>
  <si>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</si>
  <si>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</si>
  <si>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</si>
  <si>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</si>
  <si>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</si>
  <si>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</si>
  <si>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02384_平成2年度</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</si>
  <si>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</si>
  <si>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</si>
  <si>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</si>
  <si>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</si>
  <si>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</si>
  <si>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</si>
  <si>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</si>
  <si>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</si>
  <si>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</si>
  <si>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</si>
  <si>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</si>
  <si>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</si>
  <si>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</si>
  <si>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</si>
  <si>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</si>
  <si>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</si>
  <si>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</si>
  <si>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</si>
  <si>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</si>
  <si>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</si>
  <si>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</si>
  <si>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</si>
  <si>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</si>
  <si>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</si>
  <si>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</si>
  <si>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</si>
  <si>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</si>
  <si>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</si>
  <si>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</si>
  <si>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</si>
  <si>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</si>
  <si>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</si>
  <si>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</si>
  <si>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</si>
  <si>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</si>
  <si>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</si>
  <si>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</si>
  <si>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</si>
  <si>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</si>
  <si>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</si>
  <si>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</si>
  <si>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</si>
  <si>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</si>
  <si>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</si>
  <si>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</si>
  <si>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</si>
  <si>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</si>
  <si>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</si>
  <si>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</si>
  <si>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</si>
  <si>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</si>
  <si>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</si>
  <si>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</si>
  <si>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</si>
  <si>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</si>
  <si>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</si>
  <si>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</si>
  <si>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</si>
  <si>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</si>
  <si>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</si>
  <si>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</si>
  <si>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</si>
  <si>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</si>
  <si>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</si>
  <si>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</si>
  <si>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</si>
  <si>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</si>
  <si>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</si>
  <si>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</si>
  <si>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</si>
  <si>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</si>
  <si>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</si>
  <si>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</si>
  <si>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</si>
  <si>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</si>
  <si>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</si>
  <si>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</si>
  <si>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</si>
  <si>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</si>
  <si>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</si>
  <si>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</si>
  <si>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</si>
  <si>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</si>
  <si>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</si>
  <si>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</si>
  <si>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</si>
  <si>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</si>
  <si>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</si>
  <si>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</si>
  <si>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</si>
  <si>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</si>
  <si>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</si>
  <si>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</si>
  <si>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</si>
  <si>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</si>
  <si>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</si>
  <si>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</si>
  <si>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</si>
  <si>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</si>
  <si>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</si>
  <si>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</si>
  <si>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</si>
  <si>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</si>
  <si>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</si>
  <si>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</si>
  <si>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</si>
  <si>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</si>
  <si>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</si>
  <si>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</si>
  <si>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</si>
  <si>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</si>
  <si>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</si>
  <si>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</si>
  <si>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</si>
  <si>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</si>
  <si>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</si>
  <si>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</si>
  <si>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</si>
  <si>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</si>
  <si>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</si>
  <si>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</si>
  <si>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</si>
  <si>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</si>
  <si>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</si>
  <si>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</si>
  <si>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</si>
  <si>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</si>
  <si>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</si>
  <si>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</si>
  <si>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</si>
  <si>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</si>
  <si>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</si>
  <si>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</si>
  <si>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</si>
  <si>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</si>
  <si>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</si>
  <si>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</si>
  <si>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</si>
  <si>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</si>
  <si>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</si>
  <si>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</si>
  <si>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</si>
  <si>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</si>
  <si>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</si>
  <si>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</si>
  <si>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</si>
  <si>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</si>
  <si>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</si>
  <si>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</si>
  <si>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</si>
  <si>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</si>
  <si>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</si>
  <si>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</si>
  <si>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</si>
  <si>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</si>
  <si>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</si>
  <si>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</si>
  <si>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</si>
  <si>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</si>
  <si>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</si>
  <si>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</si>
  <si>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</si>
  <si>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</si>
  <si>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</si>
  <si>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</si>
  <si>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</si>
  <si>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</si>
  <si>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</si>
  <si>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</si>
  <si>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</si>
  <si>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</si>
  <si>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</si>
  <si>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</si>
  <si>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</si>
  <si>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</si>
  <si>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</si>
  <si>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</si>
  <si>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</si>
  <si>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</si>
  <si>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</si>
  <si>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</si>
  <si>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</si>
  <si>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</si>
  <si>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</si>
  <si>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</si>
  <si>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</si>
  <si>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</si>
  <si>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</si>
  <si>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</si>
  <si>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</si>
  <si>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</si>
  <si>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</si>
  <si>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</si>
  <si>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</si>
  <si>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</si>
  <si>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</si>
  <si>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</si>
  <si>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</si>
  <si>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</si>
  <si>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</si>
  <si>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</si>
  <si>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</si>
  <si>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</si>
  <si>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</si>
  <si>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</si>
  <si>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</si>
  <si>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</si>
  <si>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</si>
  <si>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</si>
  <si>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</si>
  <si>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</si>
  <si>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</si>
  <si>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</si>
  <si>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</si>
  <si>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</si>
  <si>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</si>
  <si>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</si>
  <si>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</si>
  <si>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</si>
  <si>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</si>
  <si>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</si>
  <si>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</si>
  <si>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</si>
  <si>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</si>
  <si>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</si>
  <si>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</si>
  <si>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</si>
  <si>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</si>
  <si>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</si>
  <si>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</si>
  <si>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</si>
  <si>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</si>
  <si>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</si>
  <si>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</si>
  <si>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</si>
  <si>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</si>
  <si>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</si>
  <si>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</si>
  <si>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</si>
  <si>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</si>
  <si>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</si>
  <si>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</si>
  <si>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</si>
  <si>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</si>
  <si>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</si>
  <si>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</si>
  <si>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</si>
  <si>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</si>
  <si>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</si>
  <si>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</si>
  <si>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</si>
  <si>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</si>
  <si>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</si>
  <si>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</si>
  <si>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</si>
  <si>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</si>
  <si>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</si>
  <si>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</si>
  <si>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</si>
  <si>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</si>
  <si>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</si>
  <si>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</si>
  <si>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</si>
  <si>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</si>
  <si>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</si>
  <si>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</si>
  <si>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</si>
  <si>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</si>
  <si>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</si>
  <si>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</si>
  <si>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</si>
  <si>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</si>
  <si>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</si>
  <si>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</si>
  <si>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</si>
  <si>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</si>
  <si>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</si>
  <si>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</si>
  <si>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</si>
  <si>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</si>
  <si>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</si>
  <si>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</si>
  <si>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</si>
  <si>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</si>
  <si>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</si>
  <si>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</si>
  <si>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</si>
  <si>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</si>
  <si>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</si>
  <si>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</si>
  <si>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</si>
  <si>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</si>
  <si>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</si>
  <si>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</si>
  <si>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</si>
  <si>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</si>
  <si>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</si>
  <si>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</si>
  <si>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</si>
  <si>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</si>
  <si>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</si>
  <si>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</si>
  <si>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</si>
  <si>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</si>
  <si>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</si>
  <si>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</si>
  <si>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</si>
  <si>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</si>
  <si>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</si>
  <si>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</si>
  <si>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</si>
  <si>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</si>
  <si>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</si>
  <si>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</si>
  <si>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</si>
  <si>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</si>
  <si>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</si>
  <si>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</si>
  <si>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</si>
  <si>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</si>
  <si>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</si>
  <si>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</si>
  <si>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</si>
  <si>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</si>
  <si>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</si>
  <si>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</si>
  <si>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</si>
  <si>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</si>
  <si>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</si>
  <si>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</si>
  <si>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</si>
  <si>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</si>
  <si>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</si>
  <si>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</si>
  <si>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</si>
  <si>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</si>
  <si>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</si>
  <si>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</si>
  <si>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</si>
  <si>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</si>
  <si>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</si>
  <si>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</si>
  <si>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</si>
  <si>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</si>
  <si>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</si>
  <si>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</si>
  <si>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</si>
  <si>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</si>
  <si>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</si>
  <si>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</si>
  <si>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</si>
  <si>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</si>
  <si>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</si>
  <si>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</si>
  <si>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</si>
  <si>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</si>
  <si>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</si>
  <si>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</si>
  <si>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</si>
  <si>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</si>
  <si>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</si>
  <si>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</si>
  <si>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</si>
  <si>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</si>
  <si>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</si>
  <si>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</si>
  <si>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</si>
  <si>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</si>
  <si>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</si>
  <si>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</si>
  <si>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</si>
  <si>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</si>
  <si>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</si>
  <si>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</si>
  <si>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</si>
  <si>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</si>
  <si>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</si>
  <si>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</si>
  <si>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</si>
  <si>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</si>
  <si>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</si>
  <si>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</si>
  <si>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</si>
  <si>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</si>
  <si>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</si>
  <si>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</si>
  <si>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</si>
  <si>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</si>
  <si>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</si>
  <si>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</si>
  <si>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</si>
  <si>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</si>
  <si>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</si>
  <si>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</si>
  <si>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</si>
  <si>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</si>
  <si>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</si>
  <si>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</si>
  <si>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</si>
  <si>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</si>
  <si>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</si>
  <si>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</si>
  <si>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</si>
  <si>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</si>
  <si>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</si>
  <si>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</si>
  <si>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</si>
  <si>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</si>
  <si>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</si>
  <si>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</si>
  <si>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</si>
  <si>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</si>
  <si>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</si>
  <si>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</si>
  <si>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</si>
  <si>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</si>
  <si>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</si>
  <si>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</si>
  <si>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</si>
  <si>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</si>
  <si>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</si>
  <si>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</si>
  <si>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</si>
  <si>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</si>
  <si>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</si>
  <si>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</si>
  <si>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</si>
  <si>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</si>
  <si>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</si>
  <si>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</si>
  <si>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</si>
  <si>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</si>
  <si>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</si>
  <si>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</si>
  <si>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</si>
  <si>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</si>
  <si>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</si>
  <si>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</si>
  <si>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</si>
  <si>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</si>
  <si>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</si>
  <si>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</si>
  <si>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</si>
  <si>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</si>
  <si>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</si>
  <si>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</si>
  <si>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</si>
  <si>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</si>
  <si>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</si>
  <si>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</si>
  <si>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</si>
  <si>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</si>
  <si>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</si>
  <si>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</si>
  <si>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</si>
  <si>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</si>
  <si>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</si>
  <si>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</si>
  <si>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</si>
  <si>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</si>
  <si>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</si>
  <si>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</si>
  <si>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03210</t>
  </si>
  <si>
    <t>陸前高田市</t>
  </si>
  <si>
    <t>03210_令和3年度</t>
  </si>
  <si>
    <t>03210_令和4年度</t>
  </si>
  <si>
    <t>03322</t>
  </si>
  <si>
    <t>矢巾町</t>
  </si>
  <si>
    <t>03322_令和3年度</t>
  </si>
  <si>
    <t>03322_令和4年度</t>
  </si>
  <si>
    <t>03213</t>
  </si>
  <si>
    <t>二戸市</t>
  </si>
  <si>
    <t>03213_令和3年度</t>
  </si>
  <si>
    <t>03213_令和4年度</t>
  </si>
  <si>
    <t>03208</t>
  </si>
  <si>
    <t>遠野市</t>
  </si>
  <si>
    <t>03208_令和3年度</t>
  </si>
  <si>
    <t>03208_令和4年度</t>
  </si>
  <si>
    <t>03214</t>
  </si>
  <si>
    <t>八幡平市</t>
  </si>
  <si>
    <t>03214_令和3年度</t>
  </si>
  <si>
    <t>03214_令和4年度</t>
  </si>
  <si>
    <t>03301</t>
  </si>
  <si>
    <t>雫石町</t>
  </si>
  <si>
    <t>03301_令和3年度</t>
  </si>
  <si>
    <t>03301_令和4年度</t>
  </si>
  <si>
    <t>03507</t>
  </si>
  <si>
    <t>洋野町</t>
  </si>
  <si>
    <t>03507_令和3年度</t>
  </si>
  <si>
    <t>03507_令和4年度</t>
  </si>
  <si>
    <t>03381</t>
  </si>
  <si>
    <t>金ヶ崎町</t>
  </si>
  <si>
    <t>03381_令和3年度</t>
  </si>
  <si>
    <t>03381_令和4年度</t>
  </si>
  <si>
    <t>03216</t>
  </si>
  <si>
    <t>滝沢市</t>
  </si>
  <si>
    <t>03216_令和3年度</t>
  </si>
  <si>
    <t>03216_令和4年度</t>
  </si>
  <si>
    <t>03484</t>
  </si>
  <si>
    <t>田野畑村</t>
  </si>
  <si>
    <t>03484_令和3年度</t>
  </si>
  <si>
    <t>03484_令和4年度</t>
  </si>
  <si>
    <t>03503</t>
  </si>
  <si>
    <t>野田村</t>
  </si>
  <si>
    <t>03503_令和3年度</t>
  </si>
  <si>
    <t>03503_令和4年度</t>
  </si>
  <si>
    <t>03441</t>
  </si>
  <si>
    <t>住田町</t>
  </si>
  <si>
    <t>03441_令和3年度</t>
  </si>
  <si>
    <t>03441_令和4年度</t>
  </si>
  <si>
    <t>03402</t>
  </si>
  <si>
    <t>平泉町</t>
  </si>
  <si>
    <t>03402_令和3年度</t>
  </si>
  <si>
    <t>03402_令和4年度</t>
  </si>
  <si>
    <t>03485</t>
  </si>
  <si>
    <t>普代村</t>
  </si>
  <si>
    <t>03485_令和3年度</t>
  </si>
  <si>
    <t>03485_令和4年度</t>
  </si>
  <si>
    <t>03506</t>
  </si>
  <si>
    <t>九戸村</t>
  </si>
  <si>
    <t>03506_令和3年度</t>
  </si>
  <si>
    <t>03506_令和4年度</t>
  </si>
  <si>
    <t>03366</t>
  </si>
  <si>
    <t>西和賀町</t>
  </si>
  <si>
    <t>03366_令和3年度</t>
  </si>
  <si>
    <t>03366_令和4年度</t>
  </si>
  <si>
    <t>03461</t>
  </si>
  <si>
    <t>大槌町</t>
  </si>
  <si>
    <t>03461_令和3年度</t>
  </si>
  <si>
    <t>03461_令和4年度</t>
  </si>
  <si>
    <t>03501</t>
  </si>
  <si>
    <t>軽米町</t>
  </si>
  <si>
    <t>03501_令和3年度</t>
  </si>
  <si>
    <t>03501_令和4年度</t>
  </si>
  <si>
    <t>03483</t>
  </si>
  <si>
    <t>岩泉町</t>
  </si>
  <si>
    <t>03483_令和3年度</t>
  </si>
  <si>
    <t>03483_令和4年度</t>
  </si>
  <si>
    <t>03302</t>
  </si>
  <si>
    <t>葛巻町</t>
  </si>
  <si>
    <t>03302_令和3年度</t>
  </si>
  <si>
    <t>03302_令和4年度</t>
  </si>
  <si>
    <t>03482</t>
  </si>
  <si>
    <t>山田町</t>
  </si>
  <si>
    <t>03482_令和3年度</t>
  </si>
  <si>
    <t>03482_令和4年度</t>
  </si>
  <si>
    <t>03_平成2年度</t>
  </si>
  <si>
    <t>03</t>
  </si>
  <si>
    <t>岩手県</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</si>
  <si>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</si>
  <si>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</si>
  <si>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</si>
  <si>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</si>
  <si>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</si>
  <si>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</si>
  <si>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</si>
  <si>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</si>
  <si>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</si>
  <si>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</si>
  <si>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</si>
  <si>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</si>
  <si>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</si>
  <si>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</si>
  <si>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</si>
  <si>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</si>
  <si>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</si>
  <si>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</si>
  <si>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03203_令和4年度</t>
  </si>
  <si>
    <t>03203</t>
  </si>
  <si>
    <t>大船渡市</t>
  </si>
  <si>
    <t>03206_令和4年度</t>
  </si>
  <si>
    <t>03206</t>
  </si>
  <si>
    <t>北上市</t>
  </si>
  <si>
    <t>03205_令和4年度</t>
  </si>
  <si>
    <t>03205</t>
  </si>
  <si>
    <t>花巻市</t>
  </si>
  <si>
    <t>03202_令和4年度</t>
  </si>
  <si>
    <t>03202</t>
  </si>
  <si>
    <t>宮古市</t>
  </si>
  <si>
    <t>03203_令和3年度</t>
  </si>
  <si>
    <t>03206_令和3年度</t>
  </si>
  <si>
    <t>03205_令和3年度</t>
  </si>
  <si>
    <t>03202_令和3年度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</si>
</sst>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1.3735895930755351</c:v>
                </c:pt>
                <c:pt idx="1">
                  <c:v>1.7052531969915732</c:v>
                </c:pt>
                <c:pt idx="2">
                  <c:v>2.2979290533039363</c:v>
                </c:pt>
                <c:pt idx="3">
                  <c:v>1.4992954633461657</c:v>
                </c:pt>
                <c:pt idx="4">
                  <c:v>1.2388846518265011</c:v>
                </c:pt>
                <c:pt idx="5">
                  <c:v>1.7051838187210178</c:v>
                </c:pt>
                <c:pt idx="6">
                  <c:v>1.2988981211244337</c:v>
                </c:pt>
                <c:pt idx="7">
                  <c:v>1.8615263170512821</c:v>
                </c:pt>
                <c:pt idx="8">
                  <c:v>2.120947505391753</c:v>
                </c:pt>
                <c:pt idx="9">
                  <c:v>2.1916483341880202</c:v>
                </c:pt>
                <c:pt idx="10">
                  <c:v>1.3368000763947168</c:v>
                </c:pt>
                <c:pt idx="11">
                  <c:v>1.7948777165691221</c:v>
                </c:pt>
                <c:pt idx="12">
                  <c:v>2.0383691762550979</c:v>
                </c:pt>
                <c:pt idx="13">
                  <c:v>1.6098091809565429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34.561054210591784</c:v>
                </c:pt>
                <c:pt idx="1">
                  <c:v>34.058184300424756</c:v>
                </c:pt>
                <c:pt idx="2">
                  <c:v>34.194393714175284</c:v>
                </c:pt>
                <c:pt idx="3">
                  <c:v>31.318090685766951</c:v>
                </c:pt>
                <c:pt idx="4">
                  <c:v>31.762250300657605</c:v>
                </c:pt>
                <c:pt idx="5">
                  <c:v>32.999891875767659</c:v>
                </c:pt>
                <c:pt idx="6">
                  <c:v>32.380965278189976</c:v>
                </c:pt>
                <c:pt idx="7">
                  <c:v>32.177863402568207</c:v>
                </c:pt>
                <c:pt idx="8">
                  <c:v>31.592816073466327</c:v>
                </c:pt>
                <c:pt idx="9">
                  <c:v>31.131313491910703</c:v>
                </c:pt>
                <c:pt idx="10">
                  <c:v>30.461583840664712</c:v>
                </c:pt>
                <c:pt idx="11">
                  <c:v>29.696740903158165</c:v>
                </c:pt>
                <c:pt idx="12">
                  <c:v>27.129292056892201</c:v>
                </c:pt>
                <c:pt idx="13">
                  <c:v>26.934696807531825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25.192500781348624</c:v>
                </c:pt>
                <c:pt idx="1">
                  <c:v>24.212911058292239</c:v>
                </c:pt>
                <c:pt idx="2">
                  <c:v>25.204839955399382</c:v>
                </c:pt>
                <c:pt idx="3">
                  <c:v>30.551198738277694</c:v>
                </c:pt>
                <c:pt idx="4">
                  <c:v>33.168266245175978</c:v>
                </c:pt>
                <c:pt idx="5">
                  <c:v>28.666563052194864</c:v>
                </c:pt>
                <c:pt idx="6">
                  <c:v>25.169188915290629</c:v>
                </c:pt>
                <c:pt idx="7">
                  <c:v>28.328331172753966</c:v>
                </c:pt>
                <c:pt idx="8">
                  <c:v>25.652275580355042</c:v>
                </c:pt>
                <c:pt idx="9">
                  <c:v>25.364364441724895</c:v>
                </c:pt>
                <c:pt idx="10">
                  <c:v>23.469102034287179</c:v>
                </c:pt>
                <c:pt idx="11">
                  <c:v>21.819118373735819</c:v>
                </c:pt>
                <c:pt idx="12">
                  <c:v>21.005799766619035</c:v>
                </c:pt>
                <c:pt idx="13">
                  <c:v>20.747706848233644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15.368922798369205</c:v>
                </c:pt>
                <c:pt idx="1">
                  <c:v>15.636015018521126</c:v>
                </c:pt>
                <c:pt idx="2">
                  <c:v>14.932128625977109</c:v>
                </c:pt>
                <c:pt idx="3">
                  <c:v>18.391613129969638</c:v>
                </c:pt>
                <c:pt idx="4">
                  <c:v>18.33714466844701</c:v>
                </c:pt>
                <c:pt idx="5">
                  <c:v>17.593178554083568</c:v>
                </c:pt>
                <c:pt idx="6">
                  <c:v>16.168058108049458</c:v>
                </c:pt>
                <c:pt idx="7">
                  <c:v>17.062950377774868</c:v>
                </c:pt>
                <c:pt idx="8">
                  <c:v>13.621018425064735</c:v>
                </c:pt>
                <c:pt idx="9">
                  <c:v>12.226007176015226</c:v>
                </c:pt>
                <c:pt idx="10">
                  <c:v>13.074717845103862</c:v>
                </c:pt>
                <c:pt idx="11">
                  <c:v>12.182217040260989</c:v>
                </c:pt>
                <c:pt idx="12">
                  <c:v>10.527587726825763</c:v>
                </c:pt>
                <c:pt idx="13">
                  <c:v>11.777403320185257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31.619162549648753</c:v>
                </c:pt>
                <c:pt idx="1">
                  <c:v>37.981068460386055</c:v>
                </c:pt>
                <c:pt idx="2">
                  <c:v>34.871644136940994</c:v>
                </c:pt>
                <c:pt idx="3">
                  <c:v>34.047355887467106</c:v>
                </c:pt>
                <c:pt idx="4">
                  <c:v>34.908773716877803</c:v>
                </c:pt>
                <c:pt idx="5">
                  <c:v>34.302682456605709</c:v>
                </c:pt>
                <c:pt idx="6">
                  <c:v>37.187880000305519</c:v>
                </c:pt>
                <c:pt idx="7">
                  <c:v>33.790954655751612</c:v>
                </c:pt>
                <c:pt idx="8">
                  <c:v>35.672180048534244</c:v>
                </c:pt>
                <c:pt idx="9">
                  <c:v>32.506699410877424</c:v>
                </c:pt>
                <c:pt idx="10">
                  <c:v>31.99053052915751</c:v>
                </c:pt>
                <c:pt idx="11">
                  <c:v>29.347328819736866</c:v>
                </c:pt>
                <c:pt idx="12">
                  <c:v>35.225963097369124</c:v>
                </c:pt>
                <c:pt idx="13">
                  <c:v>37.490039157736874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27.071194545534656</c:v>
                </c:pt>
                <c:pt idx="2">
                  <c:v>2.0649687382682864</c:v>
                </c:pt>
                <c:pt idx="3">
                  <c:v>10.129781477266254</c:v>
                </c:pt>
                <c:pt idx="4">
                  <c:v>15.182242560734263</c:v>
                </c:pt>
                <c:pt idx="5">
                  <c:v>30.7110147527751</c:v>
                </c:pt>
                <c:pt idx="7">
                  <c:v>34.764358960597463</c:v>
                </c:pt>
                <c:pt idx="8">
                  <c:v>0.99047566624662298</c:v>
                </c:pt>
                <c:pt idx="9">
                  <c:v>0</c:v>
                </c:pt>
                <c:pt idx="10">
                  <c:v>2.4581598430900264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39.2659447610692</c:v>
                </c:pt>
                <c:pt idx="4" formatCode="#,##0">
                  <c:v>15.182242560734263</c:v>
                </c:pt>
                <c:pt idx="5" formatCode="#,##0">
                  <c:v>30.7110147527751</c:v>
                </c:pt>
                <c:pt idx="6" formatCode="#,##0">
                  <c:v>35.754834626844087</c:v>
                </c:pt>
                <c:pt idx="10" formatCode="#,##0">
                  <c:v>2.4581598430900264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18.753261709490396</c:v>
                </c:pt>
                <c:pt idx="2">
                  <c:v>1.6575689624311394</c:v>
                </c:pt>
                <c:pt idx="3">
                  <c:v>13.891851784684171</c:v>
                </c:pt>
                <c:pt idx="4">
                  <c:v>17.593178554083568</c:v>
                </c:pt>
                <c:pt idx="5">
                  <c:v>28.666563052194864</c:v>
                </c:pt>
                <c:pt idx="7">
                  <c:v>31.850223799062235</c:v>
                </c:pt>
                <c:pt idx="8">
                  <c:v>1.1496680767054275</c:v>
                </c:pt>
                <c:pt idx="9">
                  <c:v>0</c:v>
                </c:pt>
                <c:pt idx="10">
                  <c:v>1.7051838187210178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34.302682456605709</c:v>
                </c:pt>
                <c:pt idx="4" formatCode="#,##0">
                  <c:v>17.593178554083568</c:v>
                </c:pt>
                <c:pt idx="5" formatCode="#,##0">
                  <c:v>28.666563052194864</c:v>
                </c:pt>
                <c:pt idx="6" formatCode="#,##0">
                  <c:v>32.999891875767659</c:v>
                </c:pt>
                <c:pt idx="10" formatCode="#,##0">
                  <c:v>1.7051838187210178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23.107608173246351</c:v>
                </c:pt>
                <c:pt idx="2">
                  <c:v>1.4594952627970235</c:v>
                </c:pt>
                <c:pt idx="3">
                  <c:v>12.9229357216935</c:v>
                </c:pt>
                <c:pt idx="4">
                  <c:v>11.777403320185257</c:v>
                </c:pt>
                <c:pt idx="5">
                  <c:v>20.747706848233644</c:v>
                </c:pt>
                <c:pt idx="7">
                  <c:v>26.193287404326604</c:v>
                </c:pt>
                <c:pt idx="8">
                  <c:v>0.74140940320522264</c:v>
                </c:pt>
                <c:pt idx="9">
                  <c:v>0</c:v>
                </c:pt>
                <c:pt idx="10">
                  <c:v>1.6098091809565429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37.490039157736874</c:v>
                </c:pt>
                <c:pt idx="4">
                  <c:v>11.777403320185257</c:v>
                </c:pt>
                <c:pt idx="5">
                  <c:v>20.747706848233644</c:v>
                </c:pt>
                <c:pt idx="6">
                  <c:v>26.934696807531825</c:v>
                </c:pt>
                <c:pt idx="10">
                  <c:v>1.6098091809565429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岩手町</c:v>
                </c:pt>
              </c:strCache>
            </c:strRef>
          </c:cat>
          <c:val>
            <c:numRef>
              <c:f>①CO2排出量の現状把握!$AX$43:$AX$45</c:f>
              <c:numCache>
                <c:formatCode>0%</c:formatCode>
                <c:ptCount val="3"/>
                <c:pt idx="0">
                  <c:v>0.44203583680298503</c:v>
                </c:pt>
                <c:pt idx="1">
                  <c:v>0.36052775873012544</c:v>
                </c:pt>
                <c:pt idx="2">
                  <c:v>0.38037916263051852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岩手町</c:v>
                </c:pt>
              </c:strCache>
            </c:strRef>
          </c:cat>
          <c:val>
            <c:numRef>
              <c:f>①CO2排出量の現状把握!$AY$43:$AY$45</c:f>
              <c:numCache>
                <c:formatCode>0%</c:formatCode>
                <c:ptCount val="3"/>
                <c:pt idx="0">
                  <c:v>0.19220740382343474</c:v>
                </c:pt>
                <c:pt idx="1">
                  <c:v>0.17839710259116406</c:v>
                </c:pt>
                <c:pt idx="2">
                  <c:v>0.11949517561305181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岩手町</c:v>
                </c:pt>
              </c:strCache>
            </c:strRef>
          </c:cat>
          <c:val>
            <c:numRef>
              <c:f>①CO2排出量の現状把握!$AZ$43:$AZ$45</c:f>
              <c:numCache>
                <c:formatCode>0%</c:formatCode>
                <c:ptCount val="3"/>
                <c:pt idx="0">
                  <c:v>0.1618007278049024</c:v>
                </c:pt>
                <c:pt idx="1">
                  <c:v>0.21124633534798468</c:v>
                </c:pt>
                <c:pt idx="2">
                  <c:v>0.21050912548342604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岩手町</c:v>
                </c:pt>
              </c:strCache>
            </c:strRef>
          </c:cat>
          <c:val>
            <c:numRef>
              <c:f>①CO2排出量の現状把握!$BA$43:$BA$45</c:f>
              <c:numCache>
                <c:formatCode>0%</c:formatCode>
                <c:ptCount val="3"/>
                <c:pt idx="0">
                  <c:v>0.18830241870300451</c:v>
                </c:pt>
                <c:pt idx="1">
                  <c:v>0.23251050283339805</c:v>
                </c:pt>
                <c:pt idx="2">
                  <c:v>0.27328318794891143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岩手町</c:v>
                </c:pt>
              </c:strCache>
            </c:strRef>
          </c:cat>
          <c:val>
            <c:numRef>
              <c:f>①CO2排出量の現状把握!$BB$43:$BB$45</c:f>
              <c:numCache>
                <c:formatCode>0%</c:formatCode>
                <c:ptCount val="3"/>
                <c:pt idx="0">
                  <c:v>1.5653612865673284E-2</c:v>
                </c:pt>
                <c:pt idx="1">
                  <c:v>1.731830049732784E-2</c:v>
                </c:pt>
                <c:pt idx="2">
                  <c:v>1.633334832409215E-2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3114</c:v>
                </c:pt>
                <c:pt idx="1">
                  <c:v>3182</c:v>
                </c:pt>
                <c:pt idx="2">
                  <c:v>3182</c:v>
                </c:pt>
                <c:pt idx="3">
                  <c:v>3182</c:v>
                </c:pt>
                <c:pt idx="4">
                  <c:v>3182</c:v>
                </c:pt>
                <c:pt idx="5">
                  <c:v>3182</c:v>
                </c:pt>
                <c:pt idx="6">
                  <c:v>2990</c:v>
                </c:pt>
                <c:pt idx="7">
                  <c:v>2990</c:v>
                </c:pt>
                <c:pt idx="8">
                  <c:v>2990</c:v>
                </c:pt>
                <c:pt idx="9">
                  <c:v>2990</c:v>
                </c:pt>
                <c:pt idx="10">
                  <c:v>2990</c:v>
                </c:pt>
                <c:pt idx="11">
                  <c:v>2990</c:v>
                </c:pt>
                <c:pt idx="12">
                  <c:v>2866</c:v>
                </c:pt>
                <c:pt idx="13">
                  <c:v>2866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1.3735895930755351</c:v>
                </c:pt>
                <c:pt idx="1">
                  <c:v>1.7052531969915732</c:v>
                </c:pt>
                <c:pt idx="2">
                  <c:v>2.2979290533039363</c:v>
                </c:pt>
                <c:pt idx="3">
                  <c:v>1.4992954633461657</c:v>
                </c:pt>
                <c:pt idx="4">
                  <c:v>1.2388846518265011</c:v>
                </c:pt>
                <c:pt idx="5">
                  <c:v>1.7051838187210178</c:v>
                </c:pt>
                <c:pt idx="6">
                  <c:v>1.2988981211244337</c:v>
                </c:pt>
                <c:pt idx="7">
                  <c:v>1.8615263170512821</c:v>
                </c:pt>
                <c:pt idx="8">
                  <c:v>2.120947505391753</c:v>
                </c:pt>
                <c:pt idx="9">
                  <c:v>2.1916483341880202</c:v>
                </c:pt>
                <c:pt idx="10">
                  <c:v>1.336800076394717</c:v>
                </c:pt>
                <c:pt idx="11">
                  <c:v>1.7948777165691221</c:v>
                </c:pt>
                <c:pt idx="12">
                  <c:v>2.0383691762550979</c:v>
                </c:pt>
                <c:pt idx="13">
                  <c:v>1.6098091809565429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15998</c:v>
                </c:pt>
                <c:pt idx="1">
                  <c:v>15741</c:v>
                </c:pt>
                <c:pt idx="2">
                  <c:v>15492</c:v>
                </c:pt>
                <c:pt idx="3">
                  <c:v>15210</c:v>
                </c:pt>
                <c:pt idx="4">
                  <c:v>15029</c:v>
                </c:pt>
                <c:pt idx="5">
                  <c:v>14862</c:v>
                </c:pt>
                <c:pt idx="6">
                  <c:v>14602</c:v>
                </c:pt>
                <c:pt idx="7">
                  <c:v>14270</c:v>
                </c:pt>
                <c:pt idx="8">
                  <c:v>14047</c:v>
                </c:pt>
                <c:pt idx="9">
                  <c:v>13761</c:v>
                </c:pt>
                <c:pt idx="10">
                  <c:v>13454</c:v>
                </c:pt>
                <c:pt idx="11">
                  <c:v>13137</c:v>
                </c:pt>
                <c:pt idx="12">
                  <c:v>12826</c:v>
                </c:pt>
                <c:pt idx="13">
                  <c:v>12425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7625</c:v>
                </c:pt>
                <c:pt idx="1">
                  <c:v>7646</c:v>
                </c:pt>
                <c:pt idx="2">
                  <c:v>7615</c:v>
                </c:pt>
                <c:pt idx="3">
                  <c:v>7334</c:v>
                </c:pt>
                <c:pt idx="4">
                  <c:v>7486</c:v>
                </c:pt>
                <c:pt idx="5">
                  <c:v>7713</c:v>
                </c:pt>
                <c:pt idx="6">
                  <c:v>7755</c:v>
                </c:pt>
                <c:pt idx="7">
                  <c:v>7725</c:v>
                </c:pt>
                <c:pt idx="8">
                  <c:v>7710</c:v>
                </c:pt>
                <c:pt idx="9">
                  <c:v>7697</c:v>
                </c:pt>
                <c:pt idx="10">
                  <c:v>7676</c:v>
                </c:pt>
                <c:pt idx="11">
                  <c:v>7571</c:v>
                </c:pt>
                <c:pt idx="12">
                  <c:v>7541</c:v>
                </c:pt>
                <c:pt idx="13">
                  <c:v>7447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3665</c:v>
                </c:pt>
                <c:pt idx="1">
                  <c:v>3626</c:v>
                </c:pt>
                <c:pt idx="2">
                  <c:v>3583</c:v>
                </c:pt>
                <c:pt idx="3">
                  <c:v>3257</c:v>
                </c:pt>
                <c:pt idx="4">
                  <c:v>3276</c:v>
                </c:pt>
                <c:pt idx="5">
                  <c:v>3550</c:v>
                </c:pt>
                <c:pt idx="6">
                  <c:v>3549</c:v>
                </c:pt>
                <c:pt idx="7">
                  <c:v>3551</c:v>
                </c:pt>
                <c:pt idx="8">
                  <c:v>3600</c:v>
                </c:pt>
                <c:pt idx="9">
                  <c:v>3587</c:v>
                </c:pt>
                <c:pt idx="10">
                  <c:v>3559</c:v>
                </c:pt>
                <c:pt idx="11">
                  <c:v>3487</c:v>
                </c:pt>
                <c:pt idx="12">
                  <c:v>3569</c:v>
                </c:pt>
                <c:pt idx="13">
                  <c:v>3536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5331</c:v>
                </c:pt>
                <c:pt idx="1">
                  <c:v>5379</c:v>
                </c:pt>
                <c:pt idx="2">
                  <c:v>5388</c:v>
                </c:pt>
                <c:pt idx="3">
                  <c:v>5372</c:v>
                </c:pt>
                <c:pt idx="4">
                  <c:v>5450</c:v>
                </c:pt>
                <c:pt idx="5">
                  <c:v>5466</c:v>
                </c:pt>
                <c:pt idx="6">
                  <c:v>5465</c:v>
                </c:pt>
                <c:pt idx="7">
                  <c:v>5457</c:v>
                </c:pt>
                <c:pt idx="8">
                  <c:v>5451</c:v>
                </c:pt>
                <c:pt idx="9">
                  <c:v>5444</c:v>
                </c:pt>
                <c:pt idx="10">
                  <c:v>5455</c:v>
                </c:pt>
                <c:pt idx="11">
                  <c:v>5448</c:v>
                </c:pt>
                <c:pt idx="12">
                  <c:v>5461</c:v>
                </c:pt>
                <c:pt idx="13">
                  <c:v>5375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147</c:v>
                </c:pt>
                <c:pt idx="1">
                  <c:v>350</c:v>
                </c:pt>
                <c:pt idx="2">
                  <c:v>350</c:v>
                </c:pt>
                <c:pt idx="3">
                  <c:v>350</c:v>
                </c:pt>
                <c:pt idx="4">
                  <c:v>350</c:v>
                </c:pt>
                <c:pt idx="5">
                  <c:v>350</c:v>
                </c:pt>
                <c:pt idx="6">
                  <c:v>337</c:v>
                </c:pt>
                <c:pt idx="7">
                  <c:v>337</c:v>
                </c:pt>
                <c:pt idx="8">
                  <c:v>337</c:v>
                </c:pt>
                <c:pt idx="9">
                  <c:v>337</c:v>
                </c:pt>
                <c:pt idx="10">
                  <c:v>337</c:v>
                </c:pt>
                <c:pt idx="11">
                  <c:v>337</c:v>
                </c:pt>
                <c:pt idx="12">
                  <c:v>362</c:v>
                </c:pt>
                <c:pt idx="13">
                  <c:v>362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582</c:v>
                </c:pt>
                <c:pt idx="1">
                  <c:v>564</c:v>
                </c:pt>
                <c:pt idx="2">
                  <c:v>564</c:v>
                </c:pt>
                <c:pt idx="3">
                  <c:v>564</c:v>
                </c:pt>
                <c:pt idx="4">
                  <c:v>564</c:v>
                </c:pt>
                <c:pt idx="5">
                  <c:v>564</c:v>
                </c:pt>
                <c:pt idx="6">
                  <c:v>541</c:v>
                </c:pt>
                <c:pt idx="7">
                  <c:v>541</c:v>
                </c:pt>
                <c:pt idx="8">
                  <c:v>541</c:v>
                </c:pt>
                <c:pt idx="9">
                  <c:v>541</c:v>
                </c:pt>
                <c:pt idx="10">
                  <c:v>541</c:v>
                </c:pt>
                <c:pt idx="11">
                  <c:v>541</c:v>
                </c:pt>
                <c:pt idx="12">
                  <c:v>446</c:v>
                </c:pt>
                <c:pt idx="13">
                  <c:v>446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200.10980000000001</c:v>
                </c:pt>
                <c:pt idx="1">
                  <c:v>143.88159999999999</c:v>
                </c:pt>
                <c:pt idx="2">
                  <c:v>153.35890000000001</c:v>
                </c:pt>
                <c:pt idx="3">
                  <c:v>143.8879</c:v>
                </c:pt>
                <c:pt idx="4">
                  <c:v>136.80080000000001</c:v>
                </c:pt>
                <c:pt idx="5">
                  <c:v>149.26220000000001</c:v>
                </c:pt>
                <c:pt idx="6">
                  <c:v>159.11060000000001</c:v>
                </c:pt>
                <c:pt idx="7">
                  <c:v>168.05520000000001</c:v>
                </c:pt>
                <c:pt idx="8">
                  <c:v>160.76509999999999</c:v>
                </c:pt>
                <c:pt idx="9">
                  <c:v>169.51570000000001</c:v>
                </c:pt>
                <c:pt idx="10">
                  <c:v>182.3869</c:v>
                </c:pt>
                <c:pt idx="11">
                  <c:v>163.20070000000001</c:v>
                </c:pt>
                <c:pt idx="12">
                  <c:v>172.88130000000001</c:v>
                </c:pt>
                <c:pt idx="13">
                  <c:v>218.84899999999999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11.304</c:v>
                </c:pt>
                <c:pt idx="1">
                  <c:v>9.9619999999999997</c:v>
                </c:pt>
                <c:pt idx="2">
                  <c:v>11.22</c:v>
                </c:pt>
                <c:pt idx="3">
                  <c:v>13.199</c:v>
                </c:pt>
                <c:pt idx="4">
                  <c:v>17.085000000000001</c:v>
                </c:pt>
                <c:pt idx="5">
                  <c:v>16.510000000000002</c:v>
                </c:pt>
                <c:pt idx="6">
                  <c:v>17.329999999999998</c:v>
                </c:pt>
                <c:pt idx="7">
                  <c:v>14.988</c:v>
                </c:pt>
                <c:pt idx="8">
                  <c:v>13.311999999999999</c:v>
                </c:pt>
                <c:pt idx="9">
                  <c:v>11.808999999999999</c:v>
                </c:pt>
                <c:pt idx="10">
                  <c:v>11.875999999999999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11.304</c:v>
                </c:pt>
                <c:pt idx="1">
                  <c:v>9.9619999999999997</c:v>
                </c:pt>
                <c:pt idx="2">
                  <c:v>11.22</c:v>
                </c:pt>
                <c:pt idx="3">
                  <c:v>13.199</c:v>
                </c:pt>
                <c:pt idx="4">
                  <c:v>17.085000000000001</c:v>
                </c:pt>
                <c:pt idx="5">
                  <c:v>16.510000000000002</c:v>
                </c:pt>
                <c:pt idx="6">
                  <c:v>17.329999999999998</c:v>
                </c:pt>
                <c:pt idx="7">
                  <c:v>14.988</c:v>
                </c:pt>
                <c:pt idx="8">
                  <c:v>13.311999999999999</c:v>
                </c:pt>
                <c:pt idx="9">
                  <c:v>11.808999999999999</c:v>
                </c:pt>
                <c:pt idx="10">
                  <c:v>11.875999999999999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14.932128625977109</c:v>
                </c:pt>
                <c:pt idx="1">
                  <c:v>18.391613129969638</c:v>
                </c:pt>
                <c:pt idx="2">
                  <c:v>18.33714466844701</c:v>
                </c:pt>
                <c:pt idx="3">
                  <c:v>17.593178554083568</c:v>
                </c:pt>
                <c:pt idx="4">
                  <c:v>16.168058108049458</c:v>
                </c:pt>
                <c:pt idx="5">
                  <c:v>17.062950377774868</c:v>
                </c:pt>
                <c:pt idx="6">
                  <c:v>13.621018425064735</c:v>
                </c:pt>
                <c:pt idx="7">
                  <c:v>12.226007176015226</c:v>
                </c:pt>
                <c:pt idx="8">
                  <c:v>13.074717845103862</c:v>
                </c:pt>
                <c:pt idx="9">
                  <c:v>12.182217040260989</c:v>
                </c:pt>
                <c:pt idx="10">
                  <c:v>10.527587726825763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34.871644136940994</c:v>
                </c:pt>
                <c:pt idx="1">
                  <c:v>34.047355887467106</c:v>
                </c:pt>
                <c:pt idx="2">
                  <c:v>34.908773716877803</c:v>
                </c:pt>
                <c:pt idx="3">
                  <c:v>34.302682456605709</c:v>
                </c:pt>
                <c:pt idx="4">
                  <c:v>37.187880000305519</c:v>
                </c:pt>
                <c:pt idx="5">
                  <c:v>33.790954655751612</c:v>
                </c:pt>
                <c:pt idx="6">
                  <c:v>35.672180048534244</c:v>
                </c:pt>
                <c:pt idx="7">
                  <c:v>32.506699410877424</c:v>
                </c:pt>
                <c:pt idx="8">
                  <c:v>31.99053052915751</c:v>
                </c:pt>
                <c:pt idx="9">
                  <c:v>29.347328819736866</c:v>
                </c:pt>
                <c:pt idx="10">
                  <c:v>35.225963097369124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0.32416022472611777</c:v>
                </c:pt>
                <c:pt idx="1">
                  <c:v>0.29259247128987864</c:v>
                </c:pt>
                <c:pt idx="2">
                  <c:v>0.32140917039934058</c:v>
                </c:pt>
                <c:pt idx="3">
                  <c:v>0.38478040359372107</c:v>
                </c:pt>
                <c:pt idx="4">
                  <c:v>0.45942387680770291</c:v>
                </c:pt>
                <c:pt idx="5">
                  <c:v>0.48859229246989649</c:v>
                </c:pt>
                <c:pt idx="6">
                  <c:v>0.48581275314324618</c:v>
                </c:pt>
                <c:pt idx="7">
                  <c:v>0.46107418691005891</c:v>
                </c:pt>
                <c:pt idx="8">
                  <c:v>0.41612313956052976</c:v>
                </c:pt>
                <c:pt idx="9">
                  <c:v>0.40238755876337645</c:v>
                </c:pt>
                <c:pt idx="10">
                  <c:v>0.33713769492045392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11.875999999999999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11.875999999999999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28：電子部品等製造業(N=1)</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11.875999999999999</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11.875999999999999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11.875999999999999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岩手町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11.875999999999999</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岩手町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岩手町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岩手町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8,244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1259.8999999999996</c:v>
                </c:pt>
                <c:pt idx="1">
                  <c:v>6934.2</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10,947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1512.0311879999997</c:v>
                </c:pt>
                <c:pt idx="1">
                  <c:v>9172.282392000001</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岩手町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56.635726463999994</c:v>
                </c:pt>
                <c:pt idx="1">
                  <c:v>43.322029163999993</c:v>
                </c:pt>
                <c:pt idx="2">
                  <c:v>0.60520068000000016</c:v>
                </c:pt>
                <c:pt idx="3">
                  <c:v>0</c:v>
                </c:pt>
                <c:pt idx="4">
                  <c:v>1.74476615</c:v>
                </c:pt>
                <c:pt idx="5">
                  <c:v>9.6515920699999995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1,790,764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岩手町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1282052</c:v>
                </c:pt>
                <c:pt idx="1">
                  <c:v>506600</c:v>
                </c:pt>
                <c:pt idx="2">
                  <c:v>2112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49.9</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2202.6</c:v>
                </c:pt>
                <c:pt idx="1">
                  <c:v>3115.9</c:v>
                </c:pt>
                <c:pt idx="2">
                  <c:v>3176.4</c:v>
                </c:pt>
                <c:pt idx="3">
                  <c:v>3253.6</c:v>
                </c:pt>
                <c:pt idx="4">
                  <c:v>3541</c:v>
                </c:pt>
                <c:pt idx="5">
                  <c:v>3757</c:v>
                </c:pt>
                <c:pt idx="6">
                  <c:v>6706.5</c:v>
                </c:pt>
                <c:pt idx="7">
                  <c:v>6884.7</c:v>
                </c:pt>
                <c:pt idx="8">
                  <c:v>6934.2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689.9</c:v>
                </c:pt>
                <c:pt idx="1">
                  <c:v>780.6</c:v>
                </c:pt>
                <c:pt idx="2">
                  <c:v>895.4</c:v>
                </c:pt>
                <c:pt idx="3">
                  <c:v>945.3</c:v>
                </c:pt>
                <c:pt idx="4">
                  <c:v>1013</c:v>
                </c:pt>
                <c:pt idx="5">
                  <c:v>1053.0999999999999</c:v>
                </c:pt>
                <c:pt idx="6">
                  <c:v>1110.5999999999999</c:v>
                </c:pt>
                <c:pt idx="7">
                  <c:v>1172.0999999999999</c:v>
                </c:pt>
                <c:pt idx="8">
                  <c:v>1259.8999999999996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5.2438951173864032E-2</c:v>
                </c:pt>
                <c:pt idx="1">
                  <c:v>6.8804220677545491E-2</c:v>
                </c:pt>
                <c:pt idx="2">
                  <c:v>8.0884985000341358E-2</c:v>
                </c:pt>
                <c:pt idx="3">
                  <c:v>8.0421708457689575E-2</c:v>
                </c:pt>
                <c:pt idx="4">
                  <c:v>8.858908819458966E-2</c:v>
                </c:pt>
                <c:pt idx="5">
                  <c:v>0.1007830705982292</c:v>
                </c:pt>
                <c:pt idx="6">
                  <c:v>0.17331625120363509</c:v>
                </c:pt>
                <c:pt idx="7">
                  <c:v>0.17095158565580135</c:v>
                </c:pt>
                <c:pt idx="8">
                  <c:v>0.17366198791027412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166</c:v>
                </c:pt>
                <c:pt idx="1">
                  <c:v>182</c:v>
                </c:pt>
                <c:pt idx="2">
                  <c:v>201</c:v>
                </c:pt>
                <c:pt idx="3">
                  <c:v>208</c:v>
                </c:pt>
                <c:pt idx="4">
                  <c:v>220</c:v>
                </c:pt>
                <c:pt idx="5">
                  <c:v>225</c:v>
                </c:pt>
                <c:pt idx="6">
                  <c:v>236</c:v>
                </c:pt>
                <c:pt idx="7">
                  <c:v>247</c:v>
                </c:pt>
                <c:pt idx="8">
                  <c:v>260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63033.874664936862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10946.58798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2793415.4529999997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1573214.6239999998</c:v>
                </c:pt>
                <c:pt idx="1">
                  <c:v>1203389.699</c:v>
                </c:pt>
                <c:pt idx="2">
                  <c:v>16811.130000000005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10684.31358</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排出量比較シート!$DN$21:$DN$50</c:f>
              <c:numCache>
                <c:formatCode>0.0%;;</c:formatCode>
                <c:ptCount val="30"/>
                <c:pt idx="0">
                  <c:v>0</c:v>
                </c:pt>
                <c:pt idx="1">
                  <c:v>1</c:v>
                </c:pt>
                <c:pt idx="2">
                  <c:v>0</c:v>
                </c:pt>
                <c:pt idx="3">
                  <c:v>1</c:v>
                </c:pt>
                <c:pt idx="4">
                  <c:v>1</c:v>
                </c:pt>
                <c:pt idx="5">
                  <c:v>1</c:v>
                </c:pt>
                <c:pt idx="6">
                  <c:v>1</c:v>
                </c:pt>
                <c:pt idx="7">
                  <c:v>1</c:v>
                </c:pt>
                <c:pt idx="8">
                  <c:v>0</c:v>
                </c:pt>
                <c:pt idx="9">
                  <c:v>0</c:v>
                </c:pt>
                <c:pt idx="10">
                  <c:v>1</c:v>
                </c:pt>
                <c:pt idx="11">
                  <c:v>1</c:v>
                </c:pt>
                <c:pt idx="12">
                  <c:v>0</c:v>
                </c:pt>
                <c:pt idx="13">
                  <c:v>0</c:v>
                </c:pt>
                <c:pt idx="14">
                  <c:v>1</c:v>
                </c:pt>
                <c:pt idx="15">
                  <c:v>0</c:v>
                </c:pt>
                <c:pt idx="16">
                  <c:v>1</c:v>
                </c:pt>
                <c:pt idx="17">
                  <c:v>0.97</c:v>
                </c:pt>
                <c:pt idx="18">
                  <c:v>0</c:v>
                </c:pt>
                <c:pt idx="19">
                  <c:v>0</c:v>
                </c:pt>
                <c:pt idx="20">
                  <c:v>0</c:v>
                </c:pt>
                <c:pt idx="21">
                  <c:v>0</c:v>
                </c:pt>
                <c:pt idx="22">
                  <c:v>0.7</c:v>
                </c:pt>
                <c:pt idx="23">
                  <c:v>1</c:v>
                </c:pt>
                <c:pt idx="24">
                  <c:v>0</c:v>
                </c:pt>
                <c:pt idx="25">
                  <c:v>1</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0.03</c:v>
                </c:pt>
                <c:pt idx="18">
                  <c:v>1</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排出量比較シート!$DF$21:$DF$50</c:f>
              <c:numCache>
                <c:formatCode>#,##0;;</c:formatCode>
                <c:ptCount val="30"/>
                <c:pt idx="0">
                  <c:v>0</c:v>
                </c:pt>
                <c:pt idx="1">
                  <c:v>5</c:v>
                </c:pt>
                <c:pt idx="2">
                  <c:v>0</c:v>
                </c:pt>
                <c:pt idx="3">
                  <c:v>2</c:v>
                </c:pt>
                <c:pt idx="4">
                  <c:v>1</c:v>
                </c:pt>
                <c:pt idx="5">
                  <c:v>2</c:v>
                </c:pt>
                <c:pt idx="6">
                  <c:v>1</c:v>
                </c:pt>
                <c:pt idx="7">
                  <c:v>1</c:v>
                </c:pt>
                <c:pt idx="8">
                  <c:v>0</c:v>
                </c:pt>
                <c:pt idx="9">
                  <c:v>0</c:v>
                </c:pt>
                <c:pt idx="10">
                  <c:v>1</c:v>
                </c:pt>
                <c:pt idx="11">
                  <c:v>2</c:v>
                </c:pt>
                <c:pt idx="12">
                  <c:v>0</c:v>
                </c:pt>
                <c:pt idx="13">
                  <c:v>0</c:v>
                </c:pt>
                <c:pt idx="14">
                  <c:v>1</c:v>
                </c:pt>
                <c:pt idx="15">
                  <c:v>0</c:v>
                </c:pt>
                <c:pt idx="16">
                  <c:v>1</c:v>
                </c:pt>
                <c:pt idx="17">
                  <c:v>5</c:v>
                </c:pt>
                <c:pt idx="18">
                  <c:v>0</c:v>
                </c:pt>
                <c:pt idx="19">
                  <c:v>0</c:v>
                </c:pt>
                <c:pt idx="20">
                  <c:v>0</c:v>
                </c:pt>
                <c:pt idx="21">
                  <c:v>0</c:v>
                </c:pt>
                <c:pt idx="22">
                  <c:v>2</c:v>
                </c:pt>
                <c:pt idx="23">
                  <c:v>1</c:v>
                </c:pt>
                <c:pt idx="24">
                  <c:v>0</c:v>
                </c:pt>
                <c:pt idx="25">
                  <c:v>1</c:v>
                </c:pt>
                <c:pt idx="26">
                  <c:v>0</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1</c:v>
                </c:pt>
                <c:pt idx="18">
                  <c:v>1</c:v>
                </c:pt>
                <c:pt idx="19">
                  <c:v>0</c:v>
                </c:pt>
                <c:pt idx="20">
                  <c:v>0</c:v>
                </c:pt>
                <c:pt idx="21">
                  <c:v>0</c:v>
                </c:pt>
                <c:pt idx="22">
                  <c:v>0</c:v>
                </c:pt>
                <c:pt idx="23">
                  <c:v>0</c:v>
                </c:pt>
                <c:pt idx="24">
                  <c:v>0</c:v>
                </c:pt>
                <c:pt idx="25">
                  <c:v>0</c:v>
                </c:pt>
                <c:pt idx="26">
                  <c:v>9</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排出量比較シート!$DL$21:$DL$50</c:f>
              <c:numCache>
                <c:formatCode>#,##0;;</c:formatCode>
                <c:ptCount val="30"/>
                <c:pt idx="0">
                  <c:v>0</c:v>
                </c:pt>
                <c:pt idx="1">
                  <c:v>5</c:v>
                </c:pt>
                <c:pt idx="2">
                  <c:v>0</c:v>
                </c:pt>
                <c:pt idx="3">
                  <c:v>2</c:v>
                </c:pt>
                <c:pt idx="4">
                  <c:v>1</c:v>
                </c:pt>
                <c:pt idx="5">
                  <c:v>2</c:v>
                </c:pt>
                <c:pt idx="6">
                  <c:v>1</c:v>
                </c:pt>
                <c:pt idx="7">
                  <c:v>1</c:v>
                </c:pt>
                <c:pt idx="8">
                  <c:v>1</c:v>
                </c:pt>
                <c:pt idx="9">
                  <c:v>1</c:v>
                </c:pt>
                <c:pt idx="10">
                  <c:v>1</c:v>
                </c:pt>
                <c:pt idx="11">
                  <c:v>2</c:v>
                </c:pt>
                <c:pt idx="12">
                  <c:v>0</c:v>
                </c:pt>
                <c:pt idx="13">
                  <c:v>0</c:v>
                </c:pt>
                <c:pt idx="14">
                  <c:v>1</c:v>
                </c:pt>
                <c:pt idx="15">
                  <c:v>0</c:v>
                </c:pt>
                <c:pt idx="16">
                  <c:v>1</c:v>
                </c:pt>
                <c:pt idx="17">
                  <c:v>6</c:v>
                </c:pt>
                <c:pt idx="18">
                  <c:v>1</c:v>
                </c:pt>
                <c:pt idx="19">
                  <c:v>0</c:v>
                </c:pt>
                <c:pt idx="20">
                  <c:v>1</c:v>
                </c:pt>
                <c:pt idx="21">
                  <c:v>0</c:v>
                </c:pt>
                <c:pt idx="22">
                  <c:v>4</c:v>
                </c:pt>
                <c:pt idx="23">
                  <c:v>1</c:v>
                </c:pt>
                <c:pt idx="24">
                  <c:v>0</c:v>
                </c:pt>
                <c:pt idx="25">
                  <c:v>1</c:v>
                </c:pt>
                <c:pt idx="26">
                  <c:v>9</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排出量比較シート!$CX$21:$CX$50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0</c:v>
                </c:pt>
                <c:pt idx="9">
                  <c:v>0</c:v>
                </c:pt>
                <c:pt idx="10">
                  <c:v>5.375</c:v>
                </c:pt>
                <c:pt idx="11">
                  <c:v>26.41</c:v>
                </c:pt>
                <c:pt idx="12">
                  <c:v>0</c:v>
                </c:pt>
                <c:pt idx="13">
                  <c:v>0</c:v>
                </c:pt>
                <c:pt idx="14">
                  <c:v>54.9</c:v>
                </c:pt>
                <c:pt idx="15">
                  <c:v>0</c:v>
                </c:pt>
                <c:pt idx="16">
                  <c:v>5.4029999999999996</c:v>
                </c:pt>
                <c:pt idx="17">
                  <c:v>171.89699999999999</c:v>
                </c:pt>
                <c:pt idx="18">
                  <c:v>0</c:v>
                </c:pt>
                <c:pt idx="19">
                  <c:v>0</c:v>
                </c:pt>
                <c:pt idx="20">
                  <c:v>0</c:v>
                </c:pt>
                <c:pt idx="21">
                  <c:v>0</c:v>
                </c:pt>
                <c:pt idx="22">
                  <c:v>59.154000000000003</c:v>
                </c:pt>
                <c:pt idx="23">
                  <c:v>8.9459999999999997</c:v>
                </c:pt>
                <c:pt idx="24">
                  <c:v>0</c:v>
                </c:pt>
                <c:pt idx="25">
                  <c:v>12.085000000000001</c:v>
                </c:pt>
                <c:pt idx="26">
                  <c:v>0</c:v>
                </c:pt>
                <c:pt idx="27">
                  <c:v>31.984999999999999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25.242000000000001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3.875</c:v>
                </c:pt>
                <c:pt idx="9">
                  <c:v>4.258</c:v>
                </c:pt>
                <c:pt idx="10">
                  <c:v>0</c:v>
                </c:pt>
                <c:pt idx="11">
                  <c:v>0</c:v>
                </c:pt>
                <c:pt idx="12">
                  <c:v>0</c:v>
                </c:pt>
                <c:pt idx="13">
                  <c:v>0</c:v>
                </c:pt>
                <c:pt idx="14">
                  <c:v>0</c:v>
                </c:pt>
                <c:pt idx="15">
                  <c:v>0</c:v>
                </c:pt>
                <c:pt idx="16">
                  <c:v>0</c:v>
                </c:pt>
                <c:pt idx="17">
                  <c:v>5.64</c:v>
                </c:pt>
                <c:pt idx="18">
                  <c:v>3.3650000000000002</c:v>
                </c:pt>
                <c:pt idx="19">
                  <c:v>0</c:v>
                </c:pt>
                <c:pt idx="20">
                  <c:v>0</c:v>
                </c:pt>
                <c:pt idx="21">
                  <c:v>0</c:v>
                </c:pt>
                <c:pt idx="22">
                  <c:v>0</c:v>
                </c:pt>
                <c:pt idx="23">
                  <c:v>0</c:v>
                </c:pt>
                <c:pt idx="24">
                  <c:v>0</c:v>
                </c:pt>
                <c:pt idx="25">
                  <c:v>0</c:v>
                </c:pt>
                <c:pt idx="26">
                  <c:v>69.676999999999992</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230.20500000000001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排出量比較シート!$DD$21:$DD$50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3.875</c:v>
                </c:pt>
                <c:pt idx="9">
                  <c:v>4.258</c:v>
                </c:pt>
                <c:pt idx="10">
                  <c:v>5.375</c:v>
                </c:pt>
                <c:pt idx="11">
                  <c:v>26.41</c:v>
                </c:pt>
                <c:pt idx="12">
                  <c:v>0</c:v>
                </c:pt>
                <c:pt idx="13">
                  <c:v>0</c:v>
                </c:pt>
                <c:pt idx="14">
                  <c:v>54.9</c:v>
                </c:pt>
                <c:pt idx="15">
                  <c:v>0</c:v>
                </c:pt>
                <c:pt idx="16">
                  <c:v>5.4029999999999996</c:v>
                </c:pt>
                <c:pt idx="17">
                  <c:v>177.53699999999998</c:v>
                </c:pt>
                <c:pt idx="18">
                  <c:v>3.3650000000000002</c:v>
                </c:pt>
                <c:pt idx="19">
                  <c:v>0</c:v>
                </c:pt>
                <c:pt idx="20">
                  <c:v>230.20500000000001</c:v>
                </c:pt>
                <c:pt idx="21">
                  <c:v>0</c:v>
                </c:pt>
                <c:pt idx="22">
                  <c:v>84.396000000000001</c:v>
                </c:pt>
                <c:pt idx="23">
                  <c:v>8.9459999999999997</c:v>
                </c:pt>
                <c:pt idx="24">
                  <c:v>0</c:v>
                </c:pt>
                <c:pt idx="25">
                  <c:v>12.085000000000001</c:v>
                </c:pt>
                <c:pt idx="26">
                  <c:v>69.676999999999992</c:v>
                </c:pt>
                <c:pt idx="27">
                  <c:v>31.984999999999999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0.38680853583531866</c:v>
                </c:pt>
                <c:pt idx="9">
                  <c:v>0.3909758182590094</c:v>
                </c:pt>
                <c:pt idx="10">
                  <c:v>0</c:v>
                </c:pt>
                <c:pt idx="11">
                  <c:v>0</c:v>
                </c:pt>
                <c:pt idx="12">
                  <c:v>0</c:v>
                </c:pt>
                <c:pt idx="13">
                  <c:v>0</c:v>
                </c:pt>
                <c:pt idx="14">
                  <c:v>0</c:v>
                </c:pt>
                <c:pt idx="15">
                  <c:v>0</c:v>
                </c:pt>
                <c:pt idx="16">
                  <c:v>0</c:v>
                </c:pt>
                <c:pt idx="17">
                  <c:v>0.32828817994695858</c:v>
                </c:pt>
                <c:pt idx="18">
                  <c:v>0.25454157803316585</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排出量比較シート!$CM$21:$CM$50</c:f>
              <c:numCache>
                <c:formatCode>\(0%\);;</c:formatCode>
                <c:ptCount val="30"/>
                <c:pt idx="0">
                  <c:v>0</c:v>
                </c:pt>
                <c:pt idx="1">
                  <c:v>0.58667996970528502</c:v>
                </c:pt>
                <c:pt idx="2">
                  <c:v>0</c:v>
                </c:pt>
                <c:pt idx="3">
                  <c:v>0.31833525613100844</c:v>
                </c:pt>
                <c:pt idx="4">
                  <c:v>0.33713769492045392</c:v>
                </c:pt>
                <c:pt idx="5">
                  <c:v>0.12980071144796029</c:v>
                </c:pt>
                <c:pt idx="6">
                  <c:v>0.51253032671785881</c:v>
                </c:pt>
                <c:pt idx="7">
                  <c:v>0.17112540483030206</c:v>
                </c:pt>
                <c:pt idx="8">
                  <c:v>0</c:v>
                </c:pt>
                <c:pt idx="9">
                  <c:v>0</c:v>
                </c:pt>
                <c:pt idx="10">
                  <c:v>0.11547238338677768</c:v>
                </c:pt>
                <c:pt idx="11">
                  <c:v>0.99066097216196891</c:v>
                </c:pt>
                <c:pt idx="12">
                  <c:v>0</c:v>
                </c:pt>
                <c:pt idx="13">
                  <c:v>0</c:v>
                </c:pt>
                <c:pt idx="14">
                  <c:v>1</c:v>
                </c:pt>
                <c:pt idx="15">
                  <c:v>0</c:v>
                </c:pt>
                <c:pt idx="16">
                  <c:v>0.10272880618067255</c:v>
                </c:pt>
                <c:pt idx="17">
                  <c:v>0.54065214831188613</c:v>
                </c:pt>
                <c:pt idx="18">
                  <c:v>0</c:v>
                </c:pt>
                <c:pt idx="19">
                  <c:v>0</c:v>
                </c:pt>
                <c:pt idx="20">
                  <c:v>0</c:v>
                </c:pt>
                <c:pt idx="21">
                  <c:v>0</c:v>
                </c:pt>
                <c:pt idx="22">
                  <c:v>1</c:v>
                </c:pt>
                <c:pt idx="23">
                  <c:v>0.54992561685008701</c:v>
                </c:pt>
                <c:pt idx="24">
                  <c:v>0</c:v>
                </c:pt>
                <c:pt idx="25">
                  <c:v>0.15560629682938437</c:v>
                </c:pt>
                <c:pt idx="26">
                  <c:v>0</c:v>
                </c:pt>
                <c:pt idx="27">
                  <c:v>0.49173810432715415</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排出量比較シート!$BV$21:$BV$50</c:f>
              <c:numCache>
                <c:formatCode>0%</c:formatCode>
                <c:ptCount val="30"/>
                <c:pt idx="0">
                  <c:v>0.2980194405763964</c:v>
                </c:pt>
                <c:pt idx="1">
                  <c:v>0.57904953392903102</c:v>
                </c:pt>
                <c:pt idx="2">
                  <c:v>0.21083207491616002</c:v>
                </c:pt>
                <c:pt idx="3">
                  <c:v>0.37558754269803302</c:v>
                </c:pt>
                <c:pt idx="4">
                  <c:v>0.36721630776963465</c:v>
                </c:pt>
                <c:pt idx="5">
                  <c:v>0.4669437537170239</c:v>
                </c:pt>
                <c:pt idx="6">
                  <c:v>0.29574614588422832</c:v>
                </c:pt>
                <c:pt idx="7">
                  <c:v>0.68569507104553884</c:v>
                </c:pt>
                <c:pt idx="8">
                  <c:v>0.38257944917853459</c:v>
                </c:pt>
                <c:pt idx="9">
                  <c:v>0.15140544549205062</c:v>
                </c:pt>
                <c:pt idx="10">
                  <c:v>0.40880280409348302</c:v>
                </c:pt>
                <c:pt idx="11">
                  <c:v>0.31620247113379835</c:v>
                </c:pt>
                <c:pt idx="12">
                  <c:v>3.2914516266659186E-2</c:v>
                </c:pt>
                <c:pt idx="13">
                  <c:v>0.36555650306775295</c:v>
                </c:pt>
                <c:pt idx="14">
                  <c:v>0.15713308294035633</c:v>
                </c:pt>
                <c:pt idx="15">
                  <c:v>0.44940370937065166</c:v>
                </c:pt>
                <c:pt idx="16">
                  <c:v>0.46180046539443093</c:v>
                </c:pt>
                <c:pt idx="17">
                  <c:v>0.84815877330244649</c:v>
                </c:pt>
                <c:pt idx="18">
                  <c:v>8.6463675231612067E-2</c:v>
                </c:pt>
                <c:pt idx="19">
                  <c:v>0.15776638840473145</c:v>
                </c:pt>
                <c:pt idx="20">
                  <c:v>0.10712206408495258</c:v>
                </c:pt>
                <c:pt idx="21">
                  <c:v>5.979716177846639E-2</c:v>
                </c:pt>
                <c:pt idx="22">
                  <c:v>0.63030129909248256</c:v>
                </c:pt>
                <c:pt idx="23">
                  <c:v>0.19815091435233173</c:v>
                </c:pt>
                <c:pt idx="24">
                  <c:v>0.1322657118406354</c:v>
                </c:pt>
                <c:pt idx="25">
                  <c:v>0.51652369791931463</c:v>
                </c:pt>
                <c:pt idx="26">
                  <c:v>4.818537856239001E-2</c:v>
                </c:pt>
                <c:pt idx="27">
                  <c:v>0.54665413561504939</c:v>
                </c:pt>
                <c:pt idx="28">
                  <c:v>0.29181898027179132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排出量比較シート!$BZ$21:$BZ$50</c:f>
              <c:numCache>
                <c:formatCode>0%</c:formatCode>
                <c:ptCount val="30"/>
                <c:pt idx="0">
                  <c:v>0.16727872272766081</c:v>
                </c:pt>
                <c:pt idx="1">
                  <c:v>7.3873499607305132E-2</c:v>
                </c:pt>
                <c:pt idx="2">
                  <c:v>0.18177181962969147</c:v>
                </c:pt>
                <c:pt idx="3">
                  <c:v>9.3475049545871117E-2</c:v>
                </c:pt>
                <c:pt idx="4">
                  <c:v>0.10974581118137278</c:v>
                </c:pt>
                <c:pt idx="5">
                  <c:v>0.11091309509166665</c:v>
                </c:pt>
                <c:pt idx="6">
                  <c:v>0.10365204508566413</c:v>
                </c:pt>
                <c:pt idx="7">
                  <c:v>5.0002233433135895E-2</c:v>
                </c:pt>
                <c:pt idx="8">
                  <c:v>0.11563717001209851</c:v>
                </c:pt>
                <c:pt idx="9">
                  <c:v>0.1654533659272375</c:v>
                </c:pt>
                <c:pt idx="10">
                  <c:v>0.12553636688339423</c:v>
                </c:pt>
                <c:pt idx="11">
                  <c:v>0.13563263487824617</c:v>
                </c:pt>
                <c:pt idx="12">
                  <c:v>0.1937954800220098</c:v>
                </c:pt>
                <c:pt idx="13">
                  <c:v>0.11543108910037399</c:v>
                </c:pt>
                <c:pt idx="14">
                  <c:v>0.17483239038838327</c:v>
                </c:pt>
                <c:pt idx="15">
                  <c:v>0.1485217286677093</c:v>
                </c:pt>
                <c:pt idx="16">
                  <c:v>0.13405967770121913</c:v>
                </c:pt>
                <c:pt idx="17">
                  <c:v>4.5830083896785966E-2</c:v>
                </c:pt>
                <c:pt idx="18">
                  <c:v>0.20309663526478519</c:v>
                </c:pt>
                <c:pt idx="19">
                  <c:v>0.15518740130997072</c:v>
                </c:pt>
                <c:pt idx="20">
                  <c:v>0.24767839655612953</c:v>
                </c:pt>
                <c:pt idx="21">
                  <c:v>0.26980584087176762</c:v>
                </c:pt>
                <c:pt idx="22">
                  <c:v>5.9791348217984021E-2</c:v>
                </c:pt>
                <c:pt idx="23">
                  <c:v>0.19900773462736343</c:v>
                </c:pt>
                <c:pt idx="24">
                  <c:v>0.23958983115288951</c:v>
                </c:pt>
                <c:pt idx="25">
                  <c:v>0.10186315725034648</c:v>
                </c:pt>
                <c:pt idx="26">
                  <c:v>0.41545545194586014</c:v>
                </c:pt>
                <c:pt idx="27">
                  <c:v>9.280092900192316E-2</c:v>
                </c:pt>
                <c:pt idx="28">
                  <c:v>0.14839975744580045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排出量比較シート!$CA$21:$CA$50</c:f>
              <c:numCache>
                <c:formatCode>0%</c:formatCode>
                <c:ptCount val="30"/>
                <c:pt idx="0">
                  <c:v>0.25228785513467161</c:v>
                </c:pt>
                <c:pt idx="1">
                  <c:v>0.14006296212237618</c:v>
                </c:pt>
                <c:pt idx="2">
                  <c:v>0.24910698332899098</c:v>
                </c:pt>
                <c:pt idx="3">
                  <c:v>0.17381341458991514</c:v>
                </c:pt>
                <c:pt idx="4">
                  <c:v>0.21897690095014594</c:v>
                </c:pt>
                <c:pt idx="5">
                  <c:v>0.19220937664481066</c:v>
                </c:pt>
                <c:pt idx="6">
                  <c:v>0.29002443170023395</c:v>
                </c:pt>
                <c:pt idx="7">
                  <c:v>6.0500314866828289E-2</c:v>
                </c:pt>
                <c:pt idx="8">
                  <c:v>0.15511413826662271</c:v>
                </c:pt>
                <c:pt idx="9">
                  <c:v>0.22389473808280383</c:v>
                </c:pt>
                <c:pt idx="10">
                  <c:v>0.28324642728343585</c:v>
                </c:pt>
                <c:pt idx="11">
                  <c:v>0.21897858098227474</c:v>
                </c:pt>
                <c:pt idx="12">
                  <c:v>0.4206312489999966</c:v>
                </c:pt>
                <c:pt idx="13">
                  <c:v>0.18110748867562151</c:v>
                </c:pt>
                <c:pt idx="14">
                  <c:v>0.15441079120603021</c:v>
                </c:pt>
                <c:pt idx="15">
                  <c:v>0.20342247527998117</c:v>
                </c:pt>
                <c:pt idx="16">
                  <c:v>0.15528774505517468</c:v>
                </c:pt>
                <c:pt idx="17">
                  <c:v>2.7544941172353912E-2</c:v>
                </c:pt>
                <c:pt idx="18">
                  <c:v>0.26878388779423107</c:v>
                </c:pt>
                <c:pt idx="19">
                  <c:v>0.27961189189043972</c:v>
                </c:pt>
                <c:pt idx="20">
                  <c:v>0.25605970293250158</c:v>
                </c:pt>
                <c:pt idx="21">
                  <c:v>0.28697059874081854</c:v>
                </c:pt>
                <c:pt idx="22">
                  <c:v>0.10233799021915595</c:v>
                </c:pt>
                <c:pt idx="23">
                  <c:v>0.35846158716198273</c:v>
                </c:pt>
                <c:pt idx="24">
                  <c:v>0.16863754149899496</c:v>
                </c:pt>
                <c:pt idx="25">
                  <c:v>0.18584831903604515</c:v>
                </c:pt>
                <c:pt idx="26">
                  <c:v>0.19897329908644124</c:v>
                </c:pt>
                <c:pt idx="27">
                  <c:v>0.11412383254846101</c:v>
                </c:pt>
                <c:pt idx="28">
                  <c:v>0.26032178836893166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排出量比較シート!$CB$21:$CB$50</c:f>
              <c:numCache>
                <c:formatCode>0%</c:formatCode>
                <c:ptCount val="30"/>
                <c:pt idx="0">
                  <c:v>0.26566691943393539</c:v>
                </c:pt>
                <c:pt idx="1">
                  <c:v>0.19598493875473666</c:v>
                </c:pt>
                <c:pt idx="2">
                  <c:v>0.3460319516529084</c:v>
                </c:pt>
                <c:pt idx="3">
                  <c:v>0.33862561607514435</c:v>
                </c:pt>
                <c:pt idx="4">
                  <c:v>0.28281181224197877</c:v>
                </c:pt>
                <c:pt idx="5">
                  <c:v>0.21079204750033786</c:v>
                </c:pt>
                <c:pt idx="6">
                  <c:v>0.30350443459545434</c:v>
                </c:pt>
                <c:pt idx="7">
                  <c:v>0.20380238065449707</c:v>
                </c:pt>
                <c:pt idx="8">
                  <c:v>0.34666924254274428</c:v>
                </c:pt>
                <c:pt idx="9">
                  <c:v>0.43977631700032505</c:v>
                </c:pt>
                <c:pt idx="10">
                  <c:v>0.1824144017396869</c:v>
                </c:pt>
                <c:pt idx="11">
                  <c:v>0.30100951823463168</c:v>
                </c:pt>
                <c:pt idx="12">
                  <c:v>0.33324872648457321</c:v>
                </c:pt>
                <c:pt idx="13">
                  <c:v>0.31483781403088734</c:v>
                </c:pt>
                <c:pt idx="14">
                  <c:v>0.49617667012293953</c:v>
                </c:pt>
                <c:pt idx="15">
                  <c:v>0.19177781555607709</c:v>
                </c:pt>
                <c:pt idx="16">
                  <c:v>0.2416439262164943</c:v>
                </c:pt>
                <c:pt idx="17">
                  <c:v>7.2615069768693627E-2</c:v>
                </c:pt>
                <c:pt idx="18">
                  <c:v>0.40505758101921591</c:v>
                </c:pt>
                <c:pt idx="19">
                  <c:v>0.38269074858127838</c:v>
                </c:pt>
                <c:pt idx="20">
                  <c:v>0.35463801128478495</c:v>
                </c:pt>
                <c:pt idx="21">
                  <c:v>0.33006295733994934</c:v>
                </c:pt>
                <c:pt idx="22">
                  <c:v>0.19853956214265792</c:v>
                </c:pt>
                <c:pt idx="23">
                  <c:v>0.22572689839227034</c:v>
                </c:pt>
                <c:pt idx="24">
                  <c:v>0.45950691550748013</c:v>
                </c:pt>
                <c:pt idx="25">
                  <c:v>0.18885866429747841</c:v>
                </c:pt>
                <c:pt idx="26">
                  <c:v>0.30115492392194759</c:v>
                </c:pt>
                <c:pt idx="27">
                  <c:v>0.23359574832726065</c:v>
                </c:pt>
                <c:pt idx="28">
                  <c:v>0.2900791670331469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排出量比較シート!$CH$21:$CH$50</c:f>
              <c:numCache>
                <c:formatCode>0%</c:formatCode>
                <c:ptCount val="30"/>
                <c:pt idx="0">
                  <c:v>1.674706212733577E-2</c:v>
                </c:pt>
                <c:pt idx="1">
                  <c:v>1.1029065586551012E-2</c:v>
                </c:pt>
                <c:pt idx="2">
                  <c:v>1.2257170472249187E-2</c:v>
                </c:pt>
                <c:pt idx="3">
                  <c:v>1.8498377091036324E-2</c:v>
                </c:pt>
                <c:pt idx="4">
                  <c:v>2.124916785686784E-2</c:v>
                </c:pt>
                <c:pt idx="5">
                  <c:v>1.9141727046160812E-2</c:v>
                </c:pt>
                <c:pt idx="6">
                  <c:v>7.0729427344194155E-3</c:v>
                </c:pt>
                <c:pt idx="7">
                  <c:v>0</c:v>
                </c:pt>
                <c:pt idx="8">
                  <c:v>0</c:v>
                </c:pt>
                <c:pt idx="9">
                  <c:v>1.9470133497583031E-2</c:v>
                </c:pt>
                <c:pt idx="10">
                  <c:v>0</c:v>
                </c:pt>
                <c:pt idx="11">
                  <c:v>2.8176794771049101E-2</c:v>
                </c:pt>
                <c:pt idx="12">
                  <c:v>1.9410028226761113E-2</c:v>
                </c:pt>
                <c:pt idx="13">
                  <c:v>2.3067105125364248E-2</c:v>
                </c:pt>
                <c:pt idx="14">
                  <c:v>1.7447065342290735E-2</c:v>
                </c:pt>
                <c:pt idx="15">
                  <c:v>6.8742711255807554E-3</c:v>
                </c:pt>
                <c:pt idx="16">
                  <c:v>7.2081856326809725E-3</c:v>
                </c:pt>
                <c:pt idx="17">
                  <c:v>5.8511318597200103E-3</c:v>
                </c:pt>
                <c:pt idx="18">
                  <c:v>3.6598220690155572E-2</c:v>
                </c:pt>
                <c:pt idx="19">
                  <c:v>2.4743569813579648E-2</c:v>
                </c:pt>
                <c:pt idx="20">
                  <c:v>3.4501825141631394E-2</c:v>
                </c:pt>
                <c:pt idx="21">
                  <c:v>5.3363441268998141E-2</c:v>
                </c:pt>
                <c:pt idx="22">
                  <c:v>9.0298003277197465E-3</c:v>
                </c:pt>
                <c:pt idx="23">
                  <c:v>1.8652865466051737E-2</c:v>
                </c:pt>
                <c:pt idx="24">
                  <c:v>0</c:v>
                </c:pt>
                <c:pt idx="25">
                  <c:v>6.9061614968154075E-3</c:v>
                </c:pt>
                <c:pt idx="26">
                  <c:v>3.6230946483360976E-2</c:v>
                </c:pt>
                <c:pt idx="27">
                  <c:v>1.282535450730579E-2</c:v>
                </c:pt>
                <c:pt idx="28">
                  <c:v>9.3803068803296457E-3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排出量比較シート!$BW$21:$BW$50</c15:sqref>
                        </c15:formulaRef>
                      </c:ext>
                    </c:extLst>
                    <c:numCache>
                      <c:formatCode>0%</c:formatCode>
                      <c:ptCount val="30"/>
                      <c:pt idx="0">
                        <c:v>0.14527599537094937</c:v>
                      </c:pt>
                      <c:pt idx="1">
                        <c:v>0.48989600418203938</c:v>
                      </c:pt>
                      <c:pt idx="2">
                        <c:v>0.1583276462080602</c:v>
                      </c:pt>
                      <c:pt idx="3">
                        <c:v>0.29914301875965427</c:v>
                      </c:pt>
                      <c:pt idx="4">
                        <c:v>0.20533372767623354</c:v>
                      </c:pt>
                      <c:pt idx="5">
                        <c:v>0.33429105945621168</c:v>
                      </c:pt>
                      <c:pt idx="6">
                        <c:v>0.21479868560386814</c:v>
                      </c:pt>
                      <c:pt idx="7">
                        <c:v>0.65752929568658913</c:v>
                      </c:pt>
                      <c:pt idx="8">
                        <c:v>0.2716191756664495</c:v>
                      </c:pt>
                      <c:pt idx="9">
                        <c:v>6.6366589437260204E-2</c:v>
                      </c:pt>
                      <c:pt idx="10">
                        <c:v>0.2986749500230525</c:v>
                      </c:pt>
                      <c:pt idx="11">
                        <c:v>0.23686750249603283</c:v>
                      </c:pt>
                      <c:pt idx="12">
                        <c:v>0</c:v>
                      </c:pt>
                      <c:pt idx="13">
                        <c:v>0.19917954638456664</c:v>
                      </c:pt>
                      <c:pt idx="14">
                        <c:v>6.2127672003408442E-2</c:v>
                      </c:pt>
                      <c:pt idx="15">
                        <c:v>0.11446708687772564</c:v>
                      </c:pt>
                      <c:pt idx="16">
                        <c:v>0.23963996676958133</c:v>
                      </c:pt>
                      <c:pt idx="17">
                        <c:v>0.82635487748902769</c:v>
                      </c:pt>
                      <c:pt idx="18">
                        <c:v>1.0566686854723086E-2</c:v>
                      </c:pt>
                      <c:pt idx="19">
                        <c:v>8.6332724032628747E-2</c:v>
                      </c:pt>
                      <c:pt idx="20">
                        <c:v>3.0153074850861671E-2</c:v>
                      </c:pt>
                      <c:pt idx="21">
                        <c:v>2.7578881070842681E-3</c:v>
                      </c:pt>
                      <c:pt idx="22">
                        <c:v>0.54704154244172121</c:v>
                      </c:pt>
                      <c:pt idx="23">
                        <c:v>0.16768345659449246</c:v>
                      </c:pt>
                      <c:pt idx="24">
                        <c:v>3.7131785182887414E-2</c:v>
                      </c:pt>
                      <c:pt idx="25">
                        <c:v>0.1555668738297856</c:v>
                      </c:pt>
                      <c:pt idx="26">
                        <c:v>2.2304660319586663E-2</c:v>
                      </c:pt>
                      <c:pt idx="27">
                        <c:v>0.48344724050623944</c:v>
                      </c:pt>
                      <c:pt idx="28">
                        <c:v>0.20965732252920513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1.4404511370315618E-2</c:v>
                      </c:pt>
                      <c:pt idx="1">
                        <c:v>6.4294171859753373E-3</c:v>
                      </c:pt>
                      <c:pt idx="2">
                        <c:v>1.7539482338046742E-2</c:v>
                      </c:pt>
                      <c:pt idx="3">
                        <c:v>1.5565049893451914E-2</c:v>
                      </c:pt>
                      <c:pt idx="4">
                        <c:v>1.3948682866199495E-2</c:v>
                      </c:pt>
                      <c:pt idx="5">
                        <c:v>1.3916602244459295E-2</c:v>
                      </c:pt>
                      <c:pt idx="6">
                        <c:v>1.388793738224218E-2</c:v>
                      </c:pt>
                      <c:pt idx="7">
                        <c:v>5.2718489328000785E-3</c:v>
                      </c:pt>
                      <c:pt idx="8">
                        <c:v>1.7082141963123219E-2</c:v>
                      </c:pt>
                      <c:pt idx="9">
                        <c:v>9.5385754963662559E-3</c:v>
                      </c:pt>
                      <c:pt idx="10">
                        <c:v>8.9957111385880334E-3</c:v>
                      </c:pt>
                      <c:pt idx="11">
                        <c:v>1.1990576963090862E-2</c:v>
                      </c:pt>
                      <c:pt idx="12">
                        <c:v>1.9877608619776291E-2</c:v>
                      </c:pt>
                      <c:pt idx="13">
                        <c:v>1.0288612381868251E-2</c:v>
                      </c:pt>
                      <c:pt idx="14">
                        <c:v>1.3204132790477836E-2</c:v>
                      </c:pt>
                      <c:pt idx="15">
                        <c:v>7.851629622618872E-3</c:v>
                      </c:pt>
                      <c:pt idx="16">
                        <c:v>1.0750639378320314E-2</c:v>
                      </c:pt>
                      <c:pt idx="17">
                        <c:v>2.7425655907942692E-3</c:v>
                      </c:pt>
                      <c:pt idx="18">
                        <c:v>9.9534787542913446E-3</c:v>
                      </c:pt>
                      <c:pt idx="19">
                        <c:v>7.9995735481179168E-3</c:v>
                      </c:pt>
                      <c:pt idx="20">
                        <c:v>1.9713749647481592E-2</c:v>
                      </c:pt>
                      <c:pt idx="21">
                        <c:v>1.3232558744150713E-2</c:v>
                      </c:pt>
                      <c:pt idx="22">
                        <c:v>4.2120340300950028E-3</c:v>
                      </c:pt>
                      <c:pt idx="23">
                        <c:v>2.5732801426614355E-2</c:v>
                      </c:pt>
                      <c:pt idx="24">
                        <c:v>1.867985585225216E-2</c:v>
                      </c:pt>
                      <c:pt idx="25">
                        <c:v>8.7282387347439819E-3</c:v>
                      </c:pt>
                      <c:pt idx="26">
                        <c:v>6.3603447897146613E-3</c:v>
                      </c:pt>
                      <c:pt idx="27">
                        <c:v>1.3310904879274206E-2</c:v>
                      </c:pt>
                      <c:pt idx="28">
                        <c:v>1.1093929810713566E-2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0.13833893383513138</c:v>
                      </c:pt>
                      <c:pt idx="1">
                        <c:v>8.2724112561016361E-2</c:v>
                      </c:pt>
                      <c:pt idx="2">
                        <c:v>3.4964946370053047E-2</c:v>
                      </c:pt>
                      <c:pt idx="3">
                        <c:v>6.0879474044926767E-2</c:v>
                      </c:pt>
                      <c:pt idx="4">
                        <c:v>0.14793389722720157</c:v>
                      </c:pt>
                      <c:pt idx="5">
                        <c:v>0.11873609201635286</c:v>
                      </c:pt>
                      <c:pt idx="6">
                        <c:v>6.7059522898118049E-2</c:v>
                      </c:pt>
                      <c:pt idx="7">
                        <c:v>2.2893926426149611E-2</c:v>
                      </c:pt>
                      <c:pt idx="8">
                        <c:v>9.3878131548961921E-2</c:v>
                      </c:pt>
                      <c:pt idx="9">
                        <c:v>7.5500280558424171E-2</c:v>
                      </c:pt>
                      <c:pt idx="10">
                        <c:v>0.10113214293184251</c:v>
                      </c:pt>
                      <c:pt idx="11">
                        <c:v>6.7344391674674639E-2</c:v>
                      </c:pt>
                      <c:pt idx="12">
                        <c:v>1.3036907646882893E-2</c:v>
                      </c:pt>
                      <c:pt idx="13">
                        <c:v>0.15608834430131807</c:v>
                      </c:pt>
                      <c:pt idx="14">
                        <c:v>8.1801278146470036E-2</c:v>
                      </c:pt>
                      <c:pt idx="15">
                        <c:v>0.32708499287030718</c:v>
                      </c:pt>
                      <c:pt idx="16">
                        <c:v>0.21140985924652927</c:v>
                      </c:pt>
                      <c:pt idx="17">
                        <c:v>1.9061330222624483E-2</c:v>
                      </c:pt>
                      <c:pt idx="18">
                        <c:v>6.5943509622597637E-2</c:v>
                      </c:pt>
                      <c:pt idx="19">
                        <c:v>6.3434090823984782E-2</c:v>
                      </c:pt>
                      <c:pt idx="20">
                        <c:v>5.7255239586609323E-2</c:v>
                      </c:pt>
                      <c:pt idx="21">
                        <c:v>4.3806714927231413E-2</c:v>
                      </c:pt>
                      <c:pt idx="22">
                        <c:v>7.9047722620666352E-2</c:v>
                      </c:pt>
                      <c:pt idx="23">
                        <c:v>4.7346563312249366E-3</c:v>
                      </c:pt>
                      <c:pt idx="24">
                        <c:v>7.6454070805495822E-2</c:v>
                      </c:pt>
                      <c:pt idx="25">
                        <c:v>0.35222858535478502</c:v>
                      </c:pt>
                      <c:pt idx="26">
                        <c:v>1.9520373453088682E-2</c:v>
                      </c:pt>
                      <c:pt idx="27">
                        <c:v>4.9895990229535843E-2</c:v>
                      </c:pt>
                      <c:pt idx="28">
                        <c:v>7.1067727931872604E-2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0.25568158768731769</c:v>
                      </c:pt>
                      <c:pt idx="1">
                        <c:v>0.19004201162584908</c:v>
                      </c:pt>
                      <c:pt idx="2">
                        <c:v>0.33609375439646771</c:v>
                      </c:pt>
                      <c:pt idx="3">
                        <c:v>0.32986327647112329</c:v>
                      </c:pt>
                      <c:pt idx="4">
                        <c:v>0.2749280929690035</c:v>
                      </c:pt>
                      <c:pt idx="5">
                        <c:v>0.20290250233399604</c:v>
                      </c:pt>
                      <c:pt idx="6">
                        <c:v>0.29482180619321929</c:v>
                      </c:pt>
                      <c:pt idx="7">
                        <c:v>0.19948281736923695</c:v>
                      </c:pt>
                      <c:pt idx="8">
                        <c:v>0.33821189888360603</c:v>
                      </c:pt>
                      <c:pt idx="9">
                        <c:v>0.4286041664096189</c:v>
                      </c:pt>
                      <c:pt idx="10">
                        <c:v>0.1757995323857737</c:v>
                      </c:pt>
                      <c:pt idx="11">
                        <c:v>0.29217516294262769</c:v>
                      </c:pt>
                      <c:pt idx="12">
                        <c:v>0.31727777504597804</c:v>
                      </c:pt>
                      <c:pt idx="13">
                        <c:v>0.30593139405560527</c:v>
                      </c:pt>
                      <c:pt idx="14">
                        <c:v>0.31258767874947929</c:v>
                      </c:pt>
                      <c:pt idx="15">
                        <c:v>0.17664512413976116</c:v>
                      </c:pt>
                      <c:pt idx="16">
                        <c:v>0.23534020335816327</c:v>
                      </c:pt>
                      <c:pt idx="17">
                        <c:v>7.0751469896822503E-2</c:v>
                      </c:pt>
                      <c:pt idx="18">
                        <c:v>0.394225403390003</c:v>
                      </c:pt>
                      <c:pt idx="19">
                        <c:v>0.37227012420781541</c:v>
                      </c:pt>
                      <c:pt idx="20">
                        <c:v>0.30961127706908403</c:v>
                      </c:pt>
                      <c:pt idx="21">
                        <c:v>0.31816515751341118</c:v>
                      </c:pt>
                      <c:pt idx="22">
                        <c:v>0.19331839095594797</c:v>
                      </c:pt>
                      <c:pt idx="23">
                        <c:v>0.2041647763372906</c:v>
                      </c:pt>
                      <c:pt idx="24">
                        <c:v>0.44844468419192812</c:v>
                      </c:pt>
                      <c:pt idx="25">
                        <c:v>0.18429129980175124</c:v>
                      </c:pt>
                      <c:pt idx="26">
                        <c:v>0.29352558934908879</c:v>
                      </c:pt>
                      <c:pt idx="27">
                        <c:v>0.22779492688634695</c:v>
                      </c:pt>
                      <c:pt idx="28">
                        <c:v>0.28165578038623679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0.11769137122588284</c:v>
                      </c:pt>
                      <c:pt idx="1">
                        <c:v>9.6672484243457354E-2</c:v>
                      </c:pt>
                      <c:pt idx="2">
                        <c:v>0.14610933008503602</c:v>
                      </c:pt>
                      <c:pt idx="3">
                        <c:v>0.14155009387805101</c:v>
                      </c:pt>
                      <c:pt idx="4">
                        <c:v>0.11001208828500625</c:v>
                      </c:pt>
                      <c:pt idx="5">
                        <c:v>8.9114120488090129E-2</c:v>
                      </c:pt>
                      <c:pt idx="6">
                        <c:v>0.11987859472086225</c:v>
                      </c:pt>
                      <c:pt idx="7">
                        <c:v>6.0931933458820094E-2</c:v>
                      </c:pt>
                      <c:pt idx="8">
                        <c:v>0.13191177271261018</c:v>
                      </c:pt>
                      <c:pt idx="9">
                        <c:v>0.19984812800157273</c:v>
                      </c:pt>
                      <c:pt idx="10">
                        <c:v>9.0039448404200861E-2</c:v>
                      </c:pt>
                      <c:pt idx="11">
                        <c:v>0.14323025511205936</c:v>
                      </c:pt>
                      <c:pt idx="12">
                        <c:v>0.12409505412512023</c:v>
                      </c:pt>
                      <c:pt idx="13">
                        <c:v>0.14820240393935982</c:v>
                      </c:pt>
                      <c:pt idx="14">
                        <c:v>0.11324898084120162</c:v>
                      </c:pt>
                      <c:pt idx="15">
                        <c:v>7.6387095809331659E-2</c:v>
                      </c:pt>
                      <c:pt idx="16">
                        <c:v>8.9858589530314878E-2</c:v>
                      </c:pt>
                      <c:pt idx="17">
                        <c:v>3.2960265045815902E-2</c:v>
                      </c:pt>
                      <c:pt idx="18">
                        <c:v>0.16868523866364044</c:v>
                      </c:pt>
                      <c:pt idx="19">
                        <c:v>0.17712457879000357</c:v>
                      </c:pt>
                      <c:pt idx="20">
                        <c:v>0.14540902030134989</c:v>
                      </c:pt>
                      <c:pt idx="21">
                        <c:v>0.15929285047320654</c:v>
                      </c:pt>
                      <c:pt idx="22">
                        <c:v>9.4612814635020984E-2</c:v>
                      </c:pt>
                      <c:pt idx="23">
                        <c:v>0.1134584470312152</c:v>
                      </c:pt>
                      <c:pt idx="24">
                        <c:v>0.15723452813772631</c:v>
                      </c:pt>
                      <c:pt idx="25">
                        <c:v>7.568686524141359E-2</c:v>
                      </c:pt>
                      <c:pt idx="26">
                        <c:v>0.1375022028573103</c:v>
                      </c:pt>
                      <c:pt idx="27">
                        <c:v>9.6442038632234786E-2</c:v>
                      </c:pt>
                      <c:pt idx="28">
                        <c:v>0.11040259734193759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0.13799021646143481</c:v>
                      </c:pt>
                      <c:pt idx="1">
                        <c:v>9.3369527382391723E-2</c:v>
                      </c:pt>
                      <c:pt idx="2">
                        <c:v>0.18998442431143173</c:v>
                      </c:pt>
                      <c:pt idx="3">
                        <c:v>0.18831318259307228</c:v>
                      </c:pt>
                      <c:pt idx="4">
                        <c:v>0.16491600468399725</c:v>
                      </c:pt>
                      <c:pt idx="5">
                        <c:v>0.11378838184590589</c:v>
                      </c:pt>
                      <c:pt idx="6">
                        <c:v>0.17494321147235709</c:v>
                      </c:pt>
                      <c:pt idx="7">
                        <c:v>0.13855088391041687</c:v>
                      </c:pt>
                      <c:pt idx="8">
                        <c:v>0.20630012617099588</c:v>
                      </c:pt>
                      <c:pt idx="9">
                        <c:v>0.22875603840804618</c:v>
                      </c:pt>
                      <c:pt idx="10">
                        <c:v>8.5760083981572838E-2</c:v>
                      </c:pt>
                      <c:pt idx="11">
                        <c:v>0.14894490783056835</c:v>
                      </c:pt>
                      <c:pt idx="12">
                        <c:v>0.19318272092085778</c:v>
                      </c:pt>
                      <c:pt idx="13">
                        <c:v>0.1577289901162455</c:v>
                      </c:pt>
                      <c:pt idx="14">
                        <c:v>0.19933869790827771</c:v>
                      </c:pt>
                      <c:pt idx="15">
                        <c:v>0.1002580283304295</c:v>
                      </c:pt>
                      <c:pt idx="16">
                        <c:v>0.14548161382784838</c:v>
                      </c:pt>
                      <c:pt idx="17">
                        <c:v>3.77912048510066E-2</c:v>
                      </c:pt>
                      <c:pt idx="18">
                        <c:v>0.22554016472636262</c:v>
                      </c:pt>
                      <c:pt idx="19">
                        <c:v>0.19514554541781184</c:v>
                      </c:pt>
                      <c:pt idx="20">
                        <c:v>0.16420225676773412</c:v>
                      </c:pt>
                      <c:pt idx="21">
                        <c:v>0.15887230704020466</c:v>
                      </c:pt>
                      <c:pt idx="22">
                        <c:v>9.8705576320926997E-2</c:v>
                      </c:pt>
                      <c:pt idx="23">
                        <c:v>9.0706329306075431E-2</c:v>
                      </c:pt>
                      <c:pt idx="24">
                        <c:v>0.29121015605420175</c:v>
                      </c:pt>
                      <c:pt idx="25">
                        <c:v>0.10860443456033765</c:v>
                      </c:pt>
                      <c:pt idx="26">
                        <c:v>0.15602338649177849</c:v>
                      </c:pt>
                      <c:pt idx="27">
                        <c:v>0.13135288825411218</c:v>
                      </c:pt>
                      <c:pt idx="28">
                        <c:v>0.17125318304429923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8.7904363511761337E-3</c:v>
                      </c:pt>
                      <c:pt idx="1">
                        <c:v>5.9429271288875688E-3</c:v>
                      </c:pt>
                      <c:pt idx="2">
                        <c:v>9.9381972564406822E-3</c:v>
                      </c:pt>
                      <c:pt idx="3">
                        <c:v>8.7623396040210754E-3</c:v>
                      </c:pt>
                      <c:pt idx="4">
                        <c:v>7.883719272975296E-3</c:v>
                      </c:pt>
                      <c:pt idx="5">
                        <c:v>6.4834350628183287E-3</c:v>
                      </c:pt>
                      <c:pt idx="6">
                        <c:v>8.6826284022350157E-3</c:v>
                      </c:pt>
                      <c:pt idx="7">
                        <c:v>4.319563285260097E-3</c:v>
                      </c:pt>
                      <c:pt idx="8">
                        <c:v>8.4573436591382552E-3</c:v>
                      </c:pt>
                      <c:pt idx="9">
                        <c:v>1.1172150590706092E-2</c:v>
                      </c:pt>
                      <c:pt idx="10">
                        <c:v>6.6148693539131893E-3</c:v>
                      </c:pt>
                      <c:pt idx="11">
                        <c:v>8.8343552920040324E-3</c:v>
                      </c:pt>
                      <c:pt idx="12">
                        <c:v>1.5970951438595168E-2</c:v>
                      </c:pt>
                      <c:pt idx="13">
                        <c:v>8.9064199752820535E-3</c:v>
                      </c:pt>
                      <c:pt idx="14">
                        <c:v>8.3444362819450162E-3</c:v>
                      </c:pt>
                      <c:pt idx="15">
                        <c:v>4.8694971599432006E-3</c:v>
                      </c:pt>
                      <c:pt idx="16">
                        <c:v>6.3037228583310515E-3</c:v>
                      </c:pt>
                      <c:pt idx="17">
                        <c:v>1.8635998718711355E-3</c:v>
                      </c:pt>
                      <c:pt idx="18">
                        <c:v>1.0832177629212878E-2</c:v>
                      </c:pt>
                      <c:pt idx="19">
                        <c:v>1.0420624373463029E-2</c:v>
                      </c:pt>
                      <c:pt idx="20">
                        <c:v>1.0040019115083633E-2</c:v>
                      </c:pt>
                      <c:pt idx="21">
                        <c:v>1.1897799826538087E-2</c:v>
                      </c:pt>
                      <c:pt idx="22">
                        <c:v>5.2211711867099766E-3</c:v>
                      </c:pt>
                      <c:pt idx="23">
                        <c:v>8.6063207680801453E-3</c:v>
                      </c:pt>
                      <c:pt idx="24">
                        <c:v>1.1062231315552009E-2</c:v>
                      </c:pt>
                      <c:pt idx="25">
                        <c:v>4.5673644957271884E-3</c:v>
                      </c:pt>
                      <c:pt idx="26">
                        <c:v>7.6293345728587836E-3</c:v>
                      </c:pt>
                      <c:pt idx="27">
                        <c:v>5.8008214409136973E-3</c:v>
                      </c:pt>
                      <c:pt idx="28">
                        <c:v>8.4233866469100929E-3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1.1948953954415834E-3</c:v>
                      </c:pt>
                      <c:pt idx="1">
                        <c:v>0</c:v>
                      </c:pt>
                      <c:pt idx="2">
                        <c:v>0</c:v>
                      </c:pt>
                      <c:pt idx="3">
                        <c:v>0</c:v>
                      </c:pt>
                      <c:pt idx="4">
                        <c:v>0</c:v>
                      </c:pt>
                      <c:pt idx="5">
                        <c:v>1.4061101035235263E-3</c:v>
                      </c:pt>
                      <c:pt idx="6">
                        <c:v>0</c:v>
                      </c:pt>
                      <c:pt idx="7">
                        <c:v>0</c:v>
                      </c:pt>
                      <c:pt idx="8">
                        <c:v>0</c:v>
                      </c:pt>
                      <c:pt idx="9">
                        <c:v>0</c:v>
                      </c:pt>
                      <c:pt idx="10">
                        <c:v>0</c:v>
                      </c:pt>
                      <c:pt idx="11">
                        <c:v>0</c:v>
                      </c:pt>
                      <c:pt idx="12">
                        <c:v>0</c:v>
                      </c:pt>
                      <c:pt idx="13">
                        <c:v>0</c:v>
                      </c:pt>
                      <c:pt idx="14">
                        <c:v>0.17524455509151518</c:v>
                      </c:pt>
                      <c:pt idx="15">
                        <c:v>1.0263194256372718E-2</c:v>
                      </c:pt>
                      <c:pt idx="16">
                        <c:v>0</c:v>
                      </c:pt>
                      <c:pt idx="17">
                        <c:v>0</c:v>
                      </c:pt>
                      <c:pt idx="18">
                        <c:v>0</c:v>
                      </c:pt>
                      <c:pt idx="19">
                        <c:v>0</c:v>
                      </c:pt>
                      <c:pt idx="20">
                        <c:v>3.4986715100617342E-2</c:v>
                      </c:pt>
                      <c:pt idx="21">
                        <c:v>0</c:v>
                      </c:pt>
                      <c:pt idx="22">
                        <c:v>0</c:v>
                      </c:pt>
                      <c:pt idx="23">
                        <c:v>1.2955801286899604E-2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排出量比較シート!$BE$21:$BE$50</c:f>
              <c:numCache>
                <c:formatCode>#,##0_);[Red]\(#,##0\)</c:formatCode>
                <c:ptCount val="30"/>
                <c:pt idx="0">
                  <c:v>25.943153376291278</c:v>
                </c:pt>
                <c:pt idx="1">
                  <c:v>73.479583803850559</c:v>
                </c:pt>
                <c:pt idx="2">
                  <c:v>15.662061244346486</c:v>
                </c:pt>
                <c:pt idx="3">
                  <c:v>32.613415573823112</c:v>
                </c:pt>
                <c:pt idx="4">
                  <c:v>35.225963097369124</c:v>
                </c:pt>
                <c:pt idx="5">
                  <c:v>53.85948907377778</c:v>
                </c:pt>
                <c:pt idx="6">
                  <c:v>25.102904802514377</c:v>
                </c:pt>
                <c:pt idx="7">
                  <c:v>115.38906230539695</c:v>
                </c:pt>
                <c:pt idx="8">
                  <c:v>33.143612329035022</c:v>
                </c:pt>
                <c:pt idx="9">
                  <c:v>9.9660175711681429</c:v>
                </c:pt>
                <c:pt idx="10">
                  <c:v>46.547926372977869</c:v>
                </c:pt>
                <c:pt idx="11">
                  <c:v>26.658968852244314</c:v>
                </c:pt>
                <c:pt idx="12">
                  <c:v>1.5036530212761376</c:v>
                </c:pt>
                <c:pt idx="13">
                  <c:v>29.237151647732702</c:v>
                </c:pt>
                <c:pt idx="14">
                  <c:v>13.487159455520256</c:v>
                </c:pt>
                <c:pt idx="15">
                  <c:v>65.28933203310514</c:v>
                </c:pt>
                <c:pt idx="16">
                  <c:v>52.594790116586815</c:v>
                </c:pt>
                <c:pt idx="17">
                  <c:v>317.94380275140929</c:v>
                </c:pt>
                <c:pt idx="18">
                  <c:v>5.6280416101692525</c:v>
                </c:pt>
                <c:pt idx="19">
                  <c:v>10.514124717458843</c:v>
                </c:pt>
                <c:pt idx="20">
                  <c:v>7.203286876730858</c:v>
                </c:pt>
                <c:pt idx="21">
                  <c:v>3.5018858114152542</c:v>
                </c:pt>
                <c:pt idx="22">
                  <c:v>83.16019101016866</c:v>
                </c:pt>
                <c:pt idx="23">
                  <c:v>16.267654617076573</c:v>
                </c:pt>
                <c:pt idx="24">
                  <c:v>8.37109777656452</c:v>
                </c:pt>
                <c:pt idx="25">
                  <c:v>77.663952206578657</c:v>
                </c:pt>
                <c:pt idx="26">
                  <c:v>4.1150178614379236</c:v>
                </c:pt>
                <c:pt idx="27">
                  <c:v>65.044786479919253</c:v>
                </c:pt>
                <c:pt idx="28">
                  <c:v>24.30625758562007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排出量比較シート!$BI$21:$BI$50</c:f>
              <c:numCache>
                <c:formatCode>#,##0_);[Red]\(#,##0\)</c:formatCode>
                <c:ptCount val="30"/>
                <c:pt idx="0">
                  <c:v>14.561927745117446</c:v>
                </c:pt>
                <c:pt idx="1">
                  <c:v>9.3743171995091945</c:v>
                </c:pt>
                <c:pt idx="2">
                  <c:v>13.503264968903068</c:v>
                </c:pt>
                <c:pt idx="3">
                  <c:v>8.1167245716511509</c:v>
                </c:pt>
                <c:pt idx="4">
                  <c:v>10.527587726825763</c:v>
                </c:pt>
                <c:pt idx="5">
                  <c:v>12.793238127024345</c:v>
                </c:pt>
                <c:pt idx="6">
                  <c:v>8.7979757524546436</c:v>
                </c:pt>
                <c:pt idx="7">
                  <c:v>8.4143974087892168</c:v>
                </c:pt>
                <c:pt idx="8">
                  <c:v>10.017876135106174</c:v>
                </c:pt>
                <c:pt idx="9">
                  <c:v>10.890699120371702</c:v>
                </c:pt>
                <c:pt idx="10">
                  <c:v>14.294074072650242</c:v>
                </c:pt>
                <c:pt idx="11">
                  <c:v>11.435161071328203</c:v>
                </c:pt>
                <c:pt idx="12">
                  <c:v>8.8532718112564126</c:v>
                </c:pt>
                <c:pt idx="13">
                  <c:v>9.2321603598037303</c:v>
                </c:pt>
                <c:pt idx="14">
                  <c:v>15.006339104623343</c:v>
                </c:pt>
                <c:pt idx="15">
                  <c:v>21.577223896741778</c:v>
                </c:pt>
                <c:pt idx="16">
                  <c:v>15.268153975918283</c:v>
                </c:pt>
                <c:pt idx="17">
                  <c:v>17.180027623630107</c:v>
                </c:pt>
                <c:pt idx="18">
                  <c:v>13.219844184204565</c:v>
                </c:pt>
                <c:pt idx="19">
                  <c:v>10.342251657339924</c:v>
                </c:pt>
                <c:pt idx="20">
                  <c:v>16.654818582917141</c:v>
                </c:pt>
                <c:pt idx="21">
                  <c:v>15.80057009204153</c:v>
                </c:pt>
                <c:pt idx="22">
                  <c:v>7.8887033006630238</c:v>
                </c:pt>
                <c:pt idx="23">
                  <c:v>16.337997246322988</c:v>
                </c:pt>
                <c:pt idx="24">
                  <c:v>15.163641997163785</c:v>
                </c:pt>
                <c:pt idx="25">
                  <c:v>15.316035659486614</c:v>
                </c:pt>
                <c:pt idx="26">
                  <c:v>35.479779476577022</c:v>
                </c:pt>
                <c:pt idx="27">
                  <c:v>11.04211277076829</c:v>
                </c:pt>
                <c:pt idx="28">
                  <c:v>12.360548744162138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排出量比較シート!$BJ$21:$BJ$50</c:f>
              <c:numCache>
                <c:formatCode>#,##0_);[Red]\(#,##0\)</c:formatCode>
                <c:ptCount val="30"/>
                <c:pt idx="0">
                  <c:v>21.9621327658204</c:v>
                </c:pt>
                <c:pt idx="1">
                  <c:v>17.773554005395429</c:v>
                </c:pt>
                <c:pt idx="2">
                  <c:v>18.505385534172383</c:v>
                </c:pt>
                <c:pt idx="3">
                  <c:v>15.092750631731214</c:v>
                </c:pt>
                <c:pt idx="4">
                  <c:v>21.005799766619035</c:v>
                </c:pt>
                <c:pt idx="5">
                  <c:v>22.170333661969259</c:v>
                </c:pt>
                <c:pt idx="6">
                  <c:v>24.617246245448232</c:v>
                </c:pt>
                <c:pt idx="7">
                  <c:v>10.181019080420006</c:v>
                </c:pt>
                <c:pt idx="8">
                  <c:v>13.437843764216826</c:v>
                </c:pt>
                <c:pt idx="9">
                  <c:v>14.737507535305037</c:v>
                </c:pt>
                <c:pt idx="10">
                  <c:v>32.25157388984892</c:v>
                </c:pt>
                <c:pt idx="11">
                  <c:v>18.462041579823488</c:v>
                </c:pt>
                <c:pt idx="12">
                  <c:v>19.215942390825152</c:v>
                </c:pt>
                <c:pt idx="13">
                  <c:v>14.484948473116839</c:v>
                </c:pt>
                <c:pt idx="14">
                  <c:v>13.253497759216383</c:v>
                </c:pt>
                <c:pt idx="15">
                  <c:v>29.553199616776794</c:v>
                </c:pt>
                <c:pt idx="16">
                  <c:v>17.685833971343261</c:v>
                </c:pt>
                <c:pt idx="17">
                  <c:v>10.325594238449415</c:v>
                </c:pt>
                <c:pt idx="18">
                  <c:v>17.495519368067836</c:v>
                </c:pt>
                <c:pt idx="19">
                  <c:v>18.634351293374316</c:v>
                </c:pt>
                <c:pt idx="20">
                  <c:v>17.2184088642144</c:v>
                </c:pt>
                <c:pt idx="21">
                  <c:v>16.805785394077045</c:v>
                </c:pt>
                <c:pt idx="22">
                  <c:v>13.502188281184337</c:v>
                </c:pt>
                <c:pt idx="23">
                  <c:v>29.428727656898673</c:v>
                </c:pt>
                <c:pt idx="24">
                  <c:v>10.673071116030838</c:v>
                </c:pt>
                <c:pt idx="25">
                  <c:v>27.943954992638229</c:v>
                </c:pt>
                <c:pt idx="26">
                  <c:v>16.992264129040478</c:v>
                </c:pt>
                <c:pt idx="27">
                  <c:v>13.579263078349873</c:v>
                </c:pt>
                <c:pt idx="28">
                  <c:v>21.682785805609132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排出量比較シート!$BK$21:$BK$50</c:f>
              <c:numCache>
                <c:formatCode>#,##0_);[Red]\(#,##0\)</c:formatCode>
                <c:ptCount val="30"/>
                <c:pt idx="0">
                  <c:v>23.126805501517609</c:v>
                </c:pt>
                <c:pt idx="1">
                  <c:v>24.869878806061141</c:v>
                </c:pt>
                <c:pt idx="2">
                  <c:v>25.705640953558675</c:v>
                </c:pt>
                <c:pt idx="3">
                  <c:v>29.403898387225176</c:v>
                </c:pt>
                <c:pt idx="4">
                  <c:v>27.129292056892201</c:v>
                </c:pt>
                <c:pt idx="5">
                  <c:v>24.313746331991634</c:v>
                </c:pt>
                <c:pt idx="6">
                  <c:v>25.761427612223507</c:v>
                </c:pt>
                <c:pt idx="7">
                  <c:v>34.295952519349797</c:v>
                </c:pt>
                <c:pt idx="8">
                  <c:v>30.032640294474014</c:v>
                </c:pt>
                <c:pt idx="9">
                  <c:v>28.947561881708975</c:v>
                </c:pt>
                <c:pt idx="10">
                  <c:v>20.770435174432091</c:v>
                </c:pt>
                <c:pt idx="11">
                  <c:v>25.378053947752267</c:v>
                </c:pt>
                <c:pt idx="12">
                  <c:v>15.22399570922858</c:v>
                </c:pt>
                <c:pt idx="13">
                  <c:v>25.180678871839557</c:v>
                </c:pt>
                <c:pt idx="14">
                  <c:v>42.588191759702667</c:v>
                </c:pt>
                <c:pt idx="15">
                  <c:v>27.861464459113787</c:v>
                </c:pt>
                <c:pt idx="16">
                  <c:v>27.521002109535281</c:v>
                </c:pt>
                <c:pt idx="17">
                  <c:v>27.220742325664222</c:v>
                </c:pt>
                <c:pt idx="18">
                  <c:v>26.365764749000331</c:v>
                </c:pt>
                <c:pt idx="19">
                  <c:v>25.503900415587992</c:v>
                </c:pt>
                <c:pt idx="20">
                  <c:v>23.84718175941552</c:v>
                </c:pt>
                <c:pt idx="21">
                  <c:v>19.329392111696485</c:v>
                </c:pt>
                <c:pt idx="22">
                  <c:v>26.194754690543842</c:v>
                </c:pt>
                <c:pt idx="23">
                  <c:v>18.531568389839126</c:v>
                </c:pt>
                <c:pt idx="24">
                  <c:v>29.08219571944209</c:v>
                </c:pt>
                <c:pt idx="25">
                  <c:v>28.396587294797918</c:v>
                </c:pt>
                <c:pt idx="26">
                  <c:v>25.718546330277618</c:v>
                </c:pt>
                <c:pt idx="27">
                  <c:v>27.794879033464916</c:v>
                </c:pt>
                <c:pt idx="28">
                  <c:v>24.161344637565843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排出量比較シート!$BQ$21:$BQ$50</c:f>
              <c:numCache>
                <c:formatCode>#,##0_);[Red]\(#,##0\)</c:formatCode>
                <c:ptCount val="30"/>
                <c:pt idx="0">
                  <c:v>1.457863287480319</c:v>
                </c:pt>
                <c:pt idx="1">
                  <c:v>1.3995540995366109</c:v>
                </c:pt>
                <c:pt idx="2">
                  <c:v>0.91054719589086419</c:v>
                </c:pt>
                <c:pt idx="3">
                  <c:v>1.606270685064487</c:v>
                </c:pt>
                <c:pt idx="4">
                  <c:v>2.0383691762550979</c:v>
                </c:pt>
                <c:pt idx="5">
                  <c:v>2.2078968408702968</c:v>
                </c:pt>
                <c:pt idx="6">
                  <c:v>0.60035070822282133</c:v>
                </c:pt>
                <c:pt idx="7">
                  <c:v>0</c:v>
                </c:pt>
                <c:pt idx="8">
                  <c:v>0</c:v>
                </c:pt>
                <c:pt idx="9">
                  <c:v>1.2815899185085109</c:v>
                </c:pt>
                <c:pt idx="10">
                  <c:v>0</c:v>
                </c:pt>
                <c:pt idx="11">
                  <c:v>2.375580087859686</c:v>
                </c:pt>
                <c:pt idx="12">
                  <c:v>0.88671962698076823</c:v>
                </c:pt>
                <c:pt idx="13">
                  <c:v>1.8449034416424239</c:v>
                </c:pt>
                <c:pt idx="14">
                  <c:v>1.4975290238000001</c:v>
                </c:pt>
                <c:pt idx="15">
                  <c:v>0.99869351464000022</c:v>
                </c:pt>
                <c:pt idx="16">
                  <c:v>0.82094549244000004</c:v>
                </c:pt>
                <c:pt idx="17">
                  <c:v>2.1933760192514411</c:v>
                </c:pt>
                <c:pt idx="18">
                  <c:v>2.3822293969184138</c:v>
                </c:pt>
                <c:pt idx="19">
                  <c:v>1.649001296193227</c:v>
                </c:pt>
                <c:pt idx="20">
                  <c:v>2.3200313249087841</c:v>
                </c:pt>
                <c:pt idx="21">
                  <c:v>3.125109491325234</c:v>
                </c:pt>
                <c:pt idx="22">
                  <c:v>1.1913666069196489</c:v>
                </c:pt>
                <c:pt idx="23">
                  <c:v>1.5313498502509131</c:v>
                </c:pt>
                <c:pt idx="24">
                  <c:v>0</c:v>
                </c:pt>
                <c:pt idx="25">
                  <c:v>1.0384030753674529</c:v>
                </c:pt>
                <c:pt idx="26">
                  <c:v>3.0941127031468731</c:v>
                </c:pt>
                <c:pt idx="27">
                  <c:v>1.526051649674941</c:v>
                </c:pt>
                <c:pt idx="28">
                  <c:v>0.78130680551725651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排出量比較シート!$BR$21:$BR$50</c:f>
              <c:numCache>
                <c:formatCode>#,##0_);[Red]\(#,##0\)</c:formatCode>
                <c:ptCount val="30"/>
                <c:pt idx="0">
                  <c:v>87.051882676227052</c:v>
                </c:pt>
                <c:pt idx="1">
                  <c:v>126.89688791435293</c:v>
                </c:pt>
                <c:pt idx="2">
                  <c:v>74.286899896871475</c:v>
                </c:pt>
                <c:pt idx="3">
                  <c:v>86.833059849495143</c:v>
                </c:pt>
                <c:pt idx="4">
                  <c:v>95.927011823961223</c:v>
                </c:pt>
                <c:pt idx="5">
                  <c:v>115.34470403563333</c:v>
                </c:pt>
                <c:pt idx="6">
                  <c:v>84.879905120863569</c:v>
                </c:pt>
                <c:pt idx="7">
                  <c:v>168.28043131395594</c:v>
                </c:pt>
                <c:pt idx="8">
                  <c:v>86.631972522832029</c:v>
                </c:pt>
                <c:pt idx="9">
                  <c:v>65.823376027062366</c:v>
                </c:pt>
                <c:pt idx="10">
                  <c:v>113.86400950990912</c:v>
                </c:pt>
                <c:pt idx="11">
                  <c:v>84.309805539007954</c:v>
                </c:pt>
                <c:pt idx="12">
                  <c:v>45.683582559567057</c:v>
                </c:pt>
                <c:pt idx="13">
                  <c:v>79.979842794135251</c:v>
                </c:pt>
                <c:pt idx="14">
                  <c:v>85.832717102862645</c:v>
                </c:pt>
                <c:pt idx="15">
                  <c:v>145.27991352037751</c:v>
                </c:pt>
                <c:pt idx="16">
                  <c:v>113.89072566582364</c:v>
                </c:pt>
                <c:pt idx="17">
                  <c:v>374.86354295840448</c:v>
                </c:pt>
                <c:pt idx="18">
                  <c:v>65.091399308360408</c:v>
                </c:pt>
                <c:pt idx="19">
                  <c:v>66.643629379954305</c:v>
                </c:pt>
                <c:pt idx="20">
                  <c:v>67.2437274081867</c:v>
                </c:pt>
                <c:pt idx="21">
                  <c:v>58.562742900555548</c:v>
                </c:pt>
                <c:pt idx="22">
                  <c:v>131.93720388947949</c:v>
                </c:pt>
                <c:pt idx="23">
                  <c:v>82.097297760388273</c:v>
                </c:pt>
                <c:pt idx="24">
                  <c:v>63.290006609201235</c:v>
                </c:pt>
                <c:pt idx="25">
                  <c:v>150.35893322886886</c:v>
                </c:pt>
                <c:pt idx="26">
                  <c:v>85.399720500479916</c:v>
                </c:pt>
                <c:pt idx="27">
                  <c:v>118.98709301217727</c:v>
                </c:pt>
                <c:pt idx="28">
                  <c:v>83.292243578474441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排出量比較シート!$BF$21:$BF$68</c15:sqref>
                        </c15:formulaRef>
                      </c:ext>
                    </c:extLst>
                    <c:numCache>
                      <c:formatCode>#,##0_);[Red]\(#,##0\)</c:formatCode>
                      <c:ptCount val="48"/>
                      <c:pt idx="0">
                        <c:v>12.646548904703989</c:v>
                      </c:pt>
                      <c:pt idx="1">
                        <c:v>62.166278332377622</c:v>
                      </c:pt>
                      <c:pt idx="2">
                        <c:v>11.761670004765451</c:v>
                      </c:pt>
                      <c:pt idx="3">
                        <c:v>25.975503651515709</c:v>
                      </c:pt>
                      <c:pt idx="4">
                        <c:v>19.697050922656089</c:v>
                      </c:pt>
                      <c:pt idx="5">
                        <c:v>38.558703314735041</c:v>
                      </c:pt>
                      <c:pt idx="6">
                        <c:v>18.23209205414253</c:v>
                      </c:pt>
                      <c:pt idx="7">
                        <c:v>110.64931347970089</c:v>
                      </c:pt>
                      <c:pt idx="8">
                        <c:v>23.530904963010141</c:v>
                      </c:pt>
                      <c:pt idx="9">
                        <c:v>4.3684729721624436</c:v>
                      </c:pt>
                      <c:pt idx="10">
                        <c:v>34.008327349796481</c:v>
                      </c:pt>
                      <c:pt idx="11">
                        <c:v>19.97025307395101</c:v>
                      </c:pt>
                      <c:pt idx="12">
                        <c:v>0</c:v>
                      </c:pt>
                      <c:pt idx="13">
                        <c:v>15.93034880764481</c:v>
                      </c:pt>
                      <c:pt idx="14">
                        <c:v>5.3325868953279967</c:v>
                      </c:pt>
                      <c:pt idx="15">
                        <c:v>16.62976848252552</c:v>
                      </c:pt>
                      <c:pt idx="16">
                        <c:v>27.29276971392148</c:v>
                      </c:pt>
                      <c:pt idx="17">
                        <c:v>309.77031711649522</c:v>
                      </c:pt>
                      <c:pt idx="18">
                        <c:v>0.68780043342718333</c:v>
                      </c:pt>
                      <c:pt idx="19">
                        <c:v>5.7535260637923846</c:v>
                      </c:pt>
                      <c:pt idx="20">
                        <c:v>2.027605145789992</c:v>
                      </c:pt>
                      <c:pt idx="21">
                        <c:v>0.1615094921636758</c:v>
                      </c:pt>
                      <c:pt idx="22">
                        <c:v>72.175131521148714</c:v>
                      </c:pt>
                      <c:pt idx="23">
                        <c:v>13.766358665529189</c:v>
                      </c:pt>
                      <c:pt idx="24">
                        <c:v>2.3500709296363849</c:v>
                      </c:pt>
                      <c:pt idx="25">
                        <c:v>23.390869194796601</c:v>
                      </c:pt>
                      <c:pt idx="26">
                        <c:v>1.9048117571508461</c:v>
                      </c:pt>
                      <c:pt idx="27">
                        <c:v>57.523981772596343</c:v>
                      </c:pt>
                      <c:pt idx="28">
                        <c:v>17.46282877611333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1.2539398338170937</c:v>
                      </c:pt>
                      <c:pt idx="1">
                        <c:v>0.81587303200332684</c:v>
                      </c:pt>
                      <c:pt idx="2">
                        <c:v>1.3029537686894235</c:v>
                      </c:pt>
                      <c:pt idx="3">
                        <c:v>1.3515609089584881</c:v>
                      </c:pt>
                      <c:pt idx="4">
                        <c:v>1.3380554662346043</c:v>
                      </c:pt>
                      <c:pt idx="5">
                        <c:v>1.6052063670687879</c:v>
                      </c:pt>
                      <c:pt idx="6">
                        <c:v>1.1788068073292106</c:v>
                      </c:pt>
                      <c:pt idx="7">
                        <c:v>0.88714901223361553</c:v>
                      </c:pt>
                      <c:pt idx="8">
                        <c:v>1.4798596531804067</c:v>
                      </c:pt>
                      <c:pt idx="9">
                        <c:v>0.62786124165983914</c:v>
                      </c:pt>
                      <c:pt idx="10">
                        <c:v>1.0242877386325833</c:v>
                      </c:pt>
                      <c:pt idx="11">
                        <c:v>1.0109232120586991</c:v>
                      </c:pt>
                      <c:pt idx="12">
                        <c:v>0.90808037446831202</c:v>
                      </c:pt>
                      <c:pt idx="13">
                        <c:v>0.82288160087161621</c:v>
                      </c:pt>
                      <c:pt idx="14">
                        <c:v>1.1333465943937164</c:v>
                      </c:pt>
                      <c:pt idx="15">
                        <c:v>1.140684072568104</c:v>
                      </c:pt>
                      <c:pt idx="16">
                        <c:v>1.2243981201684797</c:v>
                      </c:pt>
                      <c:pt idx="17">
                        <c:v>1.0280878541609495</c:v>
                      </c:pt>
                      <c:pt idx="18">
                        <c:v>0.64788586010285965</c:v>
                      </c:pt>
                      <c:pt idx="19">
                        <c:v>0.53312061473845651</c:v>
                      </c:pt>
                      <c:pt idx="20">
                        <c:v>1.3256260074884889</c:v>
                      </c:pt>
                      <c:pt idx="21">
                        <c:v>0.77493493565019644</c:v>
                      </c:pt>
                      <c:pt idx="22">
                        <c:v>0.55572399261807037</c:v>
                      </c:pt>
                      <c:pt idx="23">
                        <c:v>2.1125934609297028</c:v>
                      </c:pt>
                      <c:pt idx="24">
                        <c:v>1.1822482003479655</c:v>
                      </c:pt>
                      <c:pt idx="25">
                        <c:v>1.3123686651229973</c:v>
                      </c:pt>
                      <c:pt idx="26">
                        <c:v>0.54317166732831579</c:v>
                      </c:pt>
                      <c:pt idx="27">
                        <c:v>1.5838258769464442</c:v>
                      </c:pt>
                      <c:pt idx="28">
                        <c:v>0.92403830403645315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12.042664637770192</c:v>
                      </c:pt>
                      <c:pt idx="1">
                        <c:v>10.497432439469609</c:v>
                      </c:pt>
                      <c:pt idx="2">
                        <c:v>2.5974374708916104</c:v>
                      </c:pt>
                      <c:pt idx="3">
                        <c:v>5.286351013348912</c:v>
                      </c:pt>
                      <c:pt idx="4">
                        <c:v>14.19085670847843</c:v>
                      </c:pt>
                      <c:pt idx="5">
                        <c:v>13.695579391973947</c:v>
                      </c:pt>
                      <c:pt idx="6">
                        <c:v>5.6920059410426376</c:v>
                      </c:pt>
                      <c:pt idx="7">
                        <c:v>3.8525998134624304</c:v>
                      </c:pt>
                      <c:pt idx="8">
                        <c:v>8.1328477128444803</c:v>
                      </c:pt>
                      <c:pt idx="9">
                        <c:v>4.9696833573458603</c:v>
                      </c:pt>
                      <c:pt idx="10">
                        <c:v>11.515311284548805</c:v>
                      </c:pt>
                      <c:pt idx="11">
                        <c:v>5.6777925662346052</c:v>
                      </c:pt>
                      <c:pt idx="12">
                        <c:v>0.59557264680782573</c:v>
                      </c:pt>
                      <c:pt idx="13">
                        <c:v>12.483921239216276</c:v>
                      </c:pt>
                      <c:pt idx="14">
                        <c:v>7.0212259657985427</c:v>
                      </c:pt>
                      <c:pt idx="15">
                        <c:v>47.51887947801152</c:v>
                      </c:pt>
                      <c:pt idx="16">
                        <c:v>24.077622282496854</c:v>
                      </c:pt>
                      <c:pt idx="17">
                        <c:v>7.1453977807531261</c:v>
                      </c:pt>
                      <c:pt idx="18">
                        <c:v>4.2923553166392097</c:v>
                      </c:pt>
                      <c:pt idx="19">
                        <c:v>4.2274780389280018</c:v>
                      </c:pt>
                      <c:pt idx="20">
                        <c:v>3.8500557234523773</c:v>
                      </c:pt>
                      <c:pt idx="21">
                        <c:v>2.5654413836013821</c:v>
                      </c:pt>
                      <c:pt idx="22">
                        <c:v>10.429335496401876</c:v>
                      </c:pt>
                      <c:pt idx="23">
                        <c:v>0.38870249061768114</c:v>
                      </c:pt>
                      <c:pt idx="24">
                        <c:v>4.8387786465801694</c:v>
                      </c:pt>
                      <c:pt idx="25">
                        <c:v>52.96071434665906</c:v>
                      </c:pt>
                      <c:pt idx="26">
                        <c:v>1.6670344369587613</c:v>
                      </c:pt>
                      <c:pt idx="27">
                        <c:v>5.9369788303764697</c:v>
                      </c:pt>
                      <c:pt idx="28">
                        <c:v>5.9193905054702851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22.257563573827838</c:v>
                      </c:pt>
                      <c:pt idx="1">
                        <c:v>24.115739848303527</c:v>
                      </c:pt>
                      <c:pt idx="2">
                        <c:v>24.967363088814103</c:v>
                      </c:pt>
                      <c:pt idx="3">
                        <c:v>28.643037627967612</c:v>
                      </c:pt>
                      <c:pt idx="4">
                        <c:v>26.373030424976708</c:v>
                      </c:pt>
                      <c:pt idx="5">
                        <c:v>23.403729079804172</c:v>
                      </c:pt>
                      <c:pt idx="6">
                        <c:v>25.024446937242082</c:v>
                      </c:pt>
                      <c:pt idx="7">
                        <c:v>33.569054546618297</c:v>
                      </c:pt>
                      <c:pt idx="8">
                        <c:v>29.299963930979402</c:v>
                      </c:pt>
                      <c:pt idx="9">
                        <c:v>28.212173212345959</c:v>
                      </c:pt>
                      <c:pt idx="10">
                        <c:v>20.017239627411314</c:v>
                      </c:pt>
                      <c:pt idx="11">
                        <c:v>24.633231171020903</c:v>
                      </c:pt>
                      <c:pt idx="12">
                        <c:v>14.494385430628682</c:v>
                      </c:pt>
                      <c:pt idx="13">
                        <c:v>24.468344802357954</c:v>
                      </c:pt>
                      <c:pt idx="14">
                        <c:v>26.830249799944568</c:v>
                      </c:pt>
                      <c:pt idx="15">
                        <c:v>25.662988358820851</c:v>
                      </c:pt>
                      <c:pt idx="16">
                        <c:v>26.803066538803719</c:v>
                      </c:pt>
                      <c:pt idx="17">
                        <c:v>26.522146675037781</c:v>
                      </c:pt>
                      <c:pt idx="18">
                        <c:v>25.660683149558146</c:v>
                      </c:pt>
                      <c:pt idx="19">
                        <c:v>24.809432186935204</c:v>
                      </c:pt>
                      <c:pt idx="20">
                        <c:v>20.819416317734053</c:v>
                      </c:pt>
                      <c:pt idx="21">
                        <c:v>18.63262431937266</c:v>
                      </c:pt>
                      <c:pt idx="22">
                        <c:v>25.505887963141014</c:v>
                      </c:pt>
                      <c:pt idx="23">
                        <c:v>16.761376435145621</c:v>
                      </c:pt>
                      <c:pt idx="24">
                        <c:v>28.38206702636829</c:v>
                      </c:pt>
                      <c:pt idx="25">
                        <c:v>27.709843241552967</c:v>
                      </c:pt>
                      <c:pt idx="26">
                        <c:v>25.067003290150829</c:v>
                      </c:pt>
                      <c:pt idx="27">
                        <c:v>27.104656153127884</c:v>
                      </c:pt>
                      <c:pt idx="28">
                        <c:v>23.45974186521574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再エネ比較シート!$BM$72:$BM$161</c:f>
              <c:numCache>
                <c:formatCode>#,##0_);[Red]\(#,##0\)</c:formatCode>
                <c:ptCount val="90"/>
                <c:pt idx="0">
                  <c:v>7214150.9542919565</c:v>
                </c:pt>
                <c:pt idx="1">
                  <c:v>3021454.2167797638</c:v>
                </c:pt>
                <c:pt idx="2">
                  <c:v>8922510.4302312452</c:v>
                </c:pt>
                <c:pt idx="3">
                  <c:v>2730381.5783350631</c:v>
                </c:pt>
                <c:pt idx="4">
                  <c:v>8652210.8676095419</c:v>
                </c:pt>
                <c:pt idx="5">
                  <c:v>1173665.1117011285</c:v>
                </c:pt>
                <c:pt idx="6">
                  <c:v>2095373.3713002042</c:v>
                </c:pt>
                <c:pt idx="7">
                  <c:v>2423539.7764943885</c:v>
                </c:pt>
                <c:pt idx="8">
                  <c:v>3305324.8213360715</c:v>
                </c:pt>
                <c:pt idx="9">
                  <c:v>2059739.2397017658</c:v>
                </c:pt>
                <c:pt idx="10">
                  <c:v>4472327.4125515567</c:v>
                </c:pt>
                <c:pt idx="11">
                  <c:v>6018697.6882457435</c:v>
                </c:pt>
                <c:pt idx="12">
                  <c:v>5238878.3520559939</c:v>
                </c:pt>
                <c:pt idx="13">
                  <c:v>1298433.167802823</c:v>
                </c:pt>
                <c:pt idx="14">
                  <c:v>18976844.56124096</c:v>
                </c:pt>
                <c:pt idx="15">
                  <c:v>1901270.4075311574</c:v>
                </c:pt>
                <c:pt idx="16">
                  <c:v>3229694.6835616855</c:v>
                </c:pt>
                <c:pt idx="17">
                  <c:v>2306080.8518813513</c:v>
                </c:pt>
                <c:pt idx="18">
                  <c:v>1235475.1638157985</c:v>
                </c:pt>
                <c:pt idx="19">
                  <c:v>7801642.9605047321</c:v>
                </c:pt>
                <c:pt idx="20">
                  <c:v>4202965.5797543824</c:v>
                </c:pt>
                <c:pt idx="21">
                  <c:v>4515694.6892095795</c:v>
                </c:pt>
                <c:pt idx="22">
                  <c:v>867219.48874082603</c:v>
                </c:pt>
                <c:pt idx="23">
                  <c:v>24892116.6632847</c:v>
                </c:pt>
                <c:pt idx="24">
                  <c:v>6619925.2036516722</c:v>
                </c:pt>
                <c:pt idx="25">
                  <c:v>209817.56336843965</c:v>
                </c:pt>
                <c:pt idx="26">
                  <c:v>3982985.852207114</c:v>
                </c:pt>
                <c:pt idx="27">
                  <c:v>463924.81940308464</c:v>
                </c:pt>
                <c:pt idx="28">
                  <c:v>8477693.0679170378</c:v>
                </c:pt>
                <c:pt idx="29">
                  <c:v>7217464.6543003889</c:v>
                </c:pt>
                <c:pt idx="30">
                  <c:v>716571.0592752893</c:v>
                </c:pt>
                <c:pt idx="31">
                  <c:v>885152.13434315799</c:v>
                </c:pt>
                <c:pt idx="32">
                  <c:v>1260747.2853074688</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再エネ比較シート!$BK$72:$BK$161</c:f>
              <c:numCache>
                <c:formatCode>#,##0_);[Red]\(#,##0\)</c:formatCode>
                <c:ptCount val="90"/>
                <c:pt idx="0">
                  <c:v>7214150.9542919565</c:v>
                </c:pt>
                <c:pt idx="1">
                  <c:v>3021454.2167797638</c:v>
                </c:pt>
                <c:pt idx="2">
                  <c:v>8922510.4302312452</c:v>
                </c:pt>
                <c:pt idx="3">
                  <c:v>2730381.5783350631</c:v>
                </c:pt>
                <c:pt idx="4">
                  <c:v>8652210.8676095419</c:v>
                </c:pt>
                <c:pt idx="5">
                  <c:v>1173665.1117011285</c:v>
                </c:pt>
                <c:pt idx="6">
                  <c:v>2095373.3713002042</c:v>
                </c:pt>
                <c:pt idx="7">
                  <c:v>2423539.7764943885</c:v>
                </c:pt>
                <c:pt idx="8">
                  <c:v>3305324.8213360715</c:v>
                </c:pt>
                <c:pt idx="9">
                  <c:v>2059739.2397017658</c:v>
                </c:pt>
                <c:pt idx="10">
                  <c:v>4472327.4125515567</c:v>
                </c:pt>
                <c:pt idx="11">
                  <c:v>6018697.6882457435</c:v>
                </c:pt>
                <c:pt idx="12">
                  <c:v>5238878.3520559939</c:v>
                </c:pt>
                <c:pt idx="13">
                  <c:v>1298433.167802823</c:v>
                </c:pt>
                <c:pt idx="14">
                  <c:v>18976844.56124096</c:v>
                </c:pt>
                <c:pt idx="15">
                  <c:v>1901270.4075311574</c:v>
                </c:pt>
                <c:pt idx="16">
                  <c:v>3229694.6835616855</c:v>
                </c:pt>
                <c:pt idx="17">
                  <c:v>2306080.8518813513</c:v>
                </c:pt>
                <c:pt idx="18">
                  <c:v>1235475.1638157985</c:v>
                </c:pt>
                <c:pt idx="19">
                  <c:v>7801642.9605047321</c:v>
                </c:pt>
                <c:pt idx="20">
                  <c:v>4202965.5797543824</c:v>
                </c:pt>
                <c:pt idx="21">
                  <c:v>4515694.6892095795</c:v>
                </c:pt>
                <c:pt idx="22">
                  <c:v>867219.48874082603</c:v>
                </c:pt>
                <c:pt idx="23">
                  <c:v>24892116.6632847</c:v>
                </c:pt>
                <c:pt idx="24">
                  <c:v>6619925.2036516722</c:v>
                </c:pt>
                <c:pt idx="25">
                  <c:v>209817.56336843965</c:v>
                </c:pt>
                <c:pt idx="26">
                  <c:v>3982985.852207114</c:v>
                </c:pt>
                <c:pt idx="27">
                  <c:v>463924.81940308464</c:v>
                </c:pt>
                <c:pt idx="28">
                  <c:v>8477693.0679170378</c:v>
                </c:pt>
                <c:pt idx="29">
                  <c:v>7217464.6543003889</c:v>
                </c:pt>
                <c:pt idx="30">
                  <c:v>716571.0592752893</c:v>
                </c:pt>
                <c:pt idx="31">
                  <c:v>885152.13434315799</c:v>
                </c:pt>
                <c:pt idx="32">
                  <c:v>1260747.2853074688</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再エネ比較シート!$BJ$72:$BJ$161</c:f>
              <c:numCache>
                <c:formatCode>#,##0_);[Red]\(#,##0\)</c:formatCode>
                <c:ptCount val="90"/>
                <c:pt idx="0">
                  <c:v>597320.81780708255</c:v>
                </c:pt>
                <c:pt idx="1">
                  <c:v>60099.441220236062</c:v>
                </c:pt>
                <c:pt idx="2">
                  <c:v>45781.383768753287</c:v>
                </c:pt>
                <c:pt idx="3">
                  <c:v>63033.874664936862</c:v>
                </c:pt>
                <c:pt idx="4">
                  <c:v>709277.74739045592</c:v>
                </c:pt>
                <c:pt idx="5">
                  <c:v>52002.856298871367</c:v>
                </c:pt>
                <c:pt idx="6">
                  <c:v>196185.08969979605</c:v>
                </c:pt>
                <c:pt idx="7">
                  <c:v>534164.68848024216</c:v>
                </c:pt>
                <c:pt idx="8">
                  <c:v>249220.25966392842</c:v>
                </c:pt>
                <c:pt idx="9">
                  <c:v>38944.489298233908</c:v>
                </c:pt>
                <c:pt idx="10">
                  <c:v>713411.67544844351</c:v>
                </c:pt>
                <c:pt idx="11">
                  <c:v>188501.90975425486</c:v>
                </c:pt>
                <c:pt idx="12">
                  <c:v>28429.058944006883</c:v>
                </c:pt>
                <c:pt idx="13">
                  <c:v>29137.961197176843</c:v>
                </c:pt>
                <c:pt idx="14">
                  <c:v>98527.491759040597</c:v>
                </c:pt>
                <c:pt idx="15">
                  <c:v>146800.35346884234</c:v>
                </c:pt>
                <c:pt idx="16">
                  <c:v>29371.856438314568</c:v>
                </c:pt>
                <c:pt idx="17">
                  <c:v>231725.80350511835</c:v>
                </c:pt>
                <c:pt idx="18">
                  <c:v>13786.676184201317</c:v>
                </c:pt>
                <c:pt idx="19">
                  <c:v>158332.56949526898</c:v>
                </c:pt>
                <c:pt idx="20">
                  <c:v>23932.815245616617</c:v>
                </c:pt>
                <c:pt idx="21">
                  <c:v>130829.53479042072</c:v>
                </c:pt>
                <c:pt idx="22">
                  <c:v>14845.645259173954</c:v>
                </c:pt>
                <c:pt idx="23">
                  <c:v>122296.56135958104</c:v>
                </c:pt>
                <c:pt idx="24">
                  <c:v>553629.9785850785</c:v>
                </c:pt>
                <c:pt idx="25">
                  <c:v>41325.643631560328</c:v>
                </c:pt>
                <c:pt idx="26">
                  <c:v>58436.323792885749</c:v>
                </c:pt>
                <c:pt idx="27">
                  <c:v>12326.750596915314</c:v>
                </c:pt>
                <c:pt idx="28">
                  <c:v>279534.265082962</c:v>
                </c:pt>
                <c:pt idx="29">
                  <c:v>1604198.3366996113</c:v>
                </c:pt>
                <c:pt idx="30">
                  <c:v>190853.15872471078</c:v>
                </c:pt>
                <c:pt idx="31">
                  <c:v>64722.710656842042</c:v>
                </c:pt>
                <c:pt idx="32">
                  <c:v>81651.642692531255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再エネ比較シート!$BJ$72:$BJ$161</c:f>
              <c:numCache>
                <c:formatCode>#,##0_);[Red]\(#,##0\)</c:formatCode>
                <c:ptCount val="90"/>
                <c:pt idx="0">
                  <c:v>597320.81780708255</c:v>
                </c:pt>
                <c:pt idx="1">
                  <c:v>60099.441220236062</c:v>
                </c:pt>
                <c:pt idx="2">
                  <c:v>45781.383768753287</c:v>
                </c:pt>
                <c:pt idx="3">
                  <c:v>63033.874664936862</c:v>
                </c:pt>
                <c:pt idx="4">
                  <c:v>709277.74739045592</c:v>
                </c:pt>
                <c:pt idx="5">
                  <c:v>52002.856298871367</c:v>
                </c:pt>
                <c:pt idx="6">
                  <c:v>196185.08969979605</c:v>
                </c:pt>
                <c:pt idx="7">
                  <c:v>534164.68848024216</c:v>
                </c:pt>
                <c:pt idx="8">
                  <c:v>249220.25966392842</c:v>
                </c:pt>
                <c:pt idx="9">
                  <c:v>38944.489298233908</c:v>
                </c:pt>
                <c:pt idx="10">
                  <c:v>713411.67544844351</c:v>
                </c:pt>
                <c:pt idx="11">
                  <c:v>188501.90975425486</c:v>
                </c:pt>
                <c:pt idx="12">
                  <c:v>28429.058944006883</c:v>
                </c:pt>
                <c:pt idx="13">
                  <c:v>29137.961197176843</c:v>
                </c:pt>
                <c:pt idx="14">
                  <c:v>98527.491759040597</c:v>
                </c:pt>
                <c:pt idx="15">
                  <c:v>146800.35346884234</c:v>
                </c:pt>
                <c:pt idx="16">
                  <c:v>29371.856438314568</c:v>
                </c:pt>
                <c:pt idx="17">
                  <c:v>231725.80350511835</c:v>
                </c:pt>
                <c:pt idx="18">
                  <c:v>13786.676184201317</c:v>
                </c:pt>
                <c:pt idx="19">
                  <c:v>158332.56949526898</c:v>
                </c:pt>
                <c:pt idx="20">
                  <c:v>23932.815245616617</c:v>
                </c:pt>
                <c:pt idx="21">
                  <c:v>130829.53479042072</c:v>
                </c:pt>
                <c:pt idx="22">
                  <c:v>14845.645259173954</c:v>
                </c:pt>
                <c:pt idx="23">
                  <c:v>122296.56135958104</c:v>
                </c:pt>
                <c:pt idx="24">
                  <c:v>553629.9785850785</c:v>
                </c:pt>
                <c:pt idx="25">
                  <c:v>41325.643631560328</c:v>
                </c:pt>
                <c:pt idx="26">
                  <c:v>58436.323792885749</c:v>
                </c:pt>
                <c:pt idx="27">
                  <c:v>12326.750596915314</c:v>
                </c:pt>
                <c:pt idx="28">
                  <c:v>279534.265082962</c:v>
                </c:pt>
                <c:pt idx="29">
                  <c:v>1604198.3366996113</c:v>
                </c:pt>
                <c:pt idx="30">
                  <c:v>190853.15872471078</c:v>
                </c:pt>
                <c:pt idx="31">
                  <c:v>64722.710656842042</c:v>
                </c:pt>
                <c:pt idx="32">
                  <c:v>81651.642692531255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再エネ比較シート!$BE$72:$BE$161</c:f>
              <c:numCache>
                <c:formatCode>#,##0_);[Red]\(#,##0\)</c:formatCode>
                <c:ptCount val="90"/>
                <c:pt idx="0">
                  <c:v>4167059.3499999996</c:v>
                </c:pt>
                <c:pt idx="1">
                  <c:v>1192813.8499999999</c:v>
                </c:pt>
                <c:pt idx="2">
                  <c:v>707600.86</c:v>
                </c:pt>
                <c:pt idx="3">
                  <c:v>1573214.6239999998</c:v>
                </c:pt>
                <c:pt idx="4">
                  <c:v>4786039.1039999994</c:v>
                </c:pt>
                <c:pt idx="5">
                  <c:v>145839.52600000001</c:v>
                </c:pt>
                <c:pt idx="6">
                  <c:v>359457.84700000001</c:v>
                </c:pt>
                <c:pt idx="7">
                  <c:v>1670026.7980000004</c:v>
                </c:pt>
                <c:pt idx="8">
                  <c:v>423617.45499999996</c:v>
                </c:pt>
                <c:pt idx="9">
                  <c:v>708221.94100000011</c:v>
                </c:pt>
                <c:pt idx="10">
                  <c:v>2685379.8130000001</c:v>
                </c:pt>
                <c:pt idx="11">
                  <c:v>961050.57799999998</c:v>
                </c:pt>
                <c:pt idx="12">
                  <c:v>1169392.2819999999</c:v>
                </c:pt>
                <c:pt idx="13">
                  <c:v>453298.95499999996</c:v>
                </c:pt>
                <c:pt idx="14">
                  <c:v>1870016.5459999999</c:v>
                </c:pt>
                <c:pt idx="15">
                  <c:v>1443551.1639999999</c:v>
                </c:pt>
                <c:pt idx="16">
                  <c:v>299968.21899999998</c:v>
                </c:pt>
                <c:pt idx="17">
                  <c:v>1679657.18</c:v>
                </c:pt>
                <c:pt idx="18">
                  <c:v>246516.56699999998</c:v>
                </c:pt>
                <c:pt idx="19">
                  <c:v>1690216.6440000001</c:v>
                </c:pt>
                <c:pt idx="20">
                  <c:v>502744.10599999991</c:v>
                </c:pt>
                <c:pt idx="21">
                  <c:v>1233421.794</c:v>
                </c:pt>
                <c:pt idx="22">
                  <c:v>120865.058</c:v>
                </c:pt>
                <c:pt idx="23">
                  <c:v>2929244.943</c:v>
                </c:pt>
                <c:pt idx="24">
                  <c:v>3831286.8289999999</c:v>
                </c:pt>
                <c:pt idx="25">
                  <c:v>239590.39899999998</c:v>
                </c:pt>
                <c:pt idx="26">
                  <c:v>1195314.176</c:v>
                </c:pt>
                <c:pt idx="27">
                  <c:v>88913.901000000013</c:v>
                </c:pt>
                <c:pt idx="28">
                  <c:v>869268.26399999997</c:v>
                </c:pt>
                <c:pt idx="29">
                  <c:v>3442445.026000001</c:v>
                </c:pt>
                <c:pt idx="30">
                  <c:v>831586.66100000008</c:v>
                </c:pt>
                <c:pt idx="31">
                  <c:v>179958.85499999998</c:v>
                </c:pt>
                <c:pt idx="32">
                  <c:v>263747.245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再エネ比較シート!$BF$72:$BF$161</c:f>
              <c:numCache>
                <c:formatCode>#,##0_);[Red]\(#,##0\)</c:formatCode>
                <c:ptCount val="90"/>
                <c:pt idx="0">
                  <c:v>3509100.304</c:v>
                </c:pt>
                <c:pt idx="1">
                  <c:v>1847986.8319999999</c:v>
                </c:pt>
                <c:pt idx="2">
                  <c:v>8170415.443</c:v>
                </c:pt>
                <c:pt idx="3">
                  <c:v>1203389.699</c:v>
                </c:pt>
                <c:pt idx="4">
                  <c:v>4441934.5049999999</c:v>
                </c:pt>
                <c:pt idx="5">
                  <c:v>965367.69099999999</c:v>
                </c:pt>
                <c:pt idx="6">
                  <c:v>1859575.1540000001</c:v>
                </c:pt>
                <c:pt idx="7">
                  <c:v>1254869.1780000003</c:v>
                </c:pt>
                <c:pt idx="8">
                  <c:v>3020692.5359999998</c:v>
                </c:pt>
                <c:pt idx="9">
                  <c:v>1390461.7879999997</c:v>
                </c:pt>
                <c:pt idx="10">
                  <c:v>2402192.6910000001</c:v>
                </c:pt>
                <c:pt idx="11">
                  <c:v>5213480.3569999989</c:v>
                </c:pt>
                <c:pt idx="12">
                  <c:v>4069114.31</c:v>
                </c:pt>
                <c:pt idx="13">
                  <c:v>874272.174</c:v>
                </c:pt>
                <c:pt idx="14">
                  <c:v>2996302.6519999998</c:v>
                </c:pt>
                <c:pt idx="15">
                  <c:v>589973.15099999984</c:v>
                </c:pt>
                <c:pt idx="16">
                  <c:v>2865115.8110000002</c:v>
                </c:pt>
                <c:pt idx="17">
                  <c:v>361052.38299999991</c:v>
                </c:pt>
                <c:pt idx="18">
                  <c:v>1001192.8959999998</c:v>
                </c:pt>
                <c:pt idx="19">
                  <c:v>6174940.0880000005</c:v>
                </c:pt>
                <c:pt idx="20">
                  <c:v>3628657.8769999994</c:v>
                </c:pt>
                <c:pt idx="21">
                  <c:v>3398461.7069999999</c:v>
                </c:pt>
                <c:pt idx="22">
                  <c:v>745010.94700000004</c:v>
                </c:pt>
                <c:pt idx="23">
                  <c:v>7840718.1320000002</c:v>
                </c:pt>
                <c:pt idx="24">
                  <c:v>3244294.8110000002</c:v>
                </c:pt>
                <c:pt idx="25">
                  <c:v>11552.808000000001</c:v>
                </c:pt>
                <c:pt idx="26">
                  <c:v>2836625.5699999994</c:v>
                </c:pt>
                <c:pt idx="27">
                  <c:v>380420.18199999991</c:v>
                </c:pt>
                <c:pt idx="28">
                  <c:v>7410877.8310000002</c:v>
                </c:pt>
                <c:pt idx="29">
                  <c:v>5329367.5319999987</c:v>
                </c:pt>
                <c:pt idx="30">
                  <c:v>73625.573000000004</c:v>
                </c:pt>
                <c:pt idx="31">
                  <c:v>738651.45400000003</c:v>
                </c:pt>
                <c:pt idx="32">
                  <c:v>1051443.8400000001</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再エネ比較シート!$BG$72:$BG$161</c:f>
              <c:numCache>
                <c:formatCode>#,##0_);[Red]\(#,##0\)</c:formatCode>
                <c:ptCount val="90"/>
                <c:pt idx="0">
                  <c:v>134470.07209904</c:v>
                </c:pt>
                <c:pt idx="1">
                  <c:v>40752.97600000001</c:v>
                </c:pt>
                <c:pt idx="2">
                  <c:v>90275.510999999999</c:v>
                </c:pt>
                <c:pt idx="3">
                  <c:v>16811.130000000005</c:v>
                </c:pt>
                <c:pt idx="4">
                  <c:v>133327.61199999999</c:v>
                </c:pt>
                <c:pt idx="5">
                  <c:v>114460.751</c:v>
                </c:pt>
                <c:pt idx="6">
                  <c:v>72525.460000000021</c:v>
                </c:pt>
                <c:pt idx="7">
                  <c:v>32533.284974629998</c:v>
                </c:pt>
                <c:pt idx="8">
                  <c:v>110235.09</c:v>
                </c:pt>
                <c:pt idx="9">
                  <c:v>0</c:v>
                </c:pt>
                <c:pt idx="10">
                  <c:v>98048.114000000001</c:v>
                </c:pt>
                <c:pt idx="11">
                  <c:v>32668.663000000004</c:v>
                </c:pt>
                <c:pt idx="12">
                  <c:v>28800.819</c:v>
                </c:pt>
                <c:pt idx="13">
                  <c:v>0</c:v>
                </c:pt>
                <c:pt idx="14">
                  <c:v>138579.97099999999</c:v>
                </c:pt>
                <c:pt idx="15">
                  <c:v>14546.446</c:v>
                </c:pt>
                <c:pt idx="16">
                  <c:v>93982.50999999998</c:v>
                </c:pt>
                <c:pt idx="17">
                  <c:v>13079.73538647</c:v>
                </c:pt>
                <c:pt idx="18">
                  <c:v>1552.377</c:v>
                </c:pt>
                <c:pt idx="19">
                  <c:v>94818.797999999995</c:v>
                </c:pt>
                <c:pt idx="20">
                  <c:v>95069.380000000019</c:v>
                </c:pt>
                <c:pt idx="21">
                  <c:v>14640.723</c:v>
                </c:pt>
                <c:pt idx="22">
                  <c:v>16189.129000000003</c:v>
                </c:pt>
                <c:pt idx="23">
                  <c:v>240557.21664428001</c:v>
                </c:pt>
                <c:pt idx="24">
                  <c:v>97965.693236750012</c:v>
                </c:pt>
                <c:pt idx="25">
                  <c:v>0</c:v>
                </c:pt>
                <c:pt idx="26">
                  <c:v>9482.43</c:v>
                </c:pt>
                <c:pt idx="27">
                  <c:v>6917.4870000000001</c:v>
                </c:pt>
                <c:pt idx="28">
                  <c:v>477081.23800000001</c:v>
                </c:pt>
                <c:pt idx="29">
                  <c:v>49850.43299999999</c:v>
                </c:pt>
                <c:pt idx="30">
                  <c:v>2211.9839999999995</c:v>
                </c:pt>
                <c:pt idx="31">
                  <c:v>31264.536</c:v>
                </c:pt>
                <c:pt idx="32">
                  <c:v>27207.843000000001</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再エネ比較シート!$BH$72:$BH$161</c:f>
              <c:numCache>
                <c:formatCode>#,##0_);[Red]\(#,##0\)</c:formatCode>
                <c:ptCount val="90"/>
                <c:pt idx="0">
                  <c:v>842.04600000000016</c:v>
                </c:pt>
                <c:pt idx="1">
                  <c:v>0</c:v>
                </c:pt>
                <c:pt idx="2">
                  <c:v>0</c:v>
                </c:pt>
                <c:pt idx="3">
                  <c:v>0</c:v>
                </c:pt>
                <c:pt idx="4">
                  <c:v>187.39400000000001</c:v>
                </c:pt>
                <c:pt idx="5">
                  <c:v>0</c:v>
                </c:pt>
                <c:pt idx="6">
                  <c:v>0</c:v>
                </c:pt>
                <c:pt idx="7">
                  <c:v>275.20400000000001</c:v>
                </c:pt>
                <c:pt idx="8">
                  <c:v>0</c:v>
                </c:pt>
                <c:pt idx="9">
                  <c:v>0</c:v>
                </c:pt>
                <c:pt idx="10">
                  <c:v>118.46999999999998</c:v>
                </c:pt>
                <c:pt idx="11">
                  <c:v>0</c:v>
                </c:pt>
                <c:pt idx="12">
                  <c:v>0</c:v>
                </c:pt>
                <c:pt idx="13">
                  <c:v>0</c:v>
                </c:pt>
                <c:pt idx="14">
                  <c:v>14070472.884</c:v>
                </c:pt>
                <c:pt idx="15">
                  <c:v>0</c:v>
                </c:pt>
                <c:pt idx="16">
                  <c:v>0</c:v>
                </c:pt>
                <c:pt idx="17">
                  <c:v>484017.35699999996</c:v>
                </c:pt>
                <c:pt idx="18">
                  <c:v>0</c:v>
                </c:pt>
                <c:pt idx="19">
                  <c:v>0</c:v>
                </c:pt>
                <c:pt idx="20">
                  <c:v>427.03199999999993</c:v>
                </c:pt>
                <c:pt idx="21">
                  <c:v>0</c:v>
                </c:pt>
                <c:pt idx="22">
                  <c:v>0</c:v>
                </c:pt>
                <c:pt idx="23">
                  <c:v>14003892.933</c:v>
                </c:pt>
                <c:pt idx="24">
                  <c:v>7.8490000000000002</c:v>
                </c:pt>
                <c:pt idx="25">
                  <c:v>0</c:v>
                </c:pt>
                <c:pt idx="26">
                  <c:v>0</c:v>
                </c:pt>
                <c:pt idx="27">
                  <c:v>0</c:v>
                </c:pt>
                <c:pt idx="28">
                  <c:v>0</c:v>
                </c:pt>
                <c:pt idx="29">
                  <c:v>0</c:v>
                </c:pt>
                <c:pt idx="30">
                  <c:v>0</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再エネ比較シート!$BI$72:$BI$161</c:f>
              <c:numCache>
                <c:formatCode>#,##0_);[Red]\(#,##0\)</c:formatCode>
                <c:ptCount val="90"/>
                <c:pt idx="0">
                  <c:v>7811471.7720990395</c:v>
                </c:pt>
                <c:pt idx="1">
                  <c:v>3081553.6579999998</c:v>
                </c:pt>
                <c:pt idx="2">
                  <c:v>8968291.8139999993</c:v>
                </c:pt>
                <c:pt idx="3">
                  <c:v>2793415.4529999997</c:v>
                </c:pt>
                <c:pt idx="4">
                  <c:v>9361488.6149999984</c:v>
                </c:pt>
                <c:pt idx="5">
                  <c:v>1225667.9679999999</c:v>
                </c:pt>
                <c:pt idx="6">
                  <c:v>2291558.4610000001</c:v>
                </c:pt>
                <c:pt idx="7">
                  <c:v>2957704.4649746306</c:v>
                </c:pt>
                <c:pt idx="8">
                  <c:v>3554545.0809999998</c:v>
                </c:pt>
                <c:pt idx="9">
                  <c:v>2098683.7289999998</c:v>
                </c:pt>
                <c:pt idx="10">
                  <c:v>5185739.0880000005</c:v>
                </c:pt>
                <c:pt idx="11">
                  <c:v>6207199.5979999984</c:v>
                </c:pt>
                <c:pt idx="12">
                  <c:v>5267307.4110000003</c:v>
                </c:pt>
                <c:pt idx="13">
                  <c:v>1327571.129</c:v>
                </c:pt>
                <c:pt idx="14">
                  <c:v>19075372.052999999</c:v>
                </c:pt>
                <c:pt idx="15">
                  <c:v>2048070.7609999997</c:v>
                </c:pt>
                <c:pt idx="16">
                  <c:v>3259066.54</c:v>
                </c:pt>
                <c:pt idx="17">
                  <c:v>2537806.6553864698</c:v>
                </c:pt>
                <c:pt idx="18">
                  <c:v>1249261.8399999999</c:v>
                </c:pt>
                <c:pt idx="19">
                  <c:v>7959975.5300000012</c:v>
                </c:pt>
                <c:pt idx="20">
                  <c:v>4226898.3949999986</c:v>
                </c:pt>
                <c:pt idx="21">
                  <c:v>4646524.2240000004</c:v>
                </c:pt>
                <c:pt idx="22">
                  <c:v>882065.13399999996</c:v>
                </c:pt>
                <c:pt idx="23">
                  <c:v>25014413.224644281</c:v>
                </c:pt>
                <c:pt idx="24">
                  <c:v>7173555.1822367506</c:v>
                </c:pt>
                <c:pt idx="25">
                  <c:v>251143.20699999997</c:v>
                </c:pt>
                <c:pt idx="26">
                  <c:v>4041422.1759999995</c:v>
                </c:pt>
                <c:pt idx="27">
                  <c:v>476251.56999999995</c:v>
                </c:pt>
                <c:pt idx="28">
                  <c:v>8757227.3330000006</c:v>
                </c:pt>
                <c:pt idx="29">
                  <c:v>8821662.9910000004</c:v>
                </c:pt>
                <c:pt idx="30">
                  <c:v>907424.21800000011</c:v>
                </c:pt>
                <c:pt idx="31">
                  <c:v>949874.84499999997</c:v>
                </c:pt>
                <c:pt idx="32">
                  <c:v>1342398.9280000001</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再エネ比較シート!$CO$13:$CO$42</c:f>
              <c:numCache>
                <c:formatCode>0.0%</c:formatCode>
                <c:ptCount val="30"/>
                <c:pt idx="0">
                  <c:v>3.7859379447765441E-2</c:v>
                </c:pt>
                <c:pt idx="1">
                  <c:v>2.3137812056017861E-2</c:v>
                </c:pt>
                <c:pt idx="2">
                  <c:v>8.9306502577748206E-2</c:v>
                </c:pt>
                <c:pt idx="3">
                  <c:v>9.2864321608040201E-2</c:v>
                </c:pt>
                <c:pt idx="4">
                  <c:v>4.8372093023255812E-2</c:v>
                </c:pt>
                <c:pt idx="5">
                  <c:v>2.8463264161525517E-2</c:v>
                </c:pt>
                <c:pt idx="6">
                  <c:v>1.2295081967213115E-2</c:v>
                </c:pt>
                <c:pt idx="7">
                  <c:v>7.65479219677693E-2</c:v>
                </c:pt>
                <c:pt idx="8">
                  <c:v>0.15202702702702703</c:v>
                </c:pt>
                <c:pt idx="9">
                  <c:v>4.3873837444399516E-2</c:v>
                </c:pt>
                <c:pt idx="10">
                  <c:v>9.6719932716568553E-3</c:v>
                </c:pt>
                <c:pt idx="11">
                  <c:v>8.184855233853007E-2</c:v>
                </c:pt>
                <c:pt idx="12">
                  <c:v>4.4151682392736334E-2</c:v>
                </c:pt>
                <c:pt idx="13">
                  <c:v>0.15006226650062265</c:v>
                </c:pt>
                <c:pt idx="14">
                  <c:v>1.5360983102918587E-4</c:v>
                </c:pt>
                <c:pt idx="15">
                  <c:v>1.2310030395136779E-2</c:v>
                </c:pt>
                <c:pt idx="16">
                  <c:v>2.7157894736842107E-2</c:v>
                </c:pt>
                <c:pt idx="17">
                  <c:v>0.11959686450167974</c:v>
                </c:pt>
                <c:pt idx="18">
                  <c:v>2.3626817447495962E-2</c:v>
                </c:pt>
                <c:pt idx="19">
                  <c:v>8.0867450344548036E-2</c:v>
                </c:pt>
                <c:pt idx="20">
                  <c:v>3.3559443056051408E-2</c:v>
                </c:pt>
                <c:pt idx="21">
                  <c:v>1.7865765330758086E-2</c:v>
                </c:pt>
                <c:pt idx="22">
                  <c:v>7.6515986769570013E-2</c:v>
                </c:pt>
                <c:pt idx="23">
                  <c:v>6.579954093343535E-3</c:v>
                </c:pt>
                <c:pt idx="24">
                  <c:v>9.1512469831053905E-2</c:v>
                </c:pt>
                <c:pt idx="25">
                  <c:v>1.4932562620423893E-2</c:v>
                </c:pt>
                <c:pt idx="26">
                  <c:v>1.9877123238164075E-2</c:v>
                </c:pt>
                <c:pt idx="27">
                  <c:v>8.845643520566121E-2</c:v>
                </c:pt>
                <c:pt idx="28">
                  <c:v>3.961109110550954E-2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再エネ比較シート!$CC$13:$CC$42</c:f>
              <c:numCache>
                <c:formatCode>0.0%</c:formatCode>
                <c:ptCount val="30"/>
                <c:pt idx="0">
                  <c:v>2.6561820613165921E-2</c:v>
                </c:pt>
                <c:pt idx="1">
                  <c:v>4.2844492232259673E-3</c:v>
                </c:pt>
                <c:pt idx="2">
                  <c:v>6.6876255536568729E-2</c:v>
                </c:pt>
                <c:pt idx="3">
                  <c:v>4.616654278872228E-2</c:v>
                </c:pt>
                <c:pt idx="4">
                  <c:v>2.3987597082320566E-2</c:v>
                </c:pt>
                <c:pt idx="5">
                  <c:v>1.8513421753437339E-2</c:v>
                </c:pt>
                <c:pt idx="6">
                  <c:v>7.5723524656861789E-3</c:v>
                </c:pt>
                <c:pt idx="7">
                  <c:v>3.1838084495993735E-2</c:v>
                </c:pt>
                <c:pt idx="8">
                  <c:v>7.7705002542660911E-2</c:v>
                </c:pt>
                <c:pt idx="9">
                  <c:v>2.8236422051398202E-2</c:v>
                </c:pt>
                <c:pt idx="10">
                  <c:v>8.2076135574623479E-3</c:v>
                </c:pt>
                <c:pt idx="11">
                  <c:v>3.4792816115899669E-2</c:v>
                </c:pt>
                <c:pt idx="12">
                  <c:v>3.4114335200001351E-2</c:v>
                </c:pt>
                <c:pt idx="13">
                  <c:v>9.6241753193757371E-2</c:v>
                </c:pt>
                <c:pt idx="14">
                  <c:v>9.6587577871746848E-5</c:v>
                </c:pt>
                <c:pt idx="15">
                  <c:v>8.437829818556588E-3</c:v>
                </c:pt>
                <c:pt idx="16">
                  <c:v>9.291132855265052E-3</c:v>
                </c:pt>
                <c:pt idx="17">
                  <c:v>6.3402254468664229E-3</c:v>
                </c:pt>
                <c:pt idx="18">
                  <c:v>1.3367266753260103E-2</c:v>
                </c:pt>
                <c:pt idx="19">
                  <c:v>4.7832445289897711E-2</c:v>
                </c:pt>
                <c:pt idx="20">
                  <c:v>3.0805135796847467E-2</c:v>
                </c:pt>
                <c:pt idx="21">
                  <c:v>1.0489990536911714E-2</c:v>
                </c:pt>
                <c:pt idx="22">
                  <c:v>1.6960915726112139E-2</c:v>
                </c:pt>
                <c:pt idx="23">
                  <c:v>4.9067228194100152E-3</c:v>
                </c:pt>
                <c:pt idx="24">
                  <c:v>6.2670159301494652E-2</c:v>
                </c:pt>
                <c:pt idx="25">
                  <c:v>1.0139358853078678E-2</c:v>
                </c:pt>
                <c:pt idx="26">
                  <c:v>1.1938590459274891E-2</c:v>
                </c:pt>
                <c:pt idx="27">
                  <c:v>2.9597990517677787E-2</c:v>
                </c:pt>
                <c:pt idx="28">
                  <c:v>2.0466130184016513E-2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再エネ比較シート!$CD$13:$CD$42</c:f>
              <c:numCache>
                <c:formatCode>0.0%</c:formatCode>
                <c:ptCount val="30"/>
                <c:pt idx="0">
                  <c:v>0.35650108922543222</c:v>
                </c:pt>
                <c:pt idx="1">
                  <c:v>0.88657547433568151</c:v>
                </c:pt>
                <c:pt idx="2">
                  <c:v>0.62880699956719999</c:v>
                </c:pt>
                <c:pt idx="3">
                  <c:v>1.6516592896179925</c:v>
                </c:pt>
                <c:pt idx="4">
                  <c:v>0.14551354237314817</c:v>
                </c:pt>
                <c:pt idx="5">
                  <c:v>0.61240805926192265</c:v>
                </c:pt>
                <c:pt idx="6">
                  <c:v>4.9071511320482476E-3</c:v>
                </c:pt>
                <c:pt idx="7">
                  <c:v>0.14598610564717701</c:v>
                </c:pt>
                <c:pt idx="8">
                  <c:v>0.16180718295007426</c:v>
                </c:pt>
                <c:pt idx="9">
                  <c:v>0.3252629202431202</c:v>
                </c:pt>
                <c:pt idx="10">
                  <c:v>0.13703264836604817</c:v>
                </c:pt>
                <c:pt idx="11">
                  <c:v>0.1486938664669612</c:v>
                </c:pt>
                <c:pt idx="12">
                  <c:v>2.9044615555207622</c:v>
                </c:pt>
                <c:pt idx="13">
                  <c:v>0.93946981146868846</c:v>
                </c:pt>
                <c:pt idx="14">
                  <c:v>4.2970255944481725E-4</c:v>
                </c:pt>
                <c:pt idx="15">
                  <c:v>0.12802900222784439</c:v>
                </c:pt>
                <c:pt idx="16">
                  <c:v>0.10526495777723213</c:v>
                </c:pt>
                <c:pt idx="17">
                  <c:v>4.7062069333772966E-2</c:v>
                </c:pt>
                <c:pt idx="18">
                  <c:v>3.2921209299310812E-2</c:v>
                </c:pt>
                <c:pt idx="19">
                  <c:v>0.65286571117157144</c:v>
                </c:pt>
                <c:pt idx="20">
                  <c:v>0.13680366337966021</c:v>
                </c:pt>
                <c:pt idx="21">
                  <c:v>0.21031357904267331</c:v>
                </c:pt>
                <c:pt idx="22">
                  <c:v>0.3792577535608988</c:v>
                </c:pt>
                <c:pt idx="23">
                  <c:v>3.5965910016998781E-2</c:v>
                </c:pt>
                <c:pt idx="24">
                  <c:v>0.16951213714620753</c:v>
                </c:pt>
                <c:pt idx="25">
                  <c:v>0.38177736694987097</c:v>
                </c:pt>
                <c:pt idx="26">
                  <c:v>3.1975861541486281E-2</c:v>
                </c:pt>
                <c:pt idx="27">
                  <c:v>0.329290848468408</c:v>
                </c:pt>
                <c:pt idx="28">
                  <c:v>2.7806830647159143E-2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9.0013671425677401E-4</c:v>
                </c:pt>
                <c:pt idx="14">
                  <c:v>0</c:v>
                </c:pt>
                <c:pt idx="15">
                  <c:v>1.6220317669044134E-3</c:v>
                </c:pt>
                <c:pt idx="16">
                  <c:v>0</c:v>
                </c:pt>
                <c:pt idx="17">
                  <c:v>0</c:v>
                </c:pt>
                <c:pt idx="18">
                  <c:v>0</c:v>
                </c:pt>
                <c:pt idx="19">
                  <c:v>0</c:v>
                </c:pt>
                <c:pt idx="20">
                  <c:v>0</c:v>
                </c:pt>
                <c:pt idx="21">
                  <c:v>0.60776952402458273</c:v>
                </c:pt>
                <c:pt idx="22">
                  <c:v>0</c:v>
                </c:pt>
                <c:pt idx="23">
                  <c:v>0</c:v>
                </c:pt>
                <c:pt idx="24">
                  <c:v>0</c:v>
                </c:pt>
                <c:pt idx="25">
                  <c:v>0</c:v>
                </c:pt>
                <c:pt idx="26">
                  <c:v>0</c:v>
                </c:pt>
                <c:pt idx="27">
                  <c:v>0</c:v>
                </c:pt>
                <c:pt idx="28">
                  <c:v>0.91454667271503975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再エネ比較シート!$CF$13:$CF$42</c:f>
              <c:numCache>
                <c:formatCode>0.0%</c:formatCode>
                <c:ptCount val="30"/>
                <c:pt idx="0">
                  <c:v>0</c:v>
                </c:pt>
                <c:pt idx="1">
                  <c:v>0</c:v>
                </c:pt>
                <c:pt idx="2">
                  <c:v>0</c:v>
                </c:pt>
                <c:pt idx="3">
                  <c:v>0</c:v>
                </c:pt>
                <c:pt idx="4">
                  <c:v>4.1608484548054034E-3</c:v>
                </c:pt>
                <c:pt idx="5">
                  <c:v>0</c:v>
                </c:pt>
                <c:pt idx="6">
                  <c:v>0</c:v>
                </c:pt>
                <c:pt idx="7">
                  <c:v>1.104262999027813E-2</c:v>
                </c:pt>
                <c:pt idx="8">
                  <c:v>0</c:v>
                </c:pt>
                <c:pt idx="9">
                  <c:v>0</c:v>
                </c:pt>
                <c:pt idx="10">
                  <c:v>0.1938294339861823</c:v>
                </c:pt>
                <c:pt idx="11">
                  <c:v>0</c:v>
                </c:pt>
                <c:pt idx="12">
                  <c:v>0</c:v>
                </c:pt>
                <c:pt idx="13">
                  <c:v>0</c:v>
                </c:pt>
                <c:pt idx="14">
                  <c:v>0</c:v>
                </c:pt>
                <c:pt idx="15">
                  <c:v>0</c:v>
                </c:pt>
                <c:pt idx="16">
                  <c:v>0.21853781754569698</c:v>
                </c:pt>
                <c:pt idx="17">
                  <c:v>0</c:v>
                </c:pt>
                <c:pt idx="18">
                  <c:v>0</c:v>
                </c:pt>
                <c:pt idx="19">
                  <c:v>0</c:v>
                </c:pt>
                <c:pt idx="20">
                  <c:v>0</c:v>
                </c:pt>
                <c:pt idx="21">
                  <c:v>0.27053796065091956</c:v>
                </c:pt>
                <c:pt idx="22">
                  <c:v>0</c:v>
                </c:pt>
                <c:pt idx="23">
                  <c:v>0</c:v>
                </c:pt>
                <c:pt idx="24">
                  <c:v>1.5243089831979504</c:v>
                </c:pt>
                <c:pt idx="25">
                  <c:v>0</c:v>
                </c:pt>
                <c:pt idx="26">
                  <c:v>0</c:v>
                </c:pt>
                <c:pt idx="27">
                  <c:v>0</c:v>
                </c:pt>
                <c:pt idx="28">
                  <c:v>7.0838595393903692E-2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0.73229033592381099</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再エネ比較シート!$CI$13:$CI$42</c:f>
              <c:numCache>
                <c:formatCode>0.0%</c:formatCode>
                <c:ptCount val="30"/>
                <c:pt idx="0">
                  <c:v>0.38306290983859814</c:v>
                </c:pt>
                <c:pt idx="1">
                  <c:v>0.89085992355890742</c:v>
                </c:pt>
                <c:pt idx="2">
                  <c:v>0.69568325510376872</c:v>
                </c:pt>
                <c:pt idx="3">
                  <c:v>1.6978258324067148</c:v>
                </c:pt>
                <c:pt idx="4">
                  <c:v>0.17366198791027412</c:v>
                </c:pt>
                <c:pt idx="5">
                  <c:v>0.63092148101535994</c:v>
                </c:pt>
                <c:pt idx="6">
                  <c:v>1.2479503597734426E-2</c:v>
                </c:pt>
                <c:pt idx="7">
                  <c:v>0.18886682013344888</c:v>
                </c:pt>
                <c:pt idx="8">
                  <c:v>0.23951218549273517</c:v>
                </c:pt>
                <c:pt idx="9">
                  <c:v>0.35349934229451835</c:v>
                </c:pt>
                <c:pt idx="10">
                  <c:v>0.33906969590969288</c:v>
                </c:pt>
                <c:pt idx="11">
                  <c:v>0.18348668258286085</c:v>
                </c:pt>
                <c:pt idx="12">
                  <c:v>2.9385758907207635</c:v>
                </c:pt>
                <c:pt idx="13">
                  <c:v>1.0366117013767027</c:v>
                </c:pt>
                <c:pt idx="14">
                  <c:v>5.2629013731656416E-4</c:v>
                </c:pt>
                <c:pt idx="15">
                  <c:v>0.13808886381330537</c:v>
                </c:pt>
                <c:pt idx="16">
                  <c:v>0.33309390817819418</c:v>
                </c:pt>
                <c:pt idx="17">
                  <c:v>5.3402294780639389E-2</c:v>
                </c:pt>
                <c:pt idx="18">
                  <c:v>4.6288476052570915E-2</c:v>
                </c:pt>
                <c:pt idx="19">
                  <c:v>0.70069815646146927</c:v>
                </c:pt>
                <c:pt idx="20">
                  <c:v>0.16760879917650767</c:v>
                </c:pt>
                <c:pt idx="21">
                  <c:v>1.0991110542550873</c:v>
                </c:pt>
                <c:pt idx="22">
                  <c:v>0.39621866928701094</c:v>
                </c:pt>
                <c:pt idx="23">
                  <c:v>4.0872632836408795E-2</c:v>
                </c:pt>
                <c:pt idx="24">
                  <c:v>1.7564912796456524</c:v>
                </c:pt>
                <c:pt idx="25">
                  <c:v>0.39191672580294967</c:v>
                </c:pt>
                <c:pt idx="26">
                  <c:v>4.3914452000761175E-2</c:v>
                </c:pt>
                <c:pt idx="27">
                  <c:v>0.35888883898608576</c:v>
                </c:pt>
                <c:pt idx="28">
                  <c:v>1.7659485648639299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再エネ比較シート!$BE$13:$BE$42</c:f>
              <c:numCache>
                <c:formatCode>#,##0_);[Red]\(#,##0\)</c:formatCode>
                <c:ptCount val="30"/>
                <c:pt idx="0">
                  <c:v>1227.1300000000001</c:v>
                </c:pt>
                <c:pt idx="1">
                  <c:v>559.29999999999984</c:v>
                </c:pt>
                <c:pt idx="2">
                  <c:v>2672.6260000000011</c:v>
                </c:pt>
                <c:pt idx="3">
                  <c:v>2168.4999999999986</c:v>
                </c:pt>
                <c:pt idx="4">
                  <c:v>1259.8999999999996</c:v>
                </c:pt>
                <c:pt idx="5">
                  <c:v>1006.5299999999997</c:v>
                </c:pt>
                <c:pt idx="6">
                  <c:v>353.6</c:v>
                </c:pt>
                <c:pt idx="7">
                  <c:v>1767.8000000000002</c:v>
                </c:pt>
                <c:pt idx="8">
                  <c:v>3266.300000000002</c:v>
                </c:pt>
                <c:pt idx="9">
                  <c:v>1149.8999999999999</c:v>
                </c:pt>
                <c:pt idx="10">
                  <c:v>426.53599999999977</c:v>
                </c:pt>
                <c:pt idx="11">
                  <c:v>2191.9000000000005</c:v>
                </c:pt>
                <c:pt idx="12">
                  <c:v>1257.7999999999993</c:v>
                </c:pt>
                <c:pt idx="13">
                  <c:v>3716.1000000000008</c:v>
                </c:pt>
                <c:pt idx="14">
                  <c:v>5.5</c:v>
                </c:pt>
                <c:pt idx="15">
                  <c:v>462.36399999999981</c:v>
                </c:pt>
                <c:pt idx="16">
                  <c:v>689.86</c:v>
                </c:pt>
                <c:pt idx="17">
                  <c:v>2558.5000000000005</c:v>
                </c:pt>
                <c:pt idx="18">
                  <c:v>600.9</c:v>
                </c:pt>
                <c:pt idx="19">
                  <c:v>2063.9489999999996</c:v>
                </c:pt>
                <c:pt idx="20">
                  <c:v>1189.2699999999998</c:v>
                </c:pt>
                <c:pt idx="21">
                  <c:v>524.89999999999986</c:v>
                </c:pt>
                <c:pt idx="22">
                  <c:v>1756.1000000000006</c:v>
                </c:pt>
                <c:pt idx="23">
                  <c:v>225.65800000000002</c:v>
                </c:pt>
                <c:pt idx="24">
                  <c:v>2600.8300000000004</c:v>
                </c:pt>
                <c:pt idx="25">
                  <c:v>526.7489999999998</c:v>
                </c:pt>
                <c:pt idx="26">
                  <c:v>682.49999999999966</c:v>
                </c:pt>
                <c:pt idx="27">
                  <c:v>1911.7000000000003</c:v>
                </c:pt>
                <c:pt idx="28">
                  <c:v>1024.8999999999996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再エネ比較シート!$BF$13:$BF$42</c:f>
              <c:numCache>
                <c:formatCode>#,##0_);[Red]\(#,##0\)</c:formatCode>
                <c:ptCount val="30"/>
                <c:pt idx="0">
                  <c:v>14942.98</c:v>
                </c:pt>
                <c:pt idx="1">
                  <c:v>105004.79999999993</c:v>
                </c:pt>
                <c:pt idx="2">
                  <c:v>22799.600000000002</c:v>
                </c:pt>
                <c:pt idx="3">
                  <c:v>70387.600000000064</c:v>
                </c:pt>
                <c:pt idx="4">
                  <c:v>6934.2</c:v>
                </c:pt>
                <c:pt idx="5">
                  <c:v>30208.179</c:v>
                </c:pt>
                <c:pt idx="6">
                  <c:v>207.9</c:v>
                </c:pt>
                <c:pt idx="7">
                  <c:v>7354.3</c:v>
                </c:pt>
                <c:pt idx="8">
                  <c:v>6170.8999999999987</c:v>
                </c:pt>
                <c:pt idx="9">
                  <c:v>12017.899999999996</c:v>
                </c:pt>
                <c:pt idx="10">
                  <c:v>6461.1</c:v>
                </c:pt>
                <c:pt idx="11">
                  <c:v>8499</c:v>
                </c:pt>
                <c:pt idx="12">
                  <c:v>97159.2</c:v>
                </c:pt>
                <c:pt idx="13">
                  <c:v>32911.700000000012</c:v>
                </c:pt>
                <c:pt idx="14">
                  <c:v>22.200000000000003</c:v>
                </c:pt>
                <c:pt idx="15">
                  <c:v>6365.0999999999995</c:v>
                </c:pt>
                <c:pt idx="16">
                  <c:v>7091.2000000000007</c:v>
                </c:pt>
                <c:pt idx="17">
                  <c:v>17230.400000000001</c:v>
                </c:pt>
                <c:pt idx="18">
                  <c:v>1342.7000000000003</c:v>
                </c:pt>
                <c:pt idx="19">
                  <c:v>25559.000000000007</c:v>
                </c:pt>
                <c:pt idx="20">
                  <c:v>4791.8000000000029</c:v>
                </c:pt>
                <c:pt idx="21">
                  <c:v>9548</c:v>
                </c:pt>
                <c:pt idx="22">
                  <c:v>35626.900000000009</c:v>
                </c:pt>
                <c:pt idx="23">
                  <c:v>1500.7</c:v>
                </c:pt>
                <c:pt idx="24">
                  <c:v>6382.5699999999979</c:v>
                </c:pt>
                <c:pt idx="25">
                  <c:v>17994.800000000007</c:v>
                </c:pt>
                <c:pt idx="26">
                  <c:v>1658.5000000000005</c:v>
                </c:pt>
                <c:pt idx="27">
                  <c:v>19296.600000000002</c:v>
                </c:pt>
                <c:pt idx="28">
                  <c:v>1263.3999999999999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0</c:v>
                </c:pt>
                <c:pt idx="21">
                  <c:v>16800</c:v>
                </c:pt>
                <c:pt idx="22">
                  <c:v>0</c:v>
                </c:pt>
                <c:pt idx="23">
                  <c:v>0</c:v>
                </c:pt>
                <c:pt idx="24">
                  <c:v>0</c:v>
                </c:pt>
                <c:pt idx="25">
                  <c:v>0</c:v>
                </c:pt>
                <c:pt idx="26">
                  <c:v>0</c:v>
                </c:pt>
                <c:pt idx="27">
                  <c:v>0</c:v>
                </c:pt>
                <c:pt idx="28">
                  <c:v>25300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再エネ比較シート!$BH$13:$BH$42</c:f>
              <c:numCache>
                <c:formatCode>#,##0_);[Red]\(#,##0\)</c:formatCode>
                <c:ptCount val="30"/>
                <c:pt idx="0">
                  <c:v>0</c:v>
                </c:pt>
                <c:pt idx="1">
                  <c:v>0</c:v>
                </c:pt>
                <c:pt idx="2">
                  <c:v>0</c:v>
                </c:pt>
                <c:pt idx="3">
                  <c:v>0</c:v>
                </c:pt>
                <c:pt idx="4">
                  <c:v>49.9</c:v>
                </c:pt>
                <c:pt idx="5">
                  <c:v>0</c:v>
                </c:pt>
                <c:pt idx="6">
                  <c:v>0</c:v>
                </c:pt>
                <c:pt idx="7">
                  <c:v>140</c:v>
                </c:pt>
                <c:pt idx="8">
                  <c:v>0</c:v>
                </c:pt>
                <c:pt idx="9">
                  <c:v>0</c:v>
                </c:pt>
                <c:pt idx="10">
                  <c:v>2300</c:v>
                </c:pt>
                <c:pt idx="11">
                  <c:v>0</c:v>
                </c:pt>
                <c:pt idx="12">
                  <c:v>0</c:v>
                </c:pt>
                <c:pt idx="13">
                  <c:v>0</c:v>
                </c:pt>
                <c:pt idx="14">
                  <c:v>0</c:v>
                </c:pt>
                <c:pt idx="15">
                  <c:v>0</c:v>
                </c:pt>
                <c:pt idx="16">
                  <c:v>3705</c:v>
                </c:pt>
                <c:pt idx="17">
                  <c:v>0</c:v>
                </c:pt>
                <c:pt idx="18">
                  <c:v>0</c:v>
                </c:pt>
                <c:pt idx="19">
                  <c:v>0</c:v>
                </c:pt>
                <c:pt idx="20">
                  <c:v>0</c:v>
                </c:pt>
                <c:pt idx="21">
                  <c:v>3091</c:v>
                </c:pt>
                <c:pt idx="22">
                  <c:v>0</c:v>
                </c:pt>
                <c:pt idx="23">
                  <c:v>0</c:v>
                </c:pt>
                <c:pt idx="24">
                  <c:v>14444.2</c:v>
                </c:pt>
                <c:pt idx="25">
                  <c:v>0</c:v>
                </c:pt>
                <c:pt idx="26">
                  <c:v>0</c:v>
                </c:pt>
                <c:pt idx="27">
                  <c:v>0</c:v>
                </c:pt>
                <c:pt idx="28">
                  <c:v>810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再エネ比較シート!$BK$13:$BK$42</c:f>
              <c:numCache>
                <c:formatCode>#,##0_);[Red]\(#,##0\)</c:formatCode>
                <c:ptCount val="30"/>
                <c:pt idx="0">
                  <c:v>16170.11</c:v>
                </c:pt>
                <c:pt idx="1">
                  <c:v>105564.09999999993</c:v>
                </c:pt>
                <c:pt idx="2">
                  <c:v>25472.226000000002</c:v>
                </c:pt>
                <c:pt idx="3">
                  <c:v>72556.100000000064</c:v>
                </c:pt>
                <c:pt idx="4">
                  <c:v>8243.9999999999982</c:v>
                </c:pt>
                <c:pt idx="5">
                  <c:v>31214.708999999999</c:v>
                </c:pt>
                <c:pt idx="6">
                  <c:v>561.5</c:v>
                </c:pt>
                <c:pt idx="7">
                  <c:v>9262.1</c:v>
                </c:pt>
                <c:pt idx="8">
                  <c:v>9437.2000000000007</c:v>
                </c:pt>
                <c:pt idx="9">
                  <c:v>13167.799999999996</c:v>
                </c:pt>
                <c:pt idx="10">
                  <c:v>9187.6360000000004</c:v>
                </c:pt>
                <c:pt idx="11">
                  <c:v>10690.900000000001</c:v>
                </c:pt>
                <c:pt idx="12">
                  <c:v>98417</c:v>
                </c:pt>
                <c:pt idx="13">
                  <c:v>36647.000000000007</c:v>
                </c:pt>
                <c:pt idx="14">
                  <c:v>27.700000000000003</c:v>
                </c:pt>
                <c:pt idx="15">
                  <c:v>6876.5639999999994</c:v>
                </c:pt>
                <c:pt idx="16">
                  <c:v>11486.060000000001</c:v>
                </c:pt>
                <c:pt idx="17">
                  <c:v>19788.900000000001</c:v>
                </c:pt>
                <c:pt idx="18">
                  <c:v>1943.6000000000004</c:v>
                </c:pt>
                <c:pt idx="19">
                  <c:v>27622.949000000008</c:v>
                </c:pt>
                <c:pt idx="20">
                  <c:v>5981.0700000000024</c:v>
                </c:pt>
                <c:pt idx="21">
                  <c:v>29963.9</c:v>
                </c:pt>
                <c:pt idx="22">
                  <c:v>37383.000000000007</c:v>
                </c:pt>
                <c:pt idx="23">
                  <c:v>1726.3580000000002</c:v>
                </c:pt>
                <c:pt idx="24">
                  <c:v>23427.599999999999</c:v>
                </c:pt>
                <c:pt idx="25">
                  <c:v>18521.549000000006</c:v>
                </c:pt>
                <c:pt idx="26">
                  <c:v>2341</c:v>
                </c:pt>
                <c:pt idx="27">
                  <c:v>21208.300000000003</c:v>
                </c:pt>
                <c:pt idx="28">
                  <c:v>34678.300000000003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再エネ比較シート!$BO$13:$BO$42</c:f>
              <c:numCache>
                <c:formatCode>#,##0_);[Red]\(#,##0\)</c:formatCode>
                <c:ptCount val="30"/>
                <c:pt idx="0">
                  <c:v>1472.7032555999999</c:v>
                </c:pt>
                <c:pt idx="1">
                  <c:v>671.22711599999968</c:v>
                </c:pt>
                <c:pt idx="2">
                  <c:v>3207.4719151200011</c:v>
                </c:pt>
                <c:pt idx="3">
                  <c:v>2602.4602199999977</c:v>
                </c:pt>
                <c:pt idx="4">
                  <c:v>1512.0311879999997</c:v>
                </c:pt>
                <c:pt idx="5">
                  <c:v>1207.9567835999994</c:v>
                </c:pt>
                <c:pt idx="6">
                  <c:v>424.36243199999996</c:v>
                </c:pt>
                <c:pt idx="7">
                  <c:v>2121.5721359999998</c:v>
                </c:pt>
                <c:pt idx="8">
                  <c:v>3919.9519560000022</c:v>
                </c:pt>
                <c:pt idx="9">
                  <c:v>1380.0179879999998</c:v>
                </c:pt>
                <c:pt idx="10">
                  <c:v>511.89438431999969</c:v>
                </c:pt>
                <c:pt idx="11">
                  <c:v>2630.5430280000005</c:v>
                </c:pt>
                <c:pt idx="12">
                  <c:v>1509.510935999999</c:v>
                </c:pt>
                <c:pt idx="13">
                  <c:v>4459.7659320000012</c:v>
                </c:pt>
                <c:pt idx="14">
                  <c:v>6.6006599999999995</c:v>
                </c:pt>
                <c:pt idx="15">
                  <c:v>554.89228367999965</c:v>
                </c:pt>
                <c:pt idx="16">
                  <c:v>827.9147832000001</c:v>
                </c:pt>
                <c:pt idx="17">
                  <c:v>3070.5070200000005</c:v>
                </c:pt>
                <c:pt idx="18">
                  <c:v>721.152108</c:v>
                </c:pt>
                <c:pt idx="19">
                  <c:v>2476.9864738799993</c:v>
                </c:pt>
                <c:pt idx="20">
                  <c:v>1427.2667123999997</c:v>
                </c:pt>
                <c:pt idx="21">
                  <c:v>629.94298799999979</c:v>
                </c:pt>
                <c:pt idx="22">
                  <c:v>2107.5307320000002</c:v>
                </c:pt>
                <c:pt idx="23">
                  <c:v>270.81667895999999</c:v>
                </c:pt>
                <c:pt idx="24">
                  <c:v>3121.3080996000008</c:v>
                </c:pt>
                <c:pt idx="25">
                  <c:v>632.1620098799998</c:v>
                </c:pt>
                <c:pt idx="26">
                  <c:v>819.08189999999945</c:v>
                </c:pt>
                <c:pt idx="27">
                  <c:v>2294.2694040000001</c:v>
                </c:pt>
                <c:pt idx="28">
                  <c:v>1230.0029879999995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再エネ比較シート!$BP$13:$BP$42</c:f>
              <c:numCache>
                <c:formatCode>#,##0_);[Red]\(#,##0\)</c:formatCode>
                <c:ptCount val="30"/>
                <c:pt idx="0">
                  <c:v>19765.976224799997</c:v>
                </c:pt>
                <c:pt idx="1">
                  <c:v>138896.14924799991</c:v>
                </c:pt>
                <c:pt idx="2">
                  <c:v>30158.398896000002</c:v>
                </c:pt>
                <c:pt idx="3">
                  <c:v>93105.901776000072</c:v>
                </c:pt>
                <c:pt idx="4">
                  <c:v>9172.282392000001</c:v>
                </c:pt>
                <c:pt idx="5">
                  <c:v>39958.17085404</c:v>
                </c:pt>
                <c:pt idx="6">
                  <c:v>275.00180399999999</c:v>
                </c:pt>
                <c:pt idx="7">
                  <c:v>9727.9738679999991</c:v>
                </c:pt>
                <c:pt idx="8">
                  <c:v>8162.6196839999984</c:v>
                </c:pt>
                <c:pt idx="9">
                  <c:v>15896.797403999994</c:v>
                </c:pt>
                <c:pt idx="10">
                  <c:v>8546.4846359999992</c:v>
                </c:pt>
                <c:pt idx="11">
                  <c:v>11242.13724</c:v>
                </c:pt>
                <c:pt idx="12">
                  <c:v>128518.30339199999</c:v>
                </c:pt>
                <c:pt idx="13">
                  <c:v>43534.28029200001</c:v>
                </c:pt>
                <c:pt idx="14">
                  <c:v>29.365272000000001</c:v>
                </c:pt>
                <c:pt idx="15">
                  <c:v>8419.4996759999995</c:v>
                </c:pt>
                <c:pt idx="16">
                  <c:v>9379.9557120000009</c:v>
                </c:pt>
                <c:pt idx="17">
                  <c:v>22791.683903999998</c:v>
                </c:pt>
                <c:pt idx="18">
                  <c:v>1776.0698520000003</c:v>
                </c:pt>
                <c:pt idx="19">
                  <c:v>33808.422840000014</c:v>
                </c:pt>
                <c:pt idx="20">
                  <c:v>6338.4013680000035</c:v>
                </c:pt>
                <c:pt idx="21">
                  <c:v>12629.712479999998</c:v>
                </c:pt>
                <c:pt idx="22">
                  <c:v>47125.83824400002</c:v>
                </c:pt>
                <c:pt idx="23">
                  <c:v>1985.0659319999997</c:v>
                </c:pt>
                <c:pt idx="24">
                  <c:v>8442.6082931999972</c:v>
                </c:pt>
                <c:pt idx="25">
                  <c:v>23802.801648000008</c:v>
                </c:pt>
                <c:pt idx="26">
                  <c:v>2193.7974600000002</c:v>
                </c:pt>
                <c:pt idx="27">
                  <c:v>25524.770616000005</c:v>
                </c:pt>
                <c:pt idx="28">
                  <c:v>1671.1749839999995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0</c:v>
                </c:pt>
                <c:pt idx="21">
                  <c:v>36497.663999999997</c:v>
                </c:pt>
                <c:pt idx="22">
                  <c:v>0</c:v>
                </c:pt>
                <c:pt idx="23">
                  <c:v>0</c:v>
                </c:pt>
                <c:pt idx="24">
                  <c:v>0</c:v>
                </c:pt>
                <c:pt idx="25">
                  <c:v>0</c:v>
                </c:pt>
                <c:pt idx="26">
                  <c:v>0</c:v>
                </c:pt>
                <c:pt idx="27">
                  <c:v>0</c:v>
                </c:pt>
                <c:pt idx="28">
                  <c:v>54963.743999999999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再エネ比較シート!$BR$13:$BR$42</c:f>
              <c:numCache>
                <c:formatCode>#,##0_);[Red]\(#,##0\)</c:formatCode>
                <c:ptCount val="30"/>
                <c:pt idx="0">
                  <c:v>0</c:v>
                </c:pt>
                <c:pt idx="1">
                  <c:v>0</c:v>
                </c:pt>
                <c:pt idx="2">
                  <c:v>0</c:v>
                </c:pt>
                <c:pt idx="3">
                  <c:v>0</c:v>
                </c:pt>
                <c:pt idx="4">
                  <c:v>262.27440000000001</c:v>
                </c:pt>
                <c:pt idx="5">
                  <c:v>0</c:v>
                </c:pt>
                <c:pt idx="6">
                  <c:v>0</c:v>
                </c:pt>
                <c:pt idx="7">
                  <c:v>735.84</c:v>
                </c:pt>
                <c:pt idx="8">
                  <c:v>0</c:v>
                </c:pt>
                <c:pt idx="9">
                  <c:v>0</c:v>
                </c:pt>
                <c:pt idx="10">
                  <c:v>12088.8</c:v>
                </c:pt>
                <c:pt idx="11">
                  <c:v>0</c:v>
                </c:pt>
                <c:pt idx="12">
                  <c:v>0</c:v>
                </c:pt>
                <c:pt idx="13">
                  <c:v>0</c:v>
                </c:pt>
                <c:pt idx="14">
                  <c:v>0</c:v>
                </c:pt>
                <c:pt idx="15">
                  <c:v>0</c:v>
                </c:pt>
                <c:pt idx="16">
                  <c:v>19473.48</c:v>
                </c:pt>
                <c:pt idx="17">
                  <c:v>0</c:v>
                </c:pt>
                <c:pt idx="18">
                  <c:v>0</c:v>
                </c:pt>
                <c:pt idx="19">
                  <c:v>0</c:v>
                </c:pt>
                <c:pt idx="20">
                  <c:v>0</c:v>
                </c:pt>
                <c:pt idx="21">
                  <c:v>16246.296</c:v>
                </c:pt>
                <c:pt idx="22">
                  <c:v>0</c:v>
                </c:pt>
                <c:pt idx="23">
                  <c:v>0</c:v>
                </c:pt>
                <c:pt idx="24">
                  <c:v>75918.715200000006</c:v>
                </c:pt>
                <c:pt idx="25">
                  <c:v>0</c:v>
                </c:pt>
                <c:pt idx="26">
                  <c:v>0</c:v>
                </c:pt>
                <c:pt idx="27">
                  <c:v>0</c:v>
                </c:pt>
                <c:pt idx="28">
                  <c:v>4257.3599999999997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44010.239999999998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再エネ比較シート!$BU$13:$BU$42</c:f>
              <c:numCache>
                <c:formatCode>#,##0_);[Red]\(#,##0\)</c:formatCode>
                <c:ptCount val="30"/>
                <c:pt idx="0">
                  <c:v>21238.679480399998</c:v>
                </c:pt>
                <c:pt idx="1">
                  <c:v>139567.37636399991</c:v>
                </c:pt>
                <c:pt idx="2">
                  <c:v>33365.870811120003</c:v>
                </c:pt>
                <c:pt idx="3">
                  <c:v>95708.361996000065</c:v>
                </c:pt>
                <c:pt idx="4">
                  <c:v>10946.58798</c:v>
                </c:pt>
                <c:pt idx="5">
                  <c:v>41166.127637639998</c:v>
                </c:pt>
                <c:pt idx="6">
                  <c:v>699.36423599999989</c:v>
                </c:pt>
                <c:pt idx="7">
                  <c:v>12585.386004</c:v>
                </c:pt>
                <c:pt idx="8">
                  <c:v>12082.57164</c:v>
                </c:pt>
                <c:pt idx="9">
                  <c:v>17276.815391999993</c:v>
                </c:pt>
                <c:pt idx="10">
                  <c:v>21147.17902032</c:v>
                </c:pt>
                <c:pt idx="11">
                  <c:v>13872.680268</c:v>
                </c:pt>
                <c:pt idx="12">
                  <c:v>130027.81432799999</c:v>
                </c:pt>
                <c:pt idx="13">
                  <c:v>48035.757840000013</c:v>
                </c:pt>
                <c:pt idx="14">
                  <c:v>35.965932000000002</c:v>
                </c:pt>
                <c:pt idx="15">
                  <c:v>9081.0607276799983</c:v>
                </c:pt>
                <c:pt idx="16">
                  <c:v>29681.3504952</c:v>
                </c:pt>
                <c:pt idx="17">
                  <c:v>25862.190923999999</c:v>
                </c:pt>
                <c:pt idx="18">
                  <c:v>2497.2219600000003</c:v>
                </c:pt>
                <c:pt idx="19">
                  <c:v>36285.409313880016</c:v>
                </c:pt>
                <c:pt idx="20">
                  <c:v>7765.6680804000034</c:v>
                </c:pt>
                <c:pt idx="21">
                  <c:v>66003.615467999989</c:v>
                </c:pt>
                <c:pt idx="22">
                  <c:v>49233.36897600002</c:v>
                </c:pt>
                <c:pt idx="23">
                  <c:v>2255.8826109599995</c:v>
                </c:pt>
                <c:pt idx="24">
                  <c:v>87482.631592799997</c:v>
                </c:pt>
                <c:pt idx="25">
                  <c:v>24434.963657880009</c:v>
                </c:pt>
                <c:pt idx="26">
                  <c:v>3012.8793599999999</c:v>
                </c:pt>
                <c:pt idx="27">
                  <c:v>27819.040020000004</c:v>
                </c:pt>
                <c:pt idx="28">
                  <c:v>106132.52197199999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岩手町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岩手町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39.2659447610692</v>
      </c>
      <c r="BB5" s="34"/>
      <c r="BC5" s="19"/>
      <c r="BD5" s="364">
        <f>AC35</f>
        <v>34.302682456605709</v>
      </c>
      <c r="BE5" s="34"/>
      <c r="BF5" s="19"/>
      <c r="BG5" s="364">
        <f>AK35</f>
        <v>37.490039157736874</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27.071194545534656</v>
      </c>
      <c r="BA6" s="19"/>
      <c r="BB6" s="34"/>
      <c r="BC6" s="364">
        <f>AC36</f>
        <v>18.753261709490396</v>
      </c>
      <c r="BD6" s="19"/>
      <c r="BE6" s="34"/>
      <c r="BF6" s="364">
        <f>AK36</f>
        <v>23.107608173246351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2.0649687382682864</v>
      </c>
      <c r="BA7" s="19"/>
      <c r="BB7" s="34"/>
      <c r="BC7" s="364">
        <f>AC37</f>
        <v>1.6575689624311394</v>
      </c>
      <c r="BD7" s="19"/>
      <c r="BE7" s="34"/>
      <c r="BF7" s="364">
        <f t="shared" ref="BF7:BF8" si="0">AK37</f>
        <v>1.4594952627970235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10.129781477266254</v>
      </c>
      <c r="BA8" s="19"/>
      <c r="BB8" s="34"/>
      <c r="BC8" s="364">
        <f>AC38</f>
        <v>13.891851784684171</v>
      </c>
      <c r="BD8" s="19"/>
      <c r="BE8" s="34"/>
      <c r="BF8" s="364">
        <f t="shared" si="0"/>
        <v>12.9229357216935</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123.37219654451268</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15.182242560734263</v>
      </c>
      <c r="BA9" s="364">
        <f>AZ9</f>
        <v>15.182242560734263</v>
      </c>
      <c r="BB9" s="34"/>
      <c r="BC9" s="364">
        <f>AC39</f>
        <v>17.593178554083568</v>
      </c>
      <c r="BD9" s="364">
        <f>AC39</f>
        <v>17.593178554083568</v>
      </c>
      <c r="BE9" s="34"/>
      <c r="BF9" s="364">
        <f>AK39</f>
        <v>11.777403320185257</v>
      </c>
      <c r="BG9" s="364">
        <f>AK39</f>
        <v>11.777403320185257</v>
      </c>
      <c r="BH9" s="34"/>
    </row>
    <row r="10" spans="1:62" ht="17.100000000000001" customHeight="1" thickBot="1">
      <c r="B10" s="366"/>
      <c r="C10" s="367"/>
      <c r="D10" s="369"/>
      <c r="E10" s="369"/>
      <c r="F10" s="369"/>
      <c r="G10" s="368"/>
      <c r="H10" s="368"/>
      <c r="I10" s="369"/>
      <c r="J10" s="370"/>
      <c r="K10" s="377"/>
      <c r="L10" s="286" t="s">
        <v>31</v>
      </c>
      <c r="M10" s="286"/>
      <c r="N10" s="622"/>
      <c r="O10" s="1025">
        <f>SUM(O11:O13)</f>
        <v>39.2659447610692</v>
      </c>
      <c r="P10" s="501">
        <f t="shared" ref="P10:P22" si="1">O10/$O$9</f>
        <v>0.3182722352430683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30.7110147527751</v>
      </c>
      <c r="BA10" s="364">
        <f>AZ10</f>
        <v>30.7110147527751</v>
      </c>
      <c r="BB10" s="34"/>
      <c r="BC10" s="364">
        <f>AC40</f>
        <v>28.666563052194864</v>
      </c>
      <c r="BD10" s="364">
        <f>AC40</f>
        <v>28.666563052194864</v>
      </c>
      <c r="BE10" s="34"/>
      <c r="BF10" s="364">
        <f>AK40</f>
        <v>20.747706848233644</v>
      </c>
      <c r="BG10" s="364">
        <f>AK40</f>
        <v>20.747706848233644</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27.071194545534656</v>
      </c>
      <c r="P11" s="502">
        <f t="shared" si="1"/>
        <v>0.21942702897218314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35.754834626844087</v>
      </c>
      <c r="BB11" s="34"/>
      <c r="BC11" s="364"/>
      <c r="BD11" s="364">
        <f>AC41</f>
        <v>32.999891875767659</v>
      </c>
      <c r="BE11" s="34"/>
      <c r="BF11" s="19"/>
      <c r="BG11" s="364">
        <f>AK41</f>
        <v>26.934696807531825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2.0649687382682864</v>
      </c>
      <c r="P12" s="502">
        <f t="shared" si="1"/>
        <v>1.6737715596424889E-2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34.764358960597463</v>
      </c>
      <c r="BA12" s="19"/>
      <c r="BB12" s="34"/>
      <c r="BC12" s="364">
        <f>AC42</f>
        <v>31.850223799062235</v>
      </c>
      <c r="BD12" s="19"/>
      <c r="BE12" s="34"/>
      <c r="BF12" s="364">
        <f>AK42</f>
        <v>26.193287404326604</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10.129781477266254</v>
      </c>
      <c r="P13" s="502">
        <f t="shared" si="1"/>
        <v>8.2107490674460271E-2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0.99047566624662298</v>
      </c>
      <c r="BA13" s="19"/>
      <c r="BB13" s="34"/>
      <c r="BC13" s="364">
        <f>AC45</f>
        <v>1.1496680767054275</v>
      </c>
      <c r="BD13" s="19"/>
      <c r="BE13" s="34"/>
      <c r="BF13" s="364">
        <f>AK45</f>
        <v>0.74140940320522264</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15.182242560734263</v>
      </c>
      <c r="P14" s="501">
        <f t="shared" si="1"/>
        <v>0.12306048677066807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30.7110147527751</v>
      </c>
      <c r="P15" s="501">
        <f t="shared" si="1"/>
        <v>0.24892978817714873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2.4581598430900264</v>
      </c>
      <c r="BA15" s="364">
        <f>AZ15</f>
        <v>2.4581598430900264</v>
      </c>
      <c r="BB15" s="34"/>
      <c r="BC15" s="364">
        <f>AC47</f>
        <v>1.7051838187210178</v>
      </c>
      <c r="BD15" s="364">
        <f>AC47</f>
        <v>1.7051838187210178</v>
      </c>
      <c r="BE15" s="34"/>
      <c r="BF15" s="364">
        <f>AK47</f>
        <v>1.6098091809565429</v>
      </c>
      <c r="BG15" s="364">
        <f>AK47</f>
        <v>1.6098091809565429</v>
      </c>
      <c r="BH15" s="34"/>
    </row>
    <row r="16" spans="1:62" ht="17.100000000000001" customHeight="1" thickBot="1">
      <c r="B16" s="366"/>
      <c r="C16" s="367"/>
      <c r="D16" s="369"/>
      <c r="E16" s="369"/>
      <c r="F16" s="369"/>
      <c r="G16" s="368"/>
      <c r="H16" s="368"/>
      <c r="I16" s="369"/>
      <c r="J16" s="370"/>
      <c r="K16" s="378"/>
      <c r="L16" s="286" t="s">
        <v>44</v>
      </c>
      <c r="M16" s="387"/>
      <c r="N16" s="388"/>
      <c r="O16" s="1025">
        <f>SUM(O18:O21)</f>
        <v>35.754834626844087</v>
      </c>
      <c r="P16" s="501">
        <f t="shared" si="1"/>
        <v>0.28981274248403083</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34.764358960597463</v>
      </c>
      <c r="P17" s="502">
        <f t="shared" si="1"/>
        <v>0.28178438849513787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16.00744407562982</v>
      </c>
      <c r="P18" s="502">
        <f t="shared" si="1"/>
        <v>0.12974920220257516</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18.756914884967642</v>
      </c>
      <c r="P19" s="502">
        <f t="shared" si="1"/>
        <v>0.15203518629256269</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0.99047566624662298</v>
      </c>
      <c r="P20" s="502">
        <f t="shared" si="1"/>
        <v>8.0283539888929469E-3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2.4581598430900264</v>
      </c>
      <c r="P22" s="679">
        <f t="shared" si="1"/>
        <v>1.9924747325084081E-2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31.619162549648753</v>
      </c>
      <c r="AZ22" s="364">
        <f t="shared" si="3"/>
        <v>37.981068460386055</v>
      </c>
      <c r="BA22" s="364">
        <f t="shared" si="3"/>
        <v>34.871644136940994</v>
      </c>
      <c r="BB22" s="364">
        <f t="shared" si="3"/>
        <v>34.047355887467106</v>
      </c>
      <c r="BC22" s="364">
        <f t="shared" si="3"/>
        <v>34.908773716877803</v>
      </c>
      <c r="BD22" s="364">
        <f t="shared" si="3"/>
        <v>34.302682456605709</v>
      </c>
      <c r="BE22" s="364">
        <f t="shared" si="3"/>
        <v>37.187880000305519</v>
      </c>
      <c r="BF22" s="364">
        <f t="shared" si="3"/>
        <v>33.790954655751612</v>
      </c>
      <c r="BG22" s="364">
        <f t="shared" si="3"/>
        <v>35.672180048534244</v>
      </c>
      <c r="BH22" s="364">
        <f t="shared" si="3"/>
        <v>32.506699410877424</v>
      </c>
      <c r="BI22" s="364">
        <f t="shared" si="3"/>
        <v>31.99053052915751</v>
      </c>
      <c r="BJ22" s="364">
        <f t="shared" si="3"/>
        <v>29.347328819736866</v>
      </c>
      <c r="BK22" s="364">
        <f t="shared" si="3"/>
        <v>35.225963097369124</v>
      </c>
      <c r="BL22" s="364">
        <f t="shared" si="3"/>
        <v>37.490039157736874</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15.368922798369205</v>
      </c>
      <c r="AZ23" s="399">
        <f t="shared" ref="AZ23:BL23" si="4">Y39</f>
        <v>15.636015018521126</v>
      </c>
      <c r="BA23" s="399">
        <f t="shared" si="4"/>
        <v>14.932128625977109</v>
      </c>
      <c r="BB23" s="399">
        <f t="shared" si="4"/>
        <v>18.391613129969638</v>
      </c>
      <c r="BC23" s="399">
        <f t="shared" si="4"/>
        <v>18.33714466844701</v>
      </c>
      <c r="BD23" s="399">
        <f t="shared" si="4"/>
        <v>17.593178554083568</v>
      </c>
      <c r="BE23" s="399">
        <f t="shared" si="4"/>
        <v>16.168058108049458</v>
      </c>
      <c r="BF23" s="399">
        <f t="shared" si="4"/>
        <v>17.062950377774868</v>
      </c>
      <c r="BG23" s="399">
        <f t="shared" si="4"/>
        <v>13.621018425064735</v>
      </c>
      <c r="BH23" s="399">
        <f t="shared" si="4"/>
        <v>12.226007176015226</v>
      </c>
      <c r="BI23" s="399">
        <f t="shared" si="4"/>
        <v>13.074717845103862</v>
      </c>
      <c r="BJ23" s="399">
        <f t="shared" si="4"/>
        <v>12.182217040260989</v>
      </c>
      <c r="BK23" s="399">
        <f t="shared" si="4"/>
        <v>10.527587726825763</v>
      </c>
      <c r="BL23" s="399">
        <f t="shared" si="4"/>
        <v>11.777403320185257</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25.192500781348624</v>
      </c>
      <c r="AZ24" s="364">
        <f t="shared" ref="AZ24:BL24" si="5">Y40</f>
        <v>24.212911058292239</v>
      </c>
      <c r="BA24" s="364">
        <f t="shared" si="5"/>
        <v>25.204839955399382</v>
      </c>
      <c r="BB24" s="364">
        <f t="shared" si="5"/>
        <v>30.551198738277694</v>
      </c>
      <c r="BC24" s="364">
        <f t="shared" si="5"/>
        <v>33.168266245175978</v>
      </c>
      <c r="BD24" s="364">
        <f t="shared" si="5"/>
        <v>28.666563052194864</v>
      </c>
      <c r="BE24" s="364">
        <f t="shared" si="5"/>
        <v>25.169188915290629</v>
      </c>
      <c r="BF24" s="364">
        <f t="shared" si="5"/>
        <v>28.328331172753966</v>
      </c>
      <c r="BG24" s="364">
        <f t="shared" si="5"/>
        <v>25.652275580355042</v>
      </c>
      <c r="BH24" s="364">
        <f t="shared" si="5"/>
        <v>25.364364441724895</v>
      </c>
      <c r="BI24" s="364">
        <f t="shared" si="5"/>
        <v>23.469102034287179</v>
      </c>
      <c r="BJ24" s="364">
        <f t="shared" si="5"/>
        <v>21.819118373735819</v>
      </c>
      <c r="BK24" s="364">
        <f t="shared" si="5"/>
        <v>21.005799766619035</v>
      </c>
      <c r="BL24" s="364">
        <f t="shared" si="5"/>
        <v>20.747706848233644</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34.561054210591784</v>
      </c>
      <c r="AZ25" s="364">
        <f t="shared" ref="AZ25:BL25" si="6">Y41</f>
        <v>34.058184300424756</v>
      </c>
      <c r="BA25" s="364">
        <f t="shared" si="6"/>
        <v>34.194393714175284</v>
      </c>
      <c r="BB25" s="364">
        <f t="shared" si="6"/>
        <v>31.318090685766951</v>
      </c>
      <c r="BC25" s="364">
        <f t="shared" si="6"/>
        <v>31.762250300657605</v>
      </c>
      <c r="BD25" s="364">
        <f t="shared" si="6"/>
        <v>32.999891875767659</v>
      </c>
      <c r="BE25" s="364">
        <f t="shared" si="6"/>
        <v>32.380965278189976</v>
      </c>
      <c r="BF25" s="364">
        <f t="shared" si="6"/>
        <v>32.177863402568207</v>
      </c>
      <c r="BG25" s="364">
        <f t="shared" si="6"/>
        <v>31.592816073466327</v>
      </c>
      <c r="BH25" s="364">
        <f t="shared" si="6"/>
        <v>31.131313491910703</v>
      </c>
      <c r="BI25" s="364">
        <f t="shared" si="6"/>
        <v>30.461583840664712</v>
      </c>
      <c r="BJ25" s="364">
        <f t="shared" si="6"/>
        <v>29.696740903158165</v>
      </c>
      <c r="BK25" s="364">
        <f t="shared" si="6"/>
        <v>27.129292056892201</v>
      </c>
      <c r="BL25" s="364">
        <f t="shared" si="6"/>
        <v>26.934696807531825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1.3735895930755351</v>
      </c>
      <c r="AZ26" s="364">
        <f t="shared" si="7"/>
        <v>1.7052531969915732</v>
      </c>
      <c r="BA26" s="364">
        <f t="shared" si="7"/>
        <v>2.2979290533039363</v>
      </c>
      <c r="BB26" s="364">
        <f t="shared" si="7"/>
        <v>1.4992954633461657</v>
      </c>
      <c r="BC26" s="364">
        <f t="shared" si="7"/>
        <v>1.2388846518265011</v>
      </c>
      <c r="BD26" s="364">
        <f t="shared" si="7"/>
        <v>1.7051838187210178</v>
      </c>
      <c r="BE26" s="364">
        <f t="shared" si="7"/>
        <v>1.2988981211244337</v>
      </c>
      <c r="BF26" s="364">
        <f t="shared" si="7"/>
        <v>1.8615263170512821</v>
      </c>
      <c r="BG26" s="364">
        <f t="shared" si="7"/>
        <v>2.120947505391753</v>
      </c>
      <c r="BH26" s="364">
        <f t="shared" si="7"/>
        <v>2.1916483341880202</v>
      </c>
      <c r="BI26" s="364">
        <f t="shared" si="7"/>
        <v>1.3368000763947168</v>
      </c>
      <c r="BJ26" s="364">
        <f t="shared" si="7"/>
        <v>1.7948777165691221</v>
      </c>
      <c r="BK26" s="364">
        <f t="shared" si="7"/>
        <v>2.0383691762550979</v>
      </c>
      <c r="BL26" s="364">
        <f t="shared" si="7"/>
        <v>1.6098091809565429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108.1152299330339</v>
      </c>
      <c r="AZ27" s="364">
        <f t="shared" si="8"/>
        <v>113.59343203461576</v>
      </c>
      <c r="BA27" s="364">
        <f t="shared" si="8"/>
        <v>111.5009354857967</v>
      </c>
      <c r="BB27" s="364">
        <f t="shared" si="8"/>
        <v>115.80755390482756</v>
      </c>
      <c r="BC27" s="364">
        <f t="shared" si="8"/>
        <v>119.41531958298488</v>
      </c>
      <c r="BD27" s="364">
        <f t="shared" si="8"/>
        <v>115.2674997573728</v>
      </c>
      <c r="BE27" s="364">
        <f t="shared" si="8"/>
        <v>112.20499042296002</v>
      </c>
      <c r="BF27" s="364">
        <f t="shared" si="8"/>
        <v>113.22162592589994</v>
      </c>
      <c r="BG27" s="364">
        <f t="shared" si="8"/>
        <v>108.65923763281209</v>
      </c>
      <c r="BH27" s="364">
        <f t="shared" si="8"/>
        <v>103.42003285471625</v>
      </c>
      <c r="BI27" s="364">
        <f t="shared" si="8"/>
        <v>100.33273432560799</v>
      </c>
      <c r="BJ27" s="364">
        <f t="shared" si="8"/>
        <v>94.840282853460963</v>
      </c>
      <c r="BK27" s="364">
        <f t="shared" si="8"/>
        <v>95.927011823961223</v>
      </c>
      <c r="BL27" s="364">
        <f t="shared" si="8"/>
        <v>98.559655314644147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115.2674997573728</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34.302682456605709</v>
      </c>
      <c r="P31" s="501">
        <f t="shared" ref="P31:P43" si="9">O31/$O$30</f>
        <v>0.29759197110035018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18.753261709490396</v>
      </c>
      <c r="P32" s="502">
        <f t="shared" si="9"/>
        <v>0.16269340229435217</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1.6575689624311394</v>
      </c>
      <c r="P33" s="502">
        <f t="shared" si="9"/>
        <v>1.4380193601146597E-2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13.891851784684171</v>
      </c>
      <c r="P34" s="502">
        <f t="shared" si="9"/>
        <v>0.12051837520485138</v>
      </c>
      <c r="Q34" s="371"/>
      <c r="R34" s="15"/>
      <c r="S34" s="366"/>
      <c r="T34" s="622" t="s">
        <v>29</v>
      </c>
      <c r="U34" s="375"/>
      <c r="V34" s="375"/>
      <c r="W34" s="375"/>
      <c r="X34" s="1012">
        <f>X35+X39+X40+X41+X47</f>
        <v>108.1152299330339</v>
      </c>
      <c r="Y34" s="1013">
        <f t="shared" ref="Y34:AK34" si="10">Y35+Y39+Y40+Y41+Y47</f>
        <v>113.59343203461576</v>
      </c>
      <c r="Z34" s="1013">
        <f t="shared" si="10"/>
        <v>111.5009354857967</v>
      </c>
      <c r="AA34" s="1013">
        <f t="shared" si="10"/>
        <v>115.80755390482756</v>
      </c>
      <c r="AB34" s="1013">
        <f t="shared" si="10"/>
        <v>119.41531958298488</v>
      </c>
      <c r="AC34" s="1013">
        <f t="shared" si="10"/>
        <v>115.2674997573728</v>
      </c>
      <c r="AD34" s="1013">
        <f t="shared" si="10"/>
        <v>112.20499042296002</v>
      </c>
      <c r="AE34" s="1013">
        <f t="shared" si="10"/>
        <v>113.22162592589994</v>
      </c>
      <c r="AF34" s="1013">
        <f t="shared" si="10"/>
        <v>108.65923763281209</v>
      </c>
      <c r="AG34" s="1013">
        <f t="shared" si="10"/>
        <v>103.42003285471625</v>
      </c>
      <c r="AH34" s="1013">
        <f t="shared" si="10"/>
        <v>100.33273432560799</v>
      </c>
      <c r="AI34" s="1013">
        <f t="shared" si="10"/>
        <v>94.840282853460963</v>
      </c>
      <c r="AJ34" s="1013">
        <f t="shared" si="10"/>
        <v>95.927011823961223</v>
      </c>
      <c r="AK34" s="1014">
        <f t="shared" si="10"/>
        <v>98.559655314644147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17.593178554083568</v>
      </c>
      <c r="P35" s="501">
        <f t="shared" si="9"/>
        <v>0.1526291330263565</v>
      </c>
      <c r="Q35" s="371"/>
      <c r="R35" s="15"/>
      <c r="S35" s="366"/>
      <c r="T35" s="377"/>
      <c r="U35" s="286" t="s">
        <v>31</v>
      </c>
      <c r="V35" s="387"/>
      <c r="W35" s="387"/>
      <c r="X35" s="1015">
        <f>SUM(X36:X38)</f>
        <v>31.619162549648753</v>
      </c>
      <c r="Y35" s="1016">
        <f t="shared" ref="Y35:AK35" si="11">SUM(Y36:Y38)</f>
        <v>37.981068460386055</v>
      </c>
      <c r="Z35" s="1016">
        <f t="shared" si="11"/>
        <v>34.871644136940994</v>
      </c>
      <c r="AA35" s="1016">
        <f t="shared" si="11"/>
        <v>34.047355887467106</v>
      </c>
      <c r="AB35" s="1016">
        <f t="shared" si="11"/>
        <v>34.908773716877803</v>
      </c>
      <c r="AC35" s="1016">
        <f t="shared" si="11"/>
        <v>34.302682456605709</v>
      </c>
      <c r="AD35" s="1016">
        <f t="shared" si="11"/>
        <v>37.187880000305519</v>
      </c>
      <c r="AE35" s="1016">
        <f t="shared" si="11"/>
        <v>33.790954655751612</v>
      </c>
      <c r="AF35" s="1016">
        <f t="shared" si="11"/>
        <v>35.672180048534244</v>
      </c>
      <c r="AG35" s="1016">
        <f t="shared" si="11"/>
        <v>32.506699410877424</v>
      </c>
      <c r="AH35" s="1016">
        <f t="shared" si="11"/>
        <v>31.99053052915751</v>
      </c>
      <c r="AI35" s="1016">
        <f t="shared" si="11"/>
        <v>29.347328819736866</v>
      </c>
      <c r="AJ35" s="1016">
        <f t="shared" si="11"/>
        <v>35.225963097369124</v>
      </c>
      <c r="AK35" s="1017">
        <f t="shared" si="11"/>
        <v>37.490039157736874</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28.666563052194864</v>
      </c>
      <c r="P36" s="501">
        <f t="shared" si="9"/>
        <v>0.2486959733882948</v>
      </c>
      <c r="Q36" s="371"/>
      <c r="R36" s="15"/>
      <c r="S36" s="401" t="s">
        <v>98</v>
      </c>
      <c r="T36" s="378"/>
      <c r="U36" s="389"/>
      <c r="V36" s="379" t="s">
        <v>98</v>
      </c>
      <c r="W36" s="402"/>
      <c r="X36" s="1018">
        <f>VLOOKUP(年度マスタ!$K$4&amp;"_"&amp;X$33,データシート1!$A:$BS,MATCH("aa_"&amp;$S36,データシート1!$A$1:$BS$1,0),0)</f>
        <v>20.445115828746875</v>
      </c>
      <c r="Y36" s="1019">
        <f>VLOOKUP(年度マスタ!$K$4&amp;"_"&amp;Y$33,データシート1!$A:$BS,MATCH("aa_"&amp;$S36,データシート1!$A$1:$BS$1,0),0)</f>
        <v>19.245963109680194</v>
      </c>
      <c r="Z36" s="1019">
        <f>VLOOKUP(年度マスタ!$K$4&amp;"_"&amp;Z$33,データシート1!$A:$BS,MATCH("aa_"&amp;$S36,データシート1!$A$1:$BS$1,0),0)</f>
        <v>17.455170343290966</v>
      </c>
      <c r="AA36" s="1019">
        <f>VLOOKUP(年度マスタ!$K$4&amp;"_"&amp;AA$33,データシート1!$A:$BS,MATCH("aa_"&amp;$S36,データシート1!$A$1:$BS$1,0),0)</f>
        <v>14.788082309766477</v>
      </c>
      <c r="AB36" s="1019">
        <f>VLOOKUP(年度マスタ!$K$4&amp;"_"&amp;AB$33,データシート1!$A:$BS,MATCH("aa_"&amp;$S36,データシート1!$A$1:$BS$1,0),0)</f>
        <v>16.113785880958243</v>
      </c>
      <c r="AC36" s="1019">
        <f>VLOOKUP(年度マスタ!$K$4&amp;"_"&amp;AC$33,データシート1!$A:$BS,MATCH("aa_"&amp;$S36,データシート1!$A$1:$BS$1,0),0)</f>
        <v>18.753261709490396</v>
      </c>
      <c r="AD36" s="1019">
        <f>VLOOKUP(年度マスタ!$K$4&amp;"_"&amp;AD$33,データシート1!$A:$BS,MATCH("aa_"&amp;$S36,データシート1!$A$1:$BS$1,0),0)</f>
        <v>20.045621849036728</v>
      </c>
      <c r="AE36" s="1019">
        <f>VLOOKUP(年度マスタ!$K$4&amp;"_"&amp;AE$33,データシート1!$A:$BS,MATCH("aa_"&amp;$S36,データシート1!$A$1:$BS$1,0),0)</f>
        <v>18.541837262393337</v>
      </c>
      <c r="AF36" s="1019">
        <f>VLOOKUP(年度マスタ!$K$4&amp;"_"&amp;AF$33,データシート1!$A:$BS,MATCH("aa_"&amp;$S36,データシート1!$A$1:$BS$1,0),0)</f>
        <v>17.58621403567404</v>
      </c>
      <c r="AG36" s="1019">
        <f>VLOOKUP(年度マスタ!$K$4&amp;"_"&amp;AG$33,データシート1!$A:$BS,MATCH("aa_"&amp;$S36,データシート1!$A$1:$BS$1,0),0)</f>
        <v>16.222701399877486</v>
      </c>
      <c r="AH36" s="1019">
        <f>VLOOKUP(年度マスタ!$K$4&amp;"_"&amp;AH$33,データシート1!$A:$BS,MATCH("aa_"&amp;$S36,データシート1!$A$1:$BS$1,0),0)</f>
        <v>17.022780824662433</v>
      </c>
      <c r="AI36" s="1019">
        <f>VLOOKUP(年度マスタ!$K$4&amp;"_"&amp;AI$33,データシート1!$A:$BS,MATCH("aa_"&amp;$S36,データシート1!$A$1:$BS$1,0),0)</f>
        <v>14.341087046326262</v>
      </c>
      <c r="AJ36" s="1019">
        <f>VLOOKUP(年度マスタ!$K$4&amp;"_"&amp;AJ$33,データシート1!$A:$BS,MATCH("aa_"&amp;$S36,データシート1!$A$1:$BS$1,0),0)</f>
        <v>19.697050922656089</v>
      </c>
      <c r="AK36" s="1020">
        <f>VLOOKUP(年度マスタ!$K$4&amp;"_"&amp;AK$33,データシート1!$A:$BS,MATCH("aa_"&amp;$S36,データシート1!$A$1:$BS$1,0),0)</f>
        <v>23.107608173246351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32.999891875767659</v>
      </c>
      <c r="P37" s="501">
        <f t="shared" si="9"/>
        <v>0.28628964751755104</v>
      </c>
      <c r="Q37" s="371"/>
      <c r="R37" s="15"/>
      <c r="S37" s="401" t="s">
        <v>100</v>
      </c>
      <c r="T37" s="378"/>
      <c r="U37" s="389"/>
      <c r="V37" s="379" t="s">
        <v>107</v>
      </c>
      <c r="W37" s="402"/>
      <c r="X37" s="1018">
        <f>VLOOKUP(年度マスタ!$K$4&amp;"_"&amp;X$33,データシート1!$A:$BS,MATCH("aa_"&amp;$S37,データシート1!$A$1:$BS$1,0),0)</f>
        <v>1.2801955329495296</v>
      </c>
      <c r="Y37" s="1019">
        <f>VLOOKUP(年度マスタ!$K$4&amp;"_"&amp;Y$33,データシート1!$A:$BS,MATCH("aa_"&amp;$S37,データシート1!$A$1:$BS$1,0),0)</f>
        <v>1.5325344485952466</v>
      </c>
      <c r="Z37" s="1019">
        <f>VLOOKUP(年度マスタ!$K$4&amp;"_"&amp;Z$33,データシート1!$A:$BS,MATCH("aa_"&amp;$S37,データシート1!$A$1:$BS$1,0),0)</f>
        <v>1.4613373841810706</v>
      </c>
      <c r="AA37" s="1019">
        <f>VLOOKUP(年度マスタ!$K$4&amp;"_"&amp;AA$33,データシート1!$A:$BS,MATCH("aa_"&amp;$S37,データシート1!$A$1:$BS$1,0),0)</f>
        <v>1.7833907334904984</v>
      </c>
      <c r="AB37" s="1019">
        <f>VLOOKUP(年度マスタ!$K$4&amp;"_"&amp;AB$33,データシート1!$A:$BS,MATCH("aa_"&amp;$S37,データシート1!$A$1:$BS$1,0),0)</f>
        <v>1.7054784589097536</v>
      </c>
      <c r="AC37" s="1019">
        <f>VLOOKUP(年度マスタ!$K$4&amp;"_"&amp;AC$33,データシート1!$A:$BS,MATCH("aa_"&amp;$S37,データシート1!$A$1:$BS$1,0),0)</f>
        <v>1.6575689624311394</v>
      </c>
      <c r="AD37" s="1019">
        <f>VLOOKUP(年度マスタ!$K$4&amp;"_"&amp;AD$33,データシート1!$A:$BS,MATCH("aa_"&amp;$S37,データシート1!$A$1:$BS$1,0),0)</f>
        <v>1.564169341017797</v>
      </c>
      <c r="AE37" s="1019">
        <f>VLOOKUP(年度マスタ!$K$4&amp;"_"&amp;AE$33,データシート1!$A:$BS,MATCH("aa_"&amp;$S37,データシート1!$A$1:$BS$1,0),0)</f>
        <v>1.609992025143776</v>
      </c>
      <c r="AF37" s="1019">
        <f>VLOOKUP(年度マスタ!$K$4&amp;"_"&amp;AF$33,データシート1!$A:$BS,MATCH("aa_"&amp;$S37,データシート1!$A$1:$BS$1,0),0)</f>
        <v>1.5737514329785567</v>
      </c>
      <c r="AG37" s="1019">
        <f>VLOOKUP(年度マスタ!$K$4&amp;"_"&amp;AG$33,データシート1!$A:$BS,MATCH("aa_"&amp;$S37,データシート1!$A$1:$BS$1,0),0)</f>
        <v>1.5958561513959904</v>
      </c>
      <c r="AH37" s="1019">
        <f>VLOOKUP(年度マスタ!$K$4&amp;"_"&amp;AH$33,データシート1!$A:$BS,MATCH("aa_"&amp;$S37,データシート1!$A$1:$BS$1,0),0)</f>
        <v>1.5178737383655225</v>
      </c>
      <c r="AI37" s="1019">
        <f>VLOOKUP(年度マスタ!$K$4&amp;"_"&amp;AI$33,データシート1!$A:$BS,MATCH("aa_"&amp;$S37,データシート1!$A$1:$BS$1,0),0)</f>
        <v>1.4272317503142244</v>
      </c>
      <c r="AJ37" s="1019">
        <f>VLOOKUP(年度マスタ!$K$4&amp;"_"&amp;AJ$33,データシート1!$A:$BS,MATCH("aa_"&amp;$S37,データシート1!$A$1:$BS$1,0),0)</f>
        <v>1.3380554662346043</v>
      </c>
      <c r="AK37" s="1020">
        <f>VLOOKUP(年度マスタ!$K$4&amp;"_"&amp;AK$33,データシート1!$A:$BS,MATCH("aa_"&amp;$S37,データシート1!$A$1:$BS$1,0),0)</f>
        <v>1.4594952627970235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31.850223799062235</v>
      </c>
      <c r="P38" s="502">
        <f t="shared" si="9"/>
        <v>0.27631573397622006</v>
      </c>
      <c r="Q38" s="371"/>
      <c r="R38" s="15"/>
      <c r="S38" s="401" t="s">
        <v>101</v>
      </c>
      <c r="T38" s="378"/>
      <c r="U38" s="391"/>
      <c r="V38" s="404" t="s">
        <v>110</v>
      </c>
      <c r="W38" s="404"/>
      <c r="X38" s="1018">
        <f>VLOOKUP(年度マスタ!$K$4&amp;"_"&amp;X$33,データシート1!$A:$BS,MATCH("aa_"&amp;$S38,データシート1!$A$1:$BS$1,0),0)</f>
        <v>9.8938511879523467</v>
      </c>
      <c r="Y38" s="1019">
        <f>VLOOKUP(年度マスタ!$K$4&amp;"_"&amp;Y$33,データシート1!$A:$BS,MATCH("aa_"&amp;$S38,データシート1!$A$1:$BS$1,0),0)</f>
        <v>17.202570902110615</v>
      </c>
      <c r="Z38" s="1019">
        <f>VLOOKUP(年度マスタ!$K$4&amp;"_"&amp;Z$33,データシート1!$A:$BS,MATCH("aa_"&amp;$S38,データシート1!$A$1:$BS$1,0),0)</f>
        <v>15.955136409468958</v>
      </c>
      <c r="AA38" s="1019">
        <f>VLOOKUP(年度マスタ!$K$4&amp;"_"&amp;AA$33,データシート1!$A:$BS,MATCH("aa_"&amp;$S38,データシート1!$A$1:$BS$1,0),0)</f>
        <v>17.475882844210133</v>
      </c>
      <c r="AB38" s="1019">
        <f>VLOOKUP(年度マスタ!$K$4&amp;"_"&amp;AB$33,データシート1!$A:$BS,MATCH("aa_"&amp;$S38,データシート1!$A$1:$BS$1,0),0)</f>
        <v>17.089509377009811</v>
      </c>
      <c r="AC38" s="1019">
        <f>VLOOKUP(年度マスタ!$K$4&amp;"_"&amp;AC$33,データシート1!$A:$BS,MATCH("aa_"&amp;$S38,データシート1!$A$1:$BS$1,0),0)</f>
        <v>13.891851784684171</v>
      </c>
      <c r="AD38" s="1019">
        <f>VLOOKUP(年度マスタ!$K$4&amp;"_"&amp;AD$33,データシート1!$A:$BS,MATCH("aa_"&amp;$S38,データシート1!$A$1:$BS$1,0),0)</f>
        <v>15.578088810250993</v>
      </c>
      <c r="AE38" s="1019">
        <f>VLOOKUP(年度マスタ!$K$4&amp;"_"&amp;AE$33,データシート1!$A:$BS,MATCH("aa_"&amp;$S38,データシート1!$A$1:$BS$1,0),0)</f>
        <v>13.639125368214502</v>
      </c>
      <c r="AF38" s="1019">
        <f>VLOOKUP(年度マスタ!$K$4&amp;"_"&amp;AF$33,データシート1!$A:$BS,MATCH("aa_"&amp;$S38,データシート1!$A$1:$BS$1,0),0)</f>
        <v>16.512214579881647</v>
      </c>
      <c r="AG38" s="1019">
        <f>VLOOKUP(年度マスタ!$K$4&amp;"_"&amp;AG$33,データシート1!$A:$BS,MATCH("aa_"&amp;$S38,データシート1!$A$1:$BS$1,0),0)</f>
        <v>14.688141859603945</v>
      </c>
      <c r="AH38" s="1019">
        <f>VLOOKUP(年度マスタ!$K$4&amp;"_"&amp;AH$33,データシート1!$A:$BS,MATCH("aa_"&amp;$S38,データシート1!$A$1:$BS$1,0),0)</f>
        <v>13.449875966129552</v>
      </c>
      <c r="AI38" s="1019">
        <f>VLOOKUP(年度マスタ!$K$4&amp;"_"&amp;AI$33,データシート1!$A:$BS,MATCH("aa_"&amp;$S38,データシート1!$A$1:$BS$1,0),0)</f>
        <v>13.57901002309638</v>
      </c>
      <c r="AJ38" s="1019">
        <f>VLOOKUP(年度マスタ!$K$4&amp;"_"&amp;AJ$33,データシート1!$A:$BS,MATCH("aa_"&amp;$S38,データシート1!$A$1:$BS$1,0),0)</f>
        <v>14.19085670847843</v>
      </c>
      <c r="AK38" s="1020">
        <f>VLOOKUP(年度マスタ!$K$4&amp;"_"&amp;AK$33,データシート1!$A:$BS,MATCH("aa_"&amp;$S38,データシート1!$A$1:$BS$1,0),0)</f>
        <v>12.9229357216935</v>
      </c>
      <c r="AL38" s="373"/>
      <c r="AW38" s="19" t="str">
        <f>年度マスタ!H4</f>
        <v>03</v>
      </c>
      <c r="AX38" s="19" t="s">
        <v>111</v>
      </c>
      <c r="AY38" s="19">
        <f>VLOOKUP($AW38&amp;"_"&amp;$AY$34,データシート1!$A:$BS,MATCH($AY$31&amp;"_"&amp;AY$36,データシート1!$A$1:$BS$1,0),0)</f>
        <v>2864.8561083852378</v>
      </c>
      <c r="AZ38" s="19">
        <f>VLOOKUP($AW38&amp;"_"&amp;$AY$34,データシート1!$A:$BS,MATCH($AY$31&amp;"_"&amp;AZ$36,データシート1!$A$1:$BS$1,0),0)</f>
        <v>159.94890012330251</v>
      </c>
      <c r="BA38" s="19">
        <f>VLOOKUP($AW38&amp;"_"&amp;$AY$34,データシート1!$A:$BS,MATCH($AY$31&amp;"_"&amp;BA$36,データシート1!$A$1:$BS$1,0),0)</f>
        <v>481.68279473152046</v>
      </c>
      <c r="BB38" s="19">
        <f>VLOOKUP($AW38&amp;"_"&amp;$AY$34,データシート1!$A:$BS,MATCH($AY$31&amp;"_"&amp;BB$36,データシート1!$A$1:$BS$1,0),0)</f>
        <v>1735.0876575291352</v>
      </c>
      <c r="BC38" s="19">
        <f>VLOOKUP($AW38&amp;"_"&amp;$AY$34,データシート1!$A:$BS,MATCH($AY$31&amp;"_"&amp;BC$36,データシート1!$A$1:$BS$1,0),0)</f>
        <v>2054.5788235167392</v>
      </c>
      <c r="BD38" s="19">
        <f>VLOOKUP($AW38&amp;"_"&amp;$AY$34,データシート1!$A:$BS,MATCH($AY$31&amp;"_"&amp;BD$36,データシート1!$A$1:$BS$1,0),0)</f>
        <v>1033.4389847066386</v>
      </c>
      <c r="BE38" s="19">
        <f>VLOOKUP($AW38&amp;"_"&amp;$AY$34,データシート1!$A:$BS,MATCH($AY$31&amp;"_"&amp;BE$36,データシート1!$A$1:$BS$1,0),0)</f>
        <v>1135.2821060973558</v>
      </c>
      <c r="BF38" s="19">
        <f>VLOOKUP($AW38&amp;"_"&amp;$AY$34,データシート1!$A:$BS,MATCH($AY$31&amp;"_"&amp;BF$36,データシート1!$A$1:$BS$1,0),0)</f>
        <v>71.991539265161691</v>
      </c>
      <c r="BG38" s="19">
        <f>VLOOKUP($AW38&amp;"_"&amp;$AY$34,データシート1!$A:$BS,MATCH($AY$31&amp;"_"&amp;BG$36,データシート1!$A$1:$BS$1,0),0)</f>
        <v>20.681180998846756</v>
      </c>
      <c r="BH38" s="19">
        <f>VLOOKUP($AW38&amp;"_"&amp;$AY$34,データシート1!$A:$BS,MATCH($AY$31&amp;"_"&amp;BH$36,データシート1!$A$1:$BS$1,0),0)</f>
        <v>168.43754189863466</v>
      </c>
    </row>
    <row r="39" spans="2:64" ht="17.100000000000001" customHeight="1" thickBot="1">
      <c r="B39" s="366"/>
      <c r="C39" s="367"/>
      <c r="D39" s="369"/>
      <c r="E39" s="993"/>
      <c r="F39" s="369"/>
      <c r="G39" s="368"/>
      <c r="H39" s="368"/>
      <c r="I39" s="369"/>
      <c r="J39" s="370"/>
      <c r="K39" s="378"/>
      <c r="L39" s="389"/>
      <c r="M39" s="389"/>
      <c r="N39" s="390" t="s">
        <v>1298</v>
      </c>
      <c r="O39" s="1026">
        <f>AC43</f>
        <v>14.116682699020521</v>
      </c>
      <c r="P39" s="502">
        <f t="shared" si="9"/>
        <v>0.1224688895719505</v>
      </c>
      <c r="Q39" s="371"/>
      <c r="R39" s="15"/>
      <c r="S39" s="401" t="s">
        <v>102</v>
      </c>
      <c r="T39" s="378"/>
      <c r="U39" s="386" t="s">
        <v>112</v>
      </c>
      <c r="V39" s="387"/>
      <c r="W39" s="387"/>
      <c r="X39" s="1015">
        <f>VLOOKUP(年度マスタ!$K$4&amp;"_"&amp;X$33,データシート1!$A:$BS,MATCH("aa_"&amp;$S39,データシート1!$A$1:$BS$1,0),0)</f>
        <v>15.368922798369205</v>
      </c>
      <c r="Y39" s="1016">
        <f>VLOOKUP(年度マスタ!$K$4&amp;"_"&amp;Y$33,データシート1!$A:$BS,MATCH("aa_"&amp;$S39,データシート1!$A$1:$BS$1,0),0)</f>
        <v>15.636015018521126</v>
      </c>
      <c r="Z39" s="1016">
        <f>VLOOKUP(年度マスタ!$K$4&amp;"_"&amp;Z$33,データシート1!$A:$BS,MATCH("aa_"&amp;$S39,データシート1!$A$1:$BS$1,0),0)</f>
        <v>14.932128625977109</v>
      </c>
      <c r="AA39" s="1016">
        <f>VLOOKUP(年度マスタ!$K$4&amp;"_"&amp;AA$33,データシート1!$A:$BS,MATCH("aa_"&amp;$S39,データシート1!$A$1:$BS$1,0),0)</f>
        <v>18.391613129969638</v>
      </c>
      <c r="AB39" s="1016">
        <f>VLOOKUP(年度マスタ!$K$4&amp;"_"&amp;AB$33,データシート1!$A:$BS,MATCH("aa_"&amp;$S39,データシート1!$A$1:$BS$1,0),0)</f>
        <v>18.33714466844701</v>
      </c>
      <c r="AC39" s="1016">
        <f>VLOOKUP(年度マスタ!$K$4&amp;"_"&amp;AC$33,データシート1!$A:$BS,MATCH("aa_"&amp;$S39,データシート1!$A$1:$BS$1,0),0)</f>
        <v>17.593178554083568</v>
      </c>
      <c r="AD39" s="1016">
        <f>VLOOKUP(年度マスタ!$K$4&amp;"_"&amp;AD$33,データシート1!$A:$BS,MATCH("aa_"&amp;$S39,データシート1!$A$1:$BS$1,0),0)</f>
        <v>16.168058108049458</v>
      </c>
      <c r="AE39" s="1016">
        <f>VLOOKUP(年度マスタ!$K$4&amp;"_"&amp;AE$33,データシート1!$A:$BS,MATCH("aa_"&amp;$S39,データシート1!$A$1:$BS$1,0),0)</f>
        <v>17.062950377774868</v>
      </c>
      <c r="AF39" s="1016">
        <f>VLOOKUP(年度マスタ!$K$4&amp;"_"&amp;AF$33,データシート1!$A:$BS,MATCH("aa_"&amp;$S39,データシート1!$A$1:$BS$1,0),0)</f>
        <v>13.621018425064735</v>
      </c>
      <c r="AG39" s="1016">
        <f>VLOOKUP(年度マスタ!$K$4&amp;"_"&amp;AG$33,データシート1!$A:$BS,MATCH("aa_"&amp;$S39,データシート1!$A$1:$BS$1,0),0)</f>
        <v>12.226007176015226</v>
      </c>
      <c r="AH39" s="1016">
        <f>VLOOKUP(年度マスタ!$K$4&amp;"_"&amp;AH$33,データシート1!$A:$BS,MATCH("aa_"&amp;$S39,データシート1!$A$1:$BS$1,0),0)</f>
        <v>13.074717845103862</v>
      </c>
      <c r="AI39" s="1016">
        <f>VLOOKUP(年度マスタ!$K$4&amp;"_"&amp;AI$33,データシート1!$A:$BS,MATCH("aa_"&amp;$S39,データシート1!$A$1:$BS$1,0),0)</f>
        <v>12.182217040260989</v>
      </c>
      <c r="AJ39" s="1016">
        <f>VLOOKUP(年度マスタ!$K$4&amp;"_"&amp;AJ$33,データシート1!$A:$BS,MATCH("aa_"&amp;$S39,データシート1!$A$1:$BS$1,0),0)</f>
        <v>10.527587726825763</v>
      </c>
      <c r="AK39" s="1017">
        <f>VLOOKUP(年度マスタ!$K$4&amp;"_"&amp;AK$33,データシート1!$A:$BS,MATCH("aa_"&amp;$S39,データシート1!$A$1:$BS$1,0),0)</f>
        <v>11.777403320185257</v>
      </c>
      <c r="AL39" s="373"/>
      <c r="AW39" s="19" t="str">
        <f>年度マスタ!K4</f>
        <v>03303</v>
      </c>
      <c r="AX39" s="19" t="s">
        <v>113</v>
      </c>
      <c r="AY39" s="19">
        <f>VLOOKUP($AW39&amp;"_"&amp;$AY$34,データシート1!$A:$BS,MATCH($AY$31&amp;"_"&amp;AY$36,データシート1!$A$1:$BS$1,0),0)</f>
        <v>23.107608173246351</v>
      </c>
      <c r="AZ39" s="19">
        <f>VLOOKUP($AW39&amp;"_"&amp;$AY$34,データシート1!$A:$BS,MATCH($AY$31&amp;"_"&amp;AZ$36,データシート1!$A$1:$BS$1,0),0)</f>
        <v>1.4594952627970235</v>
      </c>
      <c r="BA39" s="19">
        <f>VLOOKUP($AW39&amp;"_"&amp;$AY$34,データシート1!$A:$BS,MATCH($AY$31&amp;"_"&amp;BA$36,データシート1!$A$1:$BS$1,0),0)</f>
        <v>12.9229357216935</v>
      </c>
      <c r="BB39" s="19">
        <f>VLOOKUP($AW39&amp;"_"&amp;$AY$34,データシート1!$A:$BS,MATCH($AY$31&amp;"_"&amp;BB$36,データシート1!$A$1:$BS$1,0),0)</f>
        <v>11.777403320185257</v>
      </c>
      <c r="BC39" s="19">
        <f>VLOOKUP($AW39&amp;"_"&amp;$AY$34,データシート1!$A:$BS,MATCH($AY$31&amp;"_"&amp;BC$36,データシート1!$A$1:$BS$1,0),0)</f>
        <v>20.747706848233644</v>
      </c>
      <c r="BD39" s="19">
        <f>VLOOKUP($AW39&amp;"_"&amp;$AY$34,データシート1!$A:$BS,MATCH($AY$31&amp;"_"&amp;BD$36,データシート1!$A$1:$BS$1,0),0)</f>
        <v>10.121135204270351</v>
      </c>
      <c r="BE39" s="19">
        <f>VLOOKUP($AW39&amp;"_"&amp;$AY$34,データシート1!$A:$BS,MATCH($AY$31&amp;"_"&amp;BE$36,データシート1!$A$1:$BS$1,0),0)</f>
        <v>16.072152200056255</v>
      </c>
      <c r="BF39" s="19">
        <f>VLOOKUP($AW39&amp;"_"&amp;$AY$34,データシート1!$A:$BS,MATCH($AY$31&amp;"_"&amp;BF$36,データシート1!$A$1:$BS$1,0),0)</f>
        <v>0.74140940320522264</v>
      </c>
      <c r="BG39" s="19">
        <f>VLOOKUP($AW39&amp;"_"&amp;$AY$34,データシート1!$A:$BS,MATCH($AY$31&amp;"_"&amp;BG$36,データシート1!$A$1:$BS$1,0),0)</f>
        <v>0</v>
      </c>
      <c r="BH39" s="19">
        <f>VLOOKUP($AW39&amp;"_"&amp;$AY$34,データシート1!$A:$BS,MATCH($AY$31&amp;"_"&amp;BH$36,データシート1!$A$1:$BS$1,0),0)</f>
        <v>1.6098091809565429</v>
      </c>
    </row>
    <row r="40" spans="2:64" ht="17.100000000000001" customHeight="1" thickBot="1">
      <c r="B40" s="366"/>
      <c r="C40" s="367"/>
      <c r="D40" s="369"/>
      <c r="E40" s="369"/>
      <c r="F40" s="369"/>
      <c r="G40" s="368"/>
      <c r="H40" s="368"/>
      <c r="I40" s="369"/>
      <c r="J40" s="370"/>
      <c r="K40" s="378"/>
      <c r="L40" s="389"/>
      <c r="M40" s="391"/>
      <c r="N40" s="382" t="s">
        <v>47</v>
      </c>
      <c r="O40" s="1026">
        <f>AC44</f>
        <v>17.733541100041712</v>
      </c>
      <c r="P40" s="502">
        <f t="shared" si="9"/>
        <v>0.15384684440426954</v>
      </c>
      <c r="Q40" s="371"/>
      <c r="R40" s="15"/>
      <c r="S40" s="401" t="s">
        <v>78</v>
      </c>
      <c r="T40" s="378"/>
      <c r="U40" s="386" t="s">
        <v>78</v>
      </c>
      <c r="V40" s="387"/>
      <c r="W40" s="387"/>
      <c r="X40" s="1015">
        <f>VLOOKUP(年度マスタ!$K$4&amp;"_"&amp;X$33,データシート1!$A:$BS,MATCH("aa_"&amp;$S40,データシート1!$A$1:$BS$1,0),0)</f>
        <v>25.192500781348624</v>
      </c>
      <c r="Y40" s="1016">
        <f>VLOOKUP(年度マスタ!$K$4&amp;"_"&amp;Y$33,データシート1!$A:$BS,MATCH("aa_"&amp;$S40,データシート1!$A$1:$BS$1,0),0)</f>
        <v>24.212911058292239</v>
      </c>
      <c r="Z40" s="1016">
        <f>VLOOKUP(年度マスタ!$K$4&amp;"_"&amp;Z$33,データシート1!$A:$BS,MATCH("aa_"&amp;$S40,データシート1!$A$1:$BS$1,0),0)</f>
        <v>25.204839955399382</v>
      </c>
      <c r="AA40" s="1016">
        <f>VLOOKUP(年度マスタ!$K$4&amp;"_"&amp;AA$33,データシート1!$A:$BS,MATCH("aa_"&amp;$S40,データシート1!$A$1:$BS$1,0),0)</f>
        <v>30.551198738277694</v>
      </c>
      <c r="AB40" s="1016">
        <f>VLOOKUP(年度マスタ!$K$4&amp;"_"&amp;AB$33,データシート1!$A:$BS,MATCH("aa_"&amp;$S40,データシート1!$A$1:$BS$1,0),0)</f>
        <v>33.168266245175978</v>
      </c>
      <c r="AC40" s="1016">
        <f>VLOOKUP(年度マスタ!$K$4&amp;"_"&amp;AC$33,データシート1!$A:$BS,MATCH("aa_"&amp;$S40,データシート1!$A$1:$BS$1,0),0)</f>
        <v>28.666563052194864</v>
      </c>
      <c r="AD40" s="1016">
        <f>VLOOKUP(年度マスタ!$K$4&amp;"_"&amp;AD$33,データシート1!$A:$BS,MATCH("aa_"&amp;$S40,データシート1!$A$1:$BS$1,0),0)</f>
        <v>25.169188915290629</v>
      </c>
      <c r="AE40" s="1016">
        <f>VLOOKUP(年度マスタ!$K$4&amp;"_"&amp;AE$33,データシート1!$A:$BS,MATCH("aa_"&amp;$S40,データシート1!$A$1:$BS$1,0),0)</f>
        <v>28.328331172753966</v>
      </c>
      <c r="AF40" s="1016">
        <f>VLOOKUP(年度マスタ!$K$4&amp;"_"&amp;AF$33,データシート1!$A:$BS,MATCH("aa_"&amp;$S40,データシート1!$A$1:$BS$1,0),0)</f>
        <v>25.652275580355042</v>
      </c>
      <c r="AG40" s="1016">
        <f>VLOOKUP(年度マスタ!$K$4&amp;"_"&amp;AG$33,データシート1!$A:$BS,MATCH("aa_"&amp;$S40,データシート1!$A$1:$BS$1,0),0)</f>
        <v>25.364364441724895</v>
      </c>
      <c r="AH40" s="1016">
        <f>VLOOKUP(年度マスタ!$K$4&amp;"_"&amp;AH$33,データシート1!$A:$BS,MATCH("aa_"&amp;$S40,データシート1!$A$1:$BS$1,0),0)</f>
        <v>23.469102034287179</v>
      </c>
      <c r="AI40" s="1016">
        <f>VLOOKUP(年度マスタ!$K$4&amp;"_"&amp;AI$33,データシート1!$A:$BS,MATCH("aa_"&amp;$S40,データシート1!$A$1:$BS$1,0),0)</f>
        <v>21.819118373735819</v>
      </c>
      <c r="AJ40" s="1016">
        <f>VLOOKUP(年度マスタ!$K$4&amp;"_"&amp;AJ$33,データシート1!$A:$BS,MATCH("aa_"&amp;$S40,データシート1!$A$1:$BS$1,0),0)</f>
        <v>21.005799766619035</v>
      </c>
      <c r="AK40" s="1017">
        <f>VLOOKUP(年度マスタ!$K$4&amp;"_"&amp;AK$33,データシート1!$A:$BS,MATCH("aa_"&amp;$S40,データシート1!$A$1:$BS$1,0),0)</f>
        <v>20.747706848233644</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1.1496680767054275</v>
      </c>
      <c r="P41" s="502">
        <f t="shared" si="9"/>
        <v>9.9739135413309931E-3</v>
      </c>
      <c r="Q41" s="371"/>
      <c r="R41" s="15"/>
      <c r="S41" s="401" t="s">
        <v>1276</v>
      </c>
      <c r="T41" s="378"/>
      <c r="U41" s="286" t="s">
        <v>44</v>
      </c>
      <c r="V41" s="387"/>
      <c r="W41" s="387"/>
      <c r="X41" s="1015">
        <f>X42+X45+X46</f>
        <v>34.561054210591784</v>
      </c>
      <c r="Y41" s="1016">
        <f t="shared" ref="Y41:AH41" si="12">Y42+Y45+Y46</f>
        <v>34.058184300424756</v>
      </c>
      <c r="Z41" s="1016">
        <f t="shared" si="12"/>
        <v>34.194393714175284</v>
      </c>
      <c r="AA41" s="1016">
        <f t="shared" si="12"/>
        <v>31.318090685766951</v>
      </c>
      <c r="AB41" s="1016">
        <f t="shared" si="12"/>
        <v>31.762250300657605</v>
      </c>
      <c r="AC41" s="1016">
        <f t="shared" si="12"/>
        <v>32.999891875767659</v>
      </c>
      <c r="AD41" s="1016">
        <f t="shared" si="12"/>
        <v>32.380965278189976</v>
      </c>
      <c r="AE41" s="1016">
        <f t="shared" si="12"/>
        <v>32.177863402568207</v>
      </c>
      <c r="AF41" s="1016">
        <f t="shared" si="12"/>
        <v>31.592816073466327</v>
      </c>
      <c r="AG41" s="1016">
        <f t="shared" si="12"/>
        <v>31.131313491910703</v>
      </c>
      <c r="AH41" s="1016">
        <f t="shared" si="12"/>
        <v>30.461583840664712</v>
      </c>
      <c r="AI41" s="1016">
        <f>AI42+AI45+AI46</f>
        <v>29.696740903158165</v>
      </c>
      <c r="AJ41" s="1016">
        <f>AJ42+AJ45+AJ46</f>
        <v>27.129292056892201</v>
      </c>
      <c r="AK41" s="1017">
        <f>AK42+AK45+AK46</f>
        <v>26.934696807531825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33.581994582403098</v>
      </c>
      <c r="Y42" s="1019">
        <f t="shared" ref="Y42:AK42" si="13">SUM(Y43:Y44)</f>
        <v>33.140512056274204</v>
      </c>
      <c r="Z42" s="1019">
        <f t="shared" si="13"/>
        <v>33.251840703866129</v>
      </c>
      <c r="AA42" s="1019">
        <f t="shared" si="13"/>
        <v>30.250678502888626</v>
      </c>
      <c r="AB42" s="1019">
        <f t="shared" si="13"/>
        <v>30.616333195489336</v>
      </c>
      <c r="AC42" s="1019">
        <f t="shared" si="13"/>
        <v>31.850223799062235</v>
      </c>
      <c r="AD42" s="1019">
        <f t="shared" si="13"/>
        <v>31.297207819648015</v>
      </c>
      <c r="AE42" s="1019">
        <f t="shared" si="13"/>
        <v>31.14104094065295</v>
      </c>
      <c r="AF42" s="1019">
        <f t="shared" si="13"/>
        <v>30.600647978239031</v>
      </c>
      <c r="AG42" s="1019">
        <f t="shared" si="13"/>
        <v>30.191428125263251</v>
      </c>
      <c r="AH42" s="1019">
        <f t="shared" si="13"/>
        <v>29.608875178882915</v>
      </c>
      <c r="AI42" s="1019">
        <f t="shared" si="13"/>
        <v>28.886072529968725</v>
      </c>
      <c r="AJ42" s="1019">
        <f t="shared" si="13"/>
        <v>26.373030424976708</v>
      </c>
      <c r="AK42" s="1020">
        <f t="shared" si="13"/>
        <v>26.193287404326604</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1.7051838187210178</v>
      </c>
      <c r="P43" s="679">
        <f t="shared" si="9"/>
        <v>1.4793274967447621E-2</v>
      </c>
      <c r="Q43" s="371"/>
      <c r="R43" s="15"/>
      <c r="S43" s="401" t="s">
        <v>46</v>
      </c>
      <c r="T43" s="405"/>
      <c r="U43" s="389"/>
      <c r="V43" s="406"/>
      <c r="W43" s="390" t="s">
        <v>46</v>
      </c>
      <c r="X43" s="1018">
        <f>VLOOKUP(年度マスタ!$K$4&amp;"_"&amp;X$33,データシート1!$A:$BS,MATCH("aa_"&amp;$S43,データシート1!$A$1:$BS$1,0),0)</f>
        <v>14.887995799470847</v>
      </c>
      <c r="Y43" s="1019">
        <f>VLOOKUP(年度マスタ!$K$4&amp;"_"&amp;Y$33,データシート1!$A:$BS,MATCH("aa_"&amp;$S43,データシート1!$A$1:$BS$1,0),0)</f>
        <v>15.124887415272045</v>
      </c>
      <c r="Z43" s="1019">
        <f>VLOOKUP(年度マスタ!$K$4&amp;"_"&amp;Z$33,データシート1!$A:$BS,MATCH("aa_"&amp;$S43,データシート1!$A$1:$BS$1,0),0)</f>
        <v>14.993891350469957</v>
      </c>
      <c r="AA43" s="1019">
        <f>VLOOKUP(年度マスタ!$K$4&amp;"_"&amp;AA$33,データシート1!$A:$BS,MATCH("aa_"&amp;$S43,データシート1!$A$1:$BS$1,0),0)</f>
        <v>14.133552479204132</v>
      </c>
      <c r="AB43" s="1019">
        <f>VLOOKUP(年度マスタ!$K$4&amp;"_"&amp;AB$33,データシート1!$A:$BS,MATCH("aa_"&amp;$S43,データシート1!$A$1:$BS$1,0),0)</f>
        <v>14.312951136597867</v>
      </c>
      <c r="AC43" s="1019">
        <f>VLOOKUP(年度マスタ!$K$4&amp;"_"&amp;AC$33,データシート1!$A:$BS,MATCH("aa_"&amp;$S43,データシート1!$A$1:$BS$1,0),0)</f>
        <v>14.116682699020521</v>
      </c>
      <c r="AD43" s="1019">
        <f>VLOOKUP(年度マスタ!$K$4&amp;"_"&amp;AD$33,データシート1!$A:$BS,MATCH("aa_"&amp;$S43,データシート1!$A$1:$BS$1,0),0)</f>
        <v>13.476454412319775</v>
      </c>
      <c r="AE43" s="1019">
        <f>VLOOKUP(年度マスタ!$K$4&amp;"_"&amp;AE$33,データシート1!$A:$BS,MATCH("aa_"&amp;$S43,データシート1!$A$1:$BS$1,0),0)</f>
        <v>13.296215273718987</v>
      </c>
      <c r="AF43" s="1019">
        <f>VLOOKUP(年度マスタ!$K$4&amp;"_"&amp;AF$33,データシート1!$A:$BS,MATCH("aa_"&amp;$S43,データシート1!$A$1:$BS$1,0),0)</f>
        <v>13.109249015620451</v>
      </c>
      <c r="AG43" s="1019">
        <f>VLOOKUP(年度マスタ!$K$4&amp;"_"&amp;AG$33,データシート1!$A:$BS,MATCH("aa_"&amp;$S43,データシート1!$A$1:$BS$1,0),0)</f>
        <v>12.873594196772737</v>
      </c>
      <c r="AH43" s="1019">
        <f>VLOOKUP(年度マスタ!$K$4&amp;"_"&amp;AH$33,データシート1!$A:$BS,MATCH("aa_"&amp;$S43,データシート1!$A$1:$BS$1,0),0)</f>
        <v>12.597263864539197</v>
      </c>
      <c r="AI43" s="1019">
        <f>VLOOKUP(年度マスタ!$K$4&amp;"_"&amp;AI$33,データシート1!$A:$BS,MATCH("aa_"&amp;$S43,データシート1!$A$1:$BS$1,0),0)</f>
        <v>12.092925505514138</v>
      </c>
      <c r="AJ43" s="1019">
        <f>VLOOKUP(年度マスタ!$K$4&amp;"_"&amp;AJ$33,データシート1!$A:$BS,MATCH("aa_"&amp;$S43,データシート1!$A$1:$BS$1,0),0)</f>
        <v>10.55313089369446</v>
      </c>
      <c r="AK43" s="1020">
        <f>VLOOKUP(年度マスタ!$K$4&amp;"_"&amp;AK$33,データシート1!$A:$BS,MATCH("aa_"&amp;$S43,データシート1!$A$1:$BS$1,0),0)</f>
        <v>10.121135204270351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18.693998782932248</v>
      </c>
      <c r="Y44" s="1019">
        <f>VLOOKUP(年度マスタ!$K$4&amp;"_"&amp;Y$33,データシート1!$A:$BS,MATCH("aa_"&amp;$S44,データシート1!$A$1:$BS$1,0),0)</f>
        <v>18.015624641002155</v>
      </c>
      <c r="Z44" s="1019">
        <f>VLOOKUP(年度マスタ!$K$4&amp;"_"&amp;Z$33,データシート1!$A:$BS,MATCH("aa_"&amp;$S44,データシート1!$A$1:$BS$1,0),0)</f>
        <v>18.257949353396175</v>
      </c>
      <c r="AA44" s="1019">
        <f>VLOOKUP(年度マスタ!$K$4&amp;"_"&amp;AA$33,データシート1!$A:$BS,MATCH("aa_"&amp;$S44,データシート1!$A$1:$BS$1,0),0)</f>
        <v>16.117126023684495</v>
      </c>
      <c r="AB44" s="1019">
        <f>VLOOKUP(年度マスタ!$K$4&amp;"_"&amp;AB$33,データシート1!$A:$BS,MATCH("aa_"&amp;$S44,データシート1!$A$1:$BS$1,0),0)</f>
        <v>16.303382058891469</v>
      </c>
      <c r="AC44" s="1019">
        <f>VLOOKUP(年度マスタ!$K$4&amp;"_"&amp;AC$33,データシート1!$A:$BS,MATCH("aa_"&amp;$S44,データシート1!$A$1:$BS$1,0),0)</f>
        <v>17.733541100041712</v>
      </c>
      <c r="AD44" s="1019">
        <f>VLOOKUP(年度マスタ!$K$4&amp;"_"&amp;AD$33,データシート1!$A:$BS,MATCH("aa_"&amp;$S44,データシート1!$A$1:$BS$1,0),0)</f>
        <v>17.82075340732824</v>
      </c>
      <c r="AE44" s="1019">
        <f>VLOOKUP(年度マスタ!$K$4&amp;"_"&amp;AE$33,データシート1!$A:$BS,MATCH("aa_"&amp;$S44,データシート1!$A$1:$BS$1,0),0)</f>
        <v>17.844825666933964</v>
      </c>
      <c r="AF44" s="1019">
        <f>VLOOKUP(年度マスタ!$K$4&amp;"_"&amp;AF$33,データシート1!$A:$BS,MATCH("aa_"&amp;$S44,データシート1!$A$1:$BS$1,0),0)</f>
        <v>17.491398962618582</v>
      </c>
      <c r="AG44" s="1019">
        <f>VLOOKUP(年度マスタ!$K$4&amp;"_"&amp;AG$33,データシート1!$A:$BS,MATCH("aa_"&amp;$S44,データシート1!$A$1:$BS$1,0),0)</f>
        <v>17.317833928490511</v>
      </c>
      <c r="AH44" s="1019">
        <f>VLOOKUP(年度マスタ!$K$4&amp;"_"&amp;AH$33,データシート1!$A:$BS,MATCH("aa_"&amp;$S44,データシート1!$A$1:$BS$1,0),0)</f>
        <v>17.011611314343718</v>
      </c>
      <c r="AI44" s="1019">
        <f>VLOOKUP(年度マスタ!$K$4&amp;"_"&amp;AI$33,データシート1!$A:$BS,MATCH("aa_"&amp;$S44,データシート1!$A$1:$BS$1,0),0)</f>
        <v>16.793147024454587</v>
      </c>
      <c r="AJ44" s="1019">
        <f>VLOOKUP(年度マスタ!$K$4&amp;"_"&amp;AJ$33,データシート1!$A:$BS,MATCH("aa_"&amp;$S44,データシート1!$A$1:$BS$1,0),0)</f>
        <v>15.819899531282248</v>
      </c>
      <c r="AK44" s="1020">
        <f>VLOOKUP(年度マスタ!$K$4&amp;"_"&amp;AK$33,データシート1!$A:$BS,MATCH("aa_"&amp;$S44,データシート1!$A$1:$BS$1,0),0)</f>
        <v>16.072152200056255</v>
      </c>
      <c r="AL44" s="373"/>
      <c r="AW44" s="19" t="str">
        <f>AW47</f>
        <v>岩手県</v>
      </c>
      <c r="AX44" s="407">
        <f t="shared" si="14"/>
        <v>0.36052775873012544</v>
      </c>
      <c r="AY44" s="407">
        <f t="shared" si="14"/>
        <v>0.17839710259116406</v>
      </c>
      <c r="AZ44" s="407">
        <f t="shared" si="14"/>
        <v>0.21124633534798468</v>
      </c>
      <c r="BA44" s="407">
        <f t="shared" si="14"/>
        <v>0.23251050283339805</v>
      </c>
      <c r="BB44" s="407">
        <f t="shared" si="14"/>
        <v>1.731830049732784E-2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0.9790596281886893</v>
      </c>
      <c r="Y45" s="1019">
        <f>VLOOKUP(年度マスタ!$K$4&amp;"_"&amp;Y$33,データシート1!$A:$BS,MATCH("aa_"&amp;$S45,データシート1!$A$1:$BS$1,0),0)</f>
        <v>0.91767224415055326</v>
      </c>
      <c r="Z45" s="1019">
        <f>VLOOKUP(年度マスタ!$K$4&amp;"_"&amp;Z$33,データシート1!$A:$BS,MATCH("aa_"&amp;$S45,データシート1!$A$1:$BS$1,0),0)</f>
        <v>0.94255301030915217</v>
      </c>
      <c r="AA45" s="1019">
        <f>VLOOKUP(年度マスタ!$K$4&amp;"_"&amp;AA$33,データシート1!$A:$BS,MATCH("aa_"&amp;$S45,データシート1!$A$1:$BS$1,0),0)</f>
        <v>1.0674121828783245</v>
      </c>
      <c r="AB45" s="1019">
        <f>VLOOKUP(年度マスタ!$K$4&amp;"_"&amp;AB$33,データシート1!$A:$BS,MATCH("aa_"&amp;$S45,データシート1!$A$1:$BS$1,0),0)</f>
        <v>1.1459171051682711</v>
      </c>
      <c r="AC45" s="1019">
        <f>VLOOKUP(年度マスタ!$K$4&amp;"_"&amp;AC$33,データシート1!$A:$BS,MATCH("aa_"&amp;$S45,データシート1!$A$1:$BS$1,0),0)</f>
        <v>1.1496680767054275</v>
      </c>
      <c r="AD45" s="1019">
        <f>VLOOKUP(年度マスタ!$K$4&amp;"_"&amp;AD$33,データシート1!$A:$BS,MATCH("aa_"&amp;$S45,データシート1!$A$1:$BS$1,0),0)</f>
        <v>1.083757458541962</v>
      </c>
      <c r="AE45" s="1019">
        <f>VLOOKUP(年度マスタ!$K$4&amp;"_"&amp;AE$33,データシート1!$A:$BS,MATCH("aa_"&amp;$S45,データシート1!$A$1:$BS$1,0),0)</f>
        <v>1.0368224619152564</v>
      </c>
      <c r="AF45" s="1019">
        <f>VLOOKUP(年度マスタ!$K$4&amp;"_"&amp;AF$33,データシート1!$A:$BS,MATCH("aa_"&amp;$S45,データシート1!$A$1:$BS$1,0),0)</f>
        <v>0.99216809522729643</v>
      </c>
      <c r="AG45" s="1019">
        <f>VLOOKUP(年度マスタ!$K$4&amp;"_"&amp;AG$33,データシート1!$A:$BS,MATCH("aa_"&amp;$S45,データシート1!$A$1:$BS$1,0),0)</f>
        <v>0.93988536664745337</v>
      </c>
      <c r="AH45" s="1019">
        <f>VLOOKUP(年度マスタ!$K$4&amp;"_"&amp;AH$33,データシート1!$A:$BS,MATCH("aa_"&amp;$S45,データシート1!$A$1:$BS$1,0),0)</f>
        <v>0.85270866178179761</v>
      </c>
      <c r="AI45" s="1019">
        <f>VLOOKUP(年度マスタ!$K$4&amp;"_"&amp;AI$33,データシート1!$A:$BS,MATCH("aa_"&amp;$S45,データシート1!$A$1:$BS$1,0),0)</f>
        <v>0.81066837318943985</v>
      </c>
      <c r="AJ45" s="1019">
        <f>VLOOKUP(年度マスタ!$K$4&amp;"_"&amp;AJ$33,データシート1!$A:$BS,MATCH("aa_"&amp;$S45,データシート1!$A$1:$BS$1,0),0)</f>
        <v>0.75626163191549212</v>
      </c>
      <c r="AK45" s="1020">
        <f>VLOOKUP(年度マスタ!$K$4&amp;"_"&amp;AK$33,データシート1!$A:$BS,MATCH("aa_"&amp;$S45,データシート1!$A$1:$BS$1,0),0)</f>
        <v>0.74140940320522264</v>
      </c>
      <c r="AL45" s="373"/>
      <c r="AW45" s="19" t="str">
        <f>AW48</f>
        <v>岩手町</v>
      </c>
      <c r="AX45" s="407">
        <f t="shared" ref="AX45:BB45" si="15">AX48/$BC48</f>
        <v>0.38037916263051852</v>
      </c>
      <c r="AY45" s="407">
        <f t="shared" si="15"/>
        <v>0.11949517561305181</v>
      </c>
      <c r="AZ45" s="407">
        <f t="shared" si="15"/>
        <v>0.21050912548342604</v>
      </c>
      <c r="BA45" s="407">
        <f t="shared" si="15"/>
        <v>0.27328318794891143</v>
      </c>
      <c r="BB45" s="407">
        <f t="shared" si="15"/>
        <v>1.633334832409215E-2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1.3735895930755351</v>
      </c>
      <c r="Y47" s="1022">
        <f>VLOOKUP(年度マスタ!$K$4&amp;"_"&amp;Y$33,データシート1!$A:$BS,MATCH("aa_"&amp;$S47,データシート1!$A$1:$BS$1,0),0)</f>
        <v>1.7052531969915732</v>
      </c>
      <c r="Z47" s="1022">
        <f>VLOOKUP(年度マスタ!$K$4&amp;"_"&amp;Z$33,データシート1!$A:$BS,MATCH("aa_"&amp;$S47,データシート1!$A$1:$BS$1,0),0)</f>
        <v>2.2979290533039363</v>
      </c>
      <c r="AA47" s="1022">
        <f>VLOOKUP(年度マスタ!$K$4&amp;"_"&amp;AA$33,データシート1!$A:$BS,MATCH("aa_"&amp;$S47,データシート1!$A$1:$BS$1,0),0)</f>
        <v>1.4992954633461657</v>
      </c>
      <c r="AB47" s="1022">
        <f>VLOOKUP(年度マスタ!$K$4&amp;"_"&amp;AB$33,データシート1!$A:$BS,MATCH("aa_"&amp;$S47,データシート1!$A$1:$BS$1,0),0)</f>
        <v>1.2388846518265011</v>
      </c>
      <c r="AC47" s="1022">
        <f>VLOOKUP(年度マスタ!$K$4&amp;"_"&amp;AC$33,データシート1!$A:$BS,MATCH("aa_"&amp;$S47,データシート1!$A$1:$BS$1,0),0)</f>
        <v>1.7051838187210178</v>
      </c>
      <c r="AD47" s="1022">
        <f>VLOOKUP(年度マスタ!$K$4&amp;"_"&amp;AD$33,データシート1!$A:$BS,MATCH("aa_"&amp;$S47,データシート1!$A$1:$BS$1,0),0)</f>
        <v>1.2988981211244337</v>
      </c>
      <c r="AE47" s="1022">
        <f>VLOOKUP(年度マスタ!$K$4&amp;"_"&amp;AE$33,データシート1!$A:$BS,MATCH("aa_"&amp;$S47,データシート1!$A$1:$BS$1,0),0)</f>
        <v>1.8615263170512821</v>
      </c>
      <c r="AF47" s="1022">
        <f>VLOOKUP(年度マスタ!$K$4&amp;"_"&amp;AF$33,データシート1!$A:$BS,MATCH("aa_"&amp;$S47,データシート1!$A$1:$BS$1,0),0)</f>
        <v>2.120947505391753</v>
      </c>
      <c r="AG47" s="1022">
        <f>VLOOKUP(年度マスタ!$K$4&amp;"_"&amp;AG$33,データシート1!$A:$BS,MATCH("aa_"&amp;$S47,データシート1!$A$1:$BS$1,0),0)</f>
        <v>2.1916483341880202</v>
      </c>
      <c r="AH47" s="1022">
        <f>VLOOKUP(年度マスタ!$K$4&amp;"_"&amp;AH$33,データシート1!$A:$BS,MATCH("aa_"&amp;$S47,データシート1!$A$1:$BS$1,0),0)</f>
        <v>1.3368000763947168</v>
      </c>
      <c r="AI47" s="1022">
        <f>VLOOKUP(年度マスタ!$K$4&amp;"_"&amp;AI$33,データシート1!$A:$BS,MATCH("aa_"&amp;$S47,データシート1!$A$1:$BS$1,0),0)</f>
        <v>1.7948777165691221</v>
      </c>
      <c r="AJ47" s="1022">
        <f>VLOOKUP(年度マスタ!$K$4&amp;"_"&amp;AJ$33,データシート1!$A:$BS,MATCH("aa_"&amp;$S47,データシート1!$A$1:$BS$1,0),0)</f>
        <v>2.0383691762550979</v>
      </c>
      <c r="AK47" s="1023">
        <f>VLOOKUP(年度マスタ!$K$4&amp;"_"&amp;AK$33,データシート1!$A:$BS,MATCH("aa_"&amp;$S47,データシート1!$A$1:$BS$1,0),0)</f>
        <v>1.6098091809565429</v>
      </c>
      <c r="AL47" s="373"/>
      <c r="AW47" s="19" t="str">
        <f>年度マスタ!I4</f>
        <v>岩手県</v>
      </c>
      <c r="AX47" s="408">
        <f>SUM(AY38:BA38)</f>
        <v>3506.4878032400607</v>
      </c>
      <c r="AY47" s="408">
        <f t="shared" si="17"/>
        <v>1735.0876575291352</v>
      </c>
      <c r="AZ47" s="408">
        <f t="shared" si="17"/>
        <v>2054.5788235167392</v>
      </c>
      <c r="BA47" s="408">
        <f>SUM(BD38:BG38)</f>
        <v>2261.3938110680028</v>
      </c>
      <c r="BB47" s="408">
        <f>BH38</f>
        <v>168.43754189863466</v>
      </c>
      <c r="BC47" s="408">
        <f>SUM(AX47:BB47)</f>
        <v>9725.9856372525719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岩手町</v>
      </c>
      <c r="AX48" s="408">
        <f>SUM(AY39:BA39)</f>
        <v>37.490039157736874</v>
      </c>
      <c r="AY48" s="408">
        <f>BB39</f>
        <v>11.777403320185257</v>
      </c>
      <c r="AZ48" s="408">
        <f>BC39</f>
        <v>20.747706848233644</v>
      </c>
      <c r="BA48" s="408">
        <f>SUM(BD39:BG39)</f>
        <v>26.934696807531825</v>
      </c>
      <c r="BB48" s="408">
        <f>BH39</f>
        <v>1.6098091809565429</v>
      </c>
      <c r="BC48" s="408">
        <f>SUM(AX48:BB48)</f>
        <v>98.559655314644147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98.559655314644147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37.490039157736874</v>
      </c>
      <c r="P52" s="501">
        <f t="shared" ref="P52:P64" si="18">O52/$O$51</f>
        <v>0.38037916263051852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23.107608173246351</v>
      </c>
      <c r="P53" s="502">
        <f t="shared" si="18"/>
        <v>0.23445301324844414</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1.4594952627970235</v>
      </c>
      <c r="P54" s="502">
        <f t="shared" si="18"/>
        <v>1.4808242359794143E-2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12.9229357216935</v>
      </c>
      <c r="P55" s="502">
        <f t="shared" si="18"/>
        <v>0.13111790702228024</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11.777403320185257</v>
      </c>
      <c r="P56" s="501">
        <f t="shared" si="18"/>
        <v>0.11949517561305181</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20.747706848233644</v>
      </c>
      <c r="P57" s="501">
        <f t="shared" si="18"/>
        <v>0.21050912548342604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26.934696807531825</v>
      </c>
      <c r="P58" s="501">
        <f t="shared" si="18"/>
        <v>0.27328318794891143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26.193287404326604</v>
      </c>
      <c r="P59" s="502">
        <f t="shared" si="18"/>
        <v>0.26576074480685369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10.121135204270351</v>
      </c>
      <c r="P60" s="502">
        <f t="shared" si="18"/>
        <v>0.10269044845945739</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16.072152200056255</v>
      </c>
      <c r="P61" s="502">
        <f t="shared" si="18"/>
        <v>0.16307029634739631</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0.74140940320522264</v>
      </c>
      <c r="P62" s="502">
        <f t="shared" si="18"/>
        <v>7.5224431420577711E-3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1.6098091809565429</v>
      </c>
      <c r="P64" s="679">
        <f t="shared" si="18"/>
        <v>1.633334832409215E-2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岩手町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200.10980000000001</v>
      </c>
      <c r="AI7" s="88">
        <f>VLOOKUP(年度マスタ!$K$4&amp;"_"&amp;$AG7,データシート1!$A:$BS,MATCH("ab_"&amp;AI$2,データシート1!$A$1:$BS$1,0),0)</f>
        <v>582</v>
      </c>
      <c r="AJ7" s="88">
        <f>VLOOKUP(年度マスタ!$K$4&amp;"_"&amp;$AG7,データシート1!$A:$BS,MATCH("ab_"&amp;AJ$2,データシート1!$A$1:$BS$1,0),0)</f>
        <v>147</v>
      </c>
      <c r="AK7" s="88">
        <f>VLOOKUP(年度マスタ!$K$4&amp;"_"&amp;$AG7,データシート1!$A:$BS,MATCH("ab_"&amp;AK$2,データシート1!$A$1:$BS$1,0),0)</f>
        <v>3114</v>
      </c>
      <c r="AL7" s="88">
        <f>VLOOKUP(年度マスタ!$K$4&amp;"_"&amp;$AG7,データシート1!$A:$BS,MATCH("ab_"&amp;AL$2,データシート1!$A$1:$BS$1,0),0)</f>
        <v>5331</v>
      </c>
      <c r="AM7" s="88">
        <f>VLOOKUP(年度マスタ!$K$4&amp;"_"&amp;$AG7,データシート1!$A:$BS,MATCH("ab_"&amp;AM$2,データシート1!$A$1:$BS$1,0),0)</f>
        <v>7625</v>
      </c>
      <c r="AN7" s="88">
        <f>VLOOKUP(年度マスタ!$K$4&amp;"_"&amp;$AG7,データシート1!$A:$BS,MATCH("ab_"&amp;AN$2,データシート1!$A$1:$BS$1,0),0)</f>
        <v>3665</v>
      </c>
      <c r="AO7" s="88">
        <f>VLOOKUP(年度マスタ!$K$4&amp;"_"&amp;$AG7,データシート1!$A:$BS,MATCH("ab_"&amp;AO$2,データシート1!$A$1:$BS$1,0),0)</f>
        <v>15998</v>
      </c>
      <c r="AP7" s="88">
        <f>VLOOKUP(年度マスタ!$K$4&amp;"_"&amp;$AG7,データシート1!$A:$BS,MATCH("ab_"&amp;AP$2,データシート1!$A$1:$BS$1,0),0)</f>
        <v>0</v>
      </c>
      <c r="AQ7" s="1073">
        <f>VLOOKUP(年度マスタ!$K$4&amp;"_"&amp;$AG7,データシート1!$A:$BS,MATCH("ab_"&amp;AQ$2,データシート1!$A$1:$BS$1,0),0)</f>
        <v>1.3735895930755351</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143.88159999999999</v>
      </c>
      <c r="AI8" s="88">
        <f>VLOOKUP(年度マスタ!$K$4&amp;"_"&amp;$AG8,データシート1!$A:$BS,MATCH("ab_"&amp;AI$2,データシート1!$A$1:$BS$1,0),0)</f>
        <v>564</v>
      </c>
      <c r="AJ8" s="88">
        <f>VLOOKUP(年度マスタ!$K$4&amp;"_"&amp;$AG8,データシート1!$A:$BS,MATCH("ab_"&amp;AJ$2,データシート1!$A$1:$BS$1,0),0)</f>
        <v>350</v>
      </c>
      <c r="AK8" s="88">
        <f>VLOOKUP(年度マスタ!$K$4&amp;"_"&amp;$AG8,データシート1!$A:$BS,MATCH("ab_"&amp;AK$2,データシート1!$A$1:$BS$1,0),0)</f>
        <v>3182</v>
      </c>
      <c r="AL8" s="88">
        <f>VLOOKUP(年度マスタ!$K$4&amp;"_"&amp;$AG8,データシート1!$A:$BS,MATCH("ab_"&amp;AL$2,データシート1!$A$1:$BS$1,0),0)</f>
        <v>5379</v>
      </c>
      <c r="AM8" s="88">
        <f>VLOOKUP(年度マスタ!$K$4&amp;"_"&amp;$AG8,データシート1!$A:$BS,MATCH("ab_"&amp;AM$2,データシート1!$A$1:$BS$1,0),0)</f>
        <v>7646</v>
      </c>
      <c r="AN8" s="88">
        <f>VLOOKUP(年度マスタ!$K$4&amp;"_"&amp;$AG8,データシート1!$A:$BS,MATCH("ab_"&amp;AN$2,データシート1!$A$1:$BS$1,0),0)</f>
        <v>3626</v>
      </c>
      <c r="AO8" s="88">
        <f>VLOOKUP(年度マスタ!$K$4&amp;"_"&amp;$AG8,データシート1!$A:$BS,MATCH("ab_"&amp;AO$2,データシート1!$A$1:$BS$1,0),0)</f>
        <v>15741</v>
      </c>
      <c r="AP8" s="88">
        <f>VLOOKUP(年度マスタ!$K$4&amp;"_"&amp;$AG8,データシート1!$A:$BS,MATCH("ab_"&amp;AP$2,データシート1!$A$1:$BS$1,0),0)</f>
        <v>0</v>
      </c>
      <c r="AQ8" s="1073">
        <f>VLOOKUP(年度マスタ!$K$4&amp;"_"&amp;$AG8,データシート1!$A:$BS,MATCH("ab_"&amp;AQ$2,データシート1!$A$1:$BS$1,0),0)</f>
        <v>1.7052531969915732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153.35890000000001</v>
      </c>
      <c r="AI9" s="88">
        <f>VLOOKUP(年度マスタ!$K$4&amp;"_"&amp;$AG9,データシート1!$A:$BS,MATCH("ab_"&amp;AI$2,データシート1!$A$1:$BS$1,0),0)</f>
        <v>564</v>
      </c>
      <c r="AJ9" s="88">
        <f>VLOOKUP(年度マスタ!$K$4&amp;"_"&amp;$AG9,データシート1!$A:$BS,MATCH("ab_"&amp;AJ$2,データシート1!$A$1:$BS$1,0),0)</f>
        <v>350</v>
      </c>
      <c r="AK9" s="88">
        <f>VLOOKUP(年度マスタ!$K$4&amp;"_"&amp;$AG9,データシート1!$A:$BS,MATCH("ab_"&amp;AK$2,データシート1!$A$1:$BS$1,0),0)</f>
        <v>3182</v>
      </c>
      <c r="AL9" s="88">
        <f>VLOOKUP(年度マスタ!$K$4&amp;"_"&amp;$AG9,データシート1!$A:$BS,MATCH("ab_"&amp;AL$2,データシート1!$A$1:$BS$1,0),0)</f>
        <v>5388</v>
      </c>
      <c r="AM9" s="88">
        <f>VLOOKUP(年度マスタ!$K$4&amp;"_"&amp;$AG9,データシート1!$A:$BS,MATCH("ab_"&amp;AM$2,データシート1!$A$1:$BS$1,0),0)</f>
        <v>7615</v>
      </c>
      <c r="AN9" s="88">
        <f>VLOOKUP(年度マスタ!$K$4&amp;"_"&amp;$AG9,データシート1!$A:$BS,MATCH("ab_"&amp;AN$2,データシート1!$A$1:$BS$1,0),0)</f>
        <v>3583</v>
      </c>
      <c r="AO9" s="88">
        <f>VLOOKUP(年度マスタ!$K$4&amp;"_"&amp;$AG9,データシート1!$A:$BS,MATCH("ab_"&amp;AO$2,データシート1!$A$1:$BS$1,0),0)</f>
        <v>15492</v>
      </c>
      <c r="AP9" s="88">
        <f>VLOOKUP(年度マスタ!$K$4&amp;"_"&amp;$AG9,データシート1!$A:$BS,MATCH("ab_"&amp;AP$2,データシート1!$A$1:$BS$1,0),0)</f>
        <v>0</v>
      </c>
      <c r="AQ9" s="1073">
        <f>VLOOKUP(年度マスタ!$K$4&amp;"_"&amp;$AG9,データシート1!$A:$BS,MATCH("ab_"&amp;AQ$2,データシート1!$A$1:$BS$1,0),0)</f>
        <v>2.2979290533039363</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143.8879</v>
      </c>
      <c r="AI10" s="88">
        <f>VLOOKUP(年度マスタ!$K$4&amp;"_"&amp;$AG10,データシート1!$A:$BS,MATCH("ab_"&amp;AI$2,データシート1!$A$1:$BS$1,0),0)</f>
        <v>564</v>
      </c>
      <c r="AJ10" s="88">
        <f>VLOOKUP(年度マスタ!$K$4&amp;"_"&amp;$AG10,データシート1!$A:$BS,MATCH("ab_"&amp;AJ$2,データシート1!$A$1:$BS$1,0),0)</f>
        <v>350</v>
      </c>
      <c r="AK10" s="88">
        <f>VLOOKUP(年度マスタ!$K$4&amp;"_"&amp;$AG10,データシート1!$A:$BS,MATCH("ab_"&amp;AK$2,データシート1!$A$1:$BS$1,0),0)</f>
        <v>3182</v>
      </c>
      <c r="AL10" s="88">
        <f>VLOOKUP(年度マスタ!$K$4&amp;"_"&amp;$AG10,データシート1!$A:$BS,MATCH("ab_"&amp;AL$2,データシート1!$A$1:$BS$1,0),0)</f>
        <v>5372</v>
      </c>
      <c r="AM10" s="88">
        <f>VLOOKUP(年度マスタ!$K$4&amp;"_"&amp;$AG10,データシート1!$A:$BS,MATCH("ab_"&amp;AM$2,データシート1!$A$1:$BS$1,0),0)</f>
        <v>7334</v>
      </c>
      <c r="AN10" s="88">
        <f>VLOOKUP(年度マスタ!$K$4&amp;"_"&amp;$AG10,データシート1!$A:$BS,MATCH("ab_"&amp;AN$2,データシート1!$A$1:$BS$1,0),0)</f>
        <v>3257</v>
      </c>
      <c r="AO10" s="88">
        <f>VLOOKUP(年度マスタ!$K$4&amp;"_"&amp;$AG10,データシート1!$A:$BS,MATCH("ab_"&amp;AO$2,データシート1!$A$1:$BS$1,0),0)</f>
        <v>15210</v>
      </c>
      <c r="AP10" s="88">
        <f>VLOOKUP(年度マスタ!$K$4&amp;"_"&amp;$AG10,データシート1!$A:$BS,MATCH("ab_"&amp;AP$2,データシート1!$A$1:$BS$1,0),0)</f>
        <v>0</v>
      </c>
      <c r="AQ10" s="1073">
        <f>VLOOKUP(年度マスタ!$K$4&amp;"_"&amp;$AG10,データシート1!$A:$BS,MATCH("ab_"&amp;AQ$2,データシート1!$A$1:$BS$1,0),0)</f>
        <v>1.4992954633461657</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136.80080000000001</v>
      </c>
      <c r="AI11" s="88">
        <f>VLOOKUP(年度マスタ!$K$4&amp;"_"&amp;$AG11,データシート1!$A:$BS,MATCH("ab_"&amp;AI$2,データシート1!$A$1:$BS$1,0),0)</f>
        <v>564</v>
      </c>
      <c r="AJ11" s="88">
        <f>VLOOKUP(年度マスタ!$K$4&amp;"_"&amp;$AG11,データシート1!$A:$BS,MATCH("ab_"&amp;AJ$2,データシート1!$A$1:$BS$1,0),0)</f>
        <v>350</v>
      </c>
      <c r="AK11" s="88">
        <f>VLOOKUP(年度マスタ!$K$4&amp;"_"&amp;$AG11,データシート1!$A:$BS,MATCH("ab_"&amp;AK$2,データシート1!$A$1:$BS$1,0),0)</f>
        <v>3182</v>
      </c>
      <c r="AL11" s="88">
        <f>VLOOKUP(年度マスタ!$K$4&amp;"_"&amp;$AG11,データシート1!$A:$BS,MATCH("ab_"&amp;AL$2,データシート1!$A$1:$BS$1,0),0)</f>
        <v>5450</v>
      </c>
      <c r="AM11" s="88">
        <f>VLOOKUP(年度マスタ!$K$4&amp;"_"&amp;$AG11,データシート1!$A:$BS,MATCH("ab_"&amp;AM$2,データシート1!$A$1:$BS$1,0),0)</f>
        <v>7486</v>
      </c>
      <c r="AN11" s="88">
        <f>VLOOKUP(年度マスタ!$K$4&amp;"_"&amp;$AG11,データシート1!$A:$BS,MATCH("ab_"&amp;AN$2,データシート1!$A$1:$BS$1,0),0)</f>
        <v>3276</v>
      </c>
      <c r="AO11" s="88">
        <f>VLOOKUP(年度マスタ!$K$4&amp;"_"&amp;$AG11,データシート1!$A:$BS,MATCH("ab_"&amp;AO$2,データシート1!$A$1:$BS$1,0),0)</f>
        <v>15029</v>
      </c>
      <c r="AP11" s="88">
        <f>VLOOKUP(年度マスタ!$K$4&amp;"_"&amp;$AG11,データシート1!$A:$BS,MATCH("ab_"&amp;AP$2,データシート1!$A$1:$BS$1,0),0)</f>
        <v>0</v>
      </c>
      <c r="AQ11" s="1073">
        <f>VLOOKUP(年度マスタ!$K$4&amp;"_"&amp;$AG11,データシート1!$A:$BS,MATCH("ab_"&amp;AQ$2,データシート1!$A$1:$BS$1,0),0)</f>
        <v>1.2388846518265011</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149.26220000000001</v>
      </c>
      <c r="AI12" s="88">
        <f>VLOOKUP(年度マスタ!$K$4&amp;"_"&amp;$AG12,データシート1!$A:$BS,MATCH("ab_"&amp;AI$2,データシート1!$A$1:$BS$1,0),0)</f>
        <v>564</v>
      </c>
      <c r="AJ12" s="88">
        <f>VLOOKUP(年度マスタ!$K$4&amp;"_"&amp;$AG12,データシート1!$A:$BS,MATCH("ab_"&amp;AJ$2,データシート1!$A$1:$BS$1,0),0)</f>
        <v>350</v>
      </c>
      <c r="AK12" s="88">
        <f>VLOOKUP(年度マスタ!$K$4&amp;"_"&amp;$AG12,データシート1!$A:$BS,MATCH("ab_"&amp;AK$2,データシート1!$A$1:$BS$1,0),0)</f>
        <v>3182</v>
      </c>
      <c r="AL12" s="88">
        <f>VLOOKUP(年度マスタ!$K$4&amp;"_"&amp;$AG12,データシート1!$A:$BS,MATCH("ab_"&amp;AL$2,データシート1!$A$1:$BS$1,0),0)</f>
        <v>5466</v>
      </c>
      <c r="AM12" s="88">
        <f>VLOOKUP(年度マスタ!$K$4&amp;"_"&amp;$AG12,データシート1!$A:$BS,MATCH("ab_"&amp;AM$2,データシート1!$A$1:$BS$1,0),0)</f>
        <v>7713</v>
      </c>
      <c r="AN12" s="88">
        <f>VLOOKUP(年度マスタ!$K$4&amp;"_"&amp;$AG12,データシート1!$A:$BS,MATCH("ab_"&amp;AN$2,データシート1!$A$1:$BS$1,0),0)</f>
        <v>3550</v>
      </c>
      <c r="AO12" s="88">
        <f>VLOOKUP(年度マスタ!$K$4&amp;"_"&amp;$AG12,データシート1!$A:$BS,MATCH("ab_"&amp;AO$2,データシート1!$A$1:$BS$1,0),0)</f>
        <v>14862</v>
      </c>
      <c r="AP12" s="88">
        <f>VLOOKUP(年度マスタ!$K$4&amp;"_"&amp;$AG12,データシート1!$A:$BS,MATCH("ab_"&amp;AP$2,データシート1!$A$1:$BS$1,0),0)</f>
        <v>0</v>
      </c>
      <c r="AQ12" s="1073">
        <f>VLOOKUP(年度マスタ!$K$4&amp;"_"&amp;$AG12,データシート1!$A:$BS,MATCH("ab_"&amp;AQ$2,データシート1!$A$1:$BS$1,0),0)</f>
        <v>1.7051838187210178</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159.11060000000001</v>
      </c>
      <c r="AI13" s="88">
        <f>VLOOKUP(年度マスタ!$K$4&amp;"_"&amp;$AG13,データシート1!$A:$BS,MATCH("ab_"&amp;AI$2,データシート1!$A$1:$BS$1,0),0)</f>
        <v>541</v>
      </c>
      <c r="AJ13" s="88">
        <f>VLOOKUP(年度マスタ!$K$4&amp;"_"&amp;$AG13,データシート1!$A:$BS,MATCH("ab_"&amp;AJ$2,データシート1!$A$1:$BS$1,0),0)</f>
        <v>337</v>
      </c>
      <c r="AK13" s="88">
        <f>VLOOKUP(年度マスタ!$K$4&amp;"_"&amp;$AG13,データシート1!$A:$BS,MATCH("ab_"&amp;AK$2,データシート1!$A$1:$BS$1,0),0)</f>
        <v>2990</v>
      </c>
      <c r="AL13" s="88">
        <f>VLOOKUP(年度マスタ!$K$4&amp;"_"&amp;$AG13,データシート1!$A:$BS,MATCH("ab_"&amp;AL$2,データシート1!$A$1:$BS$1,0),0)</f>
        <v>5465</v>
      </c>
      <c r="AM13" s="88">
        <f>VLOOKUP(年度マスタ!$K$4&amp;"_"&amp;$AG13,データシート1!$A:$BS,MATCH("ab_"&amp;AM$2,データシート1!$A$1:$BS$1,0),0)</f>
        <v>7755</v>
      </c>
      <c r="AN13" s="88">
        <f>VLOOKUP(年度マスタ!$K$4&amp;"_"&amp;$AG13,データシート1!$A:$BS,MATCH("ab_"&amp;AN$2,データシート1!$A$1:$BS$1,0),0)</f>
        <v>3549</v>
      </c>
      <c r="AO13" s="88">
        <f>VLOOKUP(年度マスタ!$K$4&amp;"_"&amp;$AG13,データシート1!$A:$BS,MATCH("ab_"&amp;AO$2,データシート1!$A$1:$BS$1,0),0)</f>
        <v>14602</v>
      </c>
      <c r="AP13" s="88">
        <f>VLOOKUP(年度マスタ!$K$4&amp;"_"&amp;$AG13,データシート1!$A:$BS,MATCH("ab_"&amp;AP$2,データシート1!$A$1:$BS$1,0),0)</f>
        <v>0</v>
      </c>
      <c r="AQ13" s="1073">
        <f>VLOOKUP(年度マスタ!$K$4&amp;"_"&amp;$AG13,データシート1!$A:$BS,MATCH("ab_"&amp;AQ$2,データシート1!$A$1:$BS$1,0),0)</f>
        <v>1.2988981211244337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168.05520000000001</v>
      </c>
      <c r="AI14" s="88">
        <f>VLOOKUP(年度マスタ!$K$4&amp;"_"&amp;$AG14,データシート1!$A:$BS,MATCH("ab_"&amp;AI$2,データシート1!$A$1:$BS$1,0),0)</f>
        <v>541</v>
      </c>
      <c r="AJ14" s="88">
        <f>VLOOKUP(年度マスタ!$K$4&amp;"_"&amp;$AG14,データシート1!$A:$BS,MATCH("ab_"&amp;AJ$2,データシート1!$A$1:$BS$1,0),0)</f>
        <v>337</v>
      </c>
      <c r="AK14" s="88">
        <f>VLOOKUP(年度マスタ!$K$4&amp;"_"&amp;$AG14,データシート1!$A:$BS,MATCH("ab_"&amp;AK$2,データシート1!$A$1:$BS$1,0),0)</f>
        <v>2990</v>
      </c>
      <c r="AL14" s="88">
        <f>VLOOKUP(年度マスタ!$K$4&amp;"_"&amp;$AG14,データシート1!$A:$BS,MATCH("ab_"&amp;AL$2,データシート1!$A$1:$BS$1,0),0)</f>
        <v>5457</v>
      </c>
      <c r="AM14" s="88">
        <f>VLOOKUP(年度マスタ!$K$4&amp;"_"&amp;$AG14,データシート1!$A:$BS,MATCH("ab_"&amp;AM$2,データシート1!$A$1:$BS$1,0),0)</f>
        <v>7725</v>
      </c>
      <c r="AN14" s="88">
        <f>VLOOKUP(年度マスタ!$K$4&amp;"_"&amp;$AG14,データシート1!$A:$BS,MATCH("ab_"&amp;AN$2,データシート1!$A$1:$BS$1,0),0)</f>
        <v>3551</v>
      </c>
      <c r="AO14" s="88">
        <f>VLOOKUP(年度マスタ!$K$4&amp;"_"&amp;$AG14,データシート1!$A:$BS,MATCH("ab_"&amp;AO$2,データシート1!$A$1:$BS$1,0),0)</f>
        <v>14270</v>
      </c>
      <c r="AP14" s="88">
        <f>VLOOKUP(年度マスタ!$K$4&amp;"_"&amp;$AG14,データシート1!$A:$BS,MATCH("ab_"&amp;AP$2,データシート1!$A$1:$BS$1,0),0)</f>
        <v>0</v>
      </c>
      <c r="AQ14" s="1073">
        <f>VLOOKUP(年度マスタ!$K$4&amp;"_"&amp;$AG14,データシート1!$A:$BS,MATCH("ab_"&amp;AQ$2,データシート1!$A$1:$BS$1,0),0)</f>
        <v>1.8615263170512821</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160.76509999999999</v>
      </c>
      <c r="AI15" s="88">
        <f>VLOOKUP(年度マスタ!$K$4&amp;"_"&amp;$AG15,データシート1!$A:$BS,MATCH("ab_"&amp;AI$2,データシート1!$A$1:$BS$1,0),0)</f>
        <v>541</v>
      </c>
      <c r="AJ15" s="88">
        <f>VLOOKUP(年度マスタ!$K$4&amp;"_"&amp;$AG15,データシート1!$A:$BS,MATCH("ab_"&amp;AJ$2,データシート1!$A$1:$BS$1,0),0)</f>
        <v>337</v>
      </c>
      <c r="AK15" s="88">
        <f>VLOOKUP(年度マスタ!$K$4&amp;"_"&amp;$AG15,データシート1!$A:$BS,MATCH("ab_"&amp;AK$2,データシート1!$A$1:$BS$1,0),0)</f>
        <v>2990</v>
      </c>
      <c r="AL15" s="88">
        <f>VLOOKUP(年度マスタ!$K$4&amp;"_"&amp;$AG15,データシート1!$A:$BS,MATCH("ab_"&amp;AL$2,データシート1!$A$1:$BS$1,0),0)</f>
        <v>5451</v>
      </c>
      <c r="AM15" s="88">
        <f>VLOOKUP(年度マスタ!$K$4&amp;"_"&amp;$AG15,データシート1!$A:$BS,MATCH("ab_"&amp;AM$2,データシート1!$A$1:$BS$1,0),0)</f>
        <v>7710</v>
      </c>
      <c r="AN15" s="88">
        <f>VLOOKUP(年度マスタ!$K$4&amp;"_"&amp;$AG15,データシート1!$A:$BS,MATCH("ab_"&amp;AN$2,データシート1!$A$1:$BS$1,0),0)</f>
        <v>3600</v>
      </c>
      <c r="AO15" s="88">
        <f>VLOOKUP(年度マスタ!$K$4&amp;"_"&amp;$AG15,データシート1!$A:$BS,MATCH("ab_"&amp;AO$2,データシート1!$A$1:$BS$1,0),0)</f>
        <v>14047</v>
      </c>
      <c r="AP15" s="88">
        <f>VLOOKUP(年度マスタ!$K$4&amp;"_"&amp;$AG15,データシート1!$A:$BS,MATCH("ab_"&amp;AP$2,データシート1!$A$1:$BS$1,0),0)</f>
        <v>0</v>
      </c>
      <c r="AQ15" s="1073">
        <f>VLOOKUP(年度マスタ!$K$4&amp;"_"&amp;$AG15,データシート1!$A:$BS,MATCH("ab_"&amp;AQ$2,データシート1!$A$1:$BS$1,0),0)</f>
        <v>2.120947505391753</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169.51570000000001</v>
      </c>
      <c r="AI16" s="88">
        <f>VLOOKUP(年度マスタ!$K$4&amp;"_"&amp;$AG16,データシート1!$A:$BS,MATCH("ab_"&amp;AI$2,データシート1!$A$1:$BS$1,0),0)</f>
        <v>541</v>
      </c>
      <c r="AJ16" s="88">
        <f>VLOOKUP(年度マスタ!$K$4&amp;"_"&amp;$AG16,データシート1!$A:$BS,MATCH("ab_"&amp;AJ$2,データシート1!$A$1:$BS$1,0),0)</f>
        <v>337</v>
      </c>
      <c r="AK16" s="88">
        <f>VLOOKUP(年度マスタ!$K$4&amp;"_"&amp;$AG16,データシート1!$A:$BS,MATCH("ab_"&amp;AK$2,データシート1!$A$1:$BS$1,0),0)</f>
        <v>2990</v>
      </c>
      <c r="AL16" s="88">
        <f>VLOOKUP(年度マスタ!$K$4&amp;"_"&amp;$AG16,データシート1!$A:$BS,MATCH("ab_"&amp;AL$2,データシート1!$A$1:$BS$1,0),0)</f>
        <v>5444</v>
      </c>
      <c r="AM16" s="88">
        <f>VLOOKUP(年度マスタ!$K$4&amp;"_"&amp;$AG16,データシート1!$A:$BS,MATCH("ab_"&amp;AM$2,データシート1!$A$1:$BS$1,0),0)</f>
        <v>7697</v>
      </c>
      <c r="AN16" s="88">
        <f>VLOOKUP(年度マスタ!$K$4&amp;"_"&amp;$AG16,データシート1!$A:$BS,MATCH("ab_"&amp;AN$2,データシート1!$A$1:$BS$1,0),0)</f>
        <v>3587</v>
      </c>
      <c r="AO16" s="88">
        <f>VLOOKUP(年度マスタ!$K$4&amp;"_"&amp;$AG16,データシート1!$A:$BS,MATCH("ab_"&amp;AO$2,データシート1!$A$1:$BS$1,0),0)</f>
        <v>13761</v>
      </c>
      <c r="AP16" s="88">
        <f>VLOOKUP(年度マスタ!$K$4&amp;"_"&amp;$AG16,データシート1!$A:$BS,MATCH("ab_"&amp;AP$2,データシート1!$A$1:$BS$1,0),0)</f>
        <v>0</v>
      </c>
      <c r="AQ16" s="1073">
        <f>VLOOKUP(年度マスタ!$K$4&amp;"_"&amp;$AG16,データシート1!$A:$BS,MATCH("ab_"&amp;AQ$2,データシート1!$A$1:$BS$1,0),0)</f>
        <v>2.1916483341880202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182.3869</v>
      </c>
      <c r="AI17" s="187">
        <f>VLOOKUP(年度マスタ!$K$4&amp;"_"&amp;$AG17,データシート1!$A:$BS,MATCH("ab_"&amp;AI$2,データシート1!$A$1:$BS$1,0),0)</f>
        <v>541</v>
      </c>
      <c r="AJ17" s="187">
        <f>VLOOKUP(年度マスタ!$K$4&amp;"_"&amp;$AG17,データシート1!$A:$BS,MATCH("ab_"&amp;AJ$2,データシート1!$A$1:$BS$1,0),0)</f>
        <v>337</v>
      </c>
      <c r="AK17" s="187">
        <f>VLOOKUP(年度マスタ!$K$4&amp;"_"&amp;$AG17,データシート1!$A:$BS,MATCH("ab_"&amp;AK$2,データシート1!$A$1:$BS$1,0),0)</f>
        <v>2990</v>
      </c>
      <c r="AL17" s="187">
        <f>VLOOKUP(年度マスタ!$K$4&amp;"_"&amp;$AG17,データシート1!$A:$BS,MATCH("ab_"&amp;AL$2,データシート1!$A$1:$BS$1,0),0)</f>
        <v>5455</v>
      </c>
      <c r="AM17" s="187">
        <f>VLOOKUP(年度マスタ!$K$4&amp;"_"&amp;$AG17,データシート1!$A:$BS,MATCH("ab_"&amp;AM$2,データシート1!$A$1:$BS$1,0),0)</f>
        <v>7676</v>
      </c>
      <c r="AN17" s="187">
        <f>VLOOKUP(年度マスタ!$K$4&amp;"_"&amp;$AG17,データシート1!$A:$BS,MATCH("ab_"&amp;AN$2,データシート1!$A$1:$BS$1,0),0)</f>
        <v>3559</v>
      </c>
      <c r="AO17" s="187">
        <f>VLOOKUP(年度マスタ!$K$4&amp;"_"&amp;$AG17,データシート1!$A:$BS,MATCH("ab_"&amp;AO$2,データシート1!$A$1:$BS$1,0),0)</f>
        <v>13454</v>
      </c>
      <c r="AP17" s="187">
        <f>VLOOKUP(年度マスタ!$K$4&amp;"_"&amp;$AG17,データシート1!$A:$BS,MATCH("ab_"&amp;AP$2,データシート1!$A$1:$BS$1,0),0)</f>
        <v>0</v>
      </c>
      <c r="AQ17" s="1074">
        <f>VLOOKUP(年度マスタ!$K$4&amp;"_"&amp;$AG17,データシート1!$A:$BS,MATCH("ab_"&amp;AQ$2,データシート1!$A$1:$BS$1,0),0)</f>
        <v>1.336800076394717</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163.20070000000001</v>
      </c>
      <c r="AI18" s="88">
        <f>VLOOKUP(年度マスタ!$K$4&amp;"_"&amp;$AG18,データシート1!$A:$BS,MATCH("ab_"&amp;AI$2,データシート1!$A$1:$BS$1,0),0)</f>
        <v>541</v>
      </c>
      <c r="AJ18" s="88">
        <f>VLOOKUP(年度マスタ!$K$4&amp;"_"&amp;$AG18,データシート1!$A:$BS,MATCH("ab_"&amp;AJ$2,データシート1!$A$1:$BS$1,0),0)</f>
        <v>337</v>
      </c>
      <c r="AK18" s="88">
        <f>VLOOKUP(年度マスタ!$K$4&amp;"_"&amp;$AG18,データシート1!$A:$BS,MATCH("ab_"&amp;AK$2,データシート1!$A$1:$BS$1,0),0)</f>
        <v>2990</v>
      </c>
      <c r="AL18" s="88">
        <f>VLOOKUP(年度マスタ!$K$4&amp;"_"&amp;$AG18,データシート1!$A:$BS,MATCH("ab_"&amp;AL$2,データシート1!$A$1:$BS$1,0),0)</f>
        <v>5448</v>
      </c>
      <c r="AM18" s="88">
        <f>VLOOKUP(年度マスタ!$K$4&amp;"_"&amp;$AG18,データシート1!$A:$BS,MATCH("ab_"&amp;AM$2,データシート1!$A$1:$BS$1,0),0)</f>
        <v>7571</v>
      </c>
      <c r="AN18" s="88">
        <f>VLOOKUP(年度マスタ!$K$4&amp;"_"&amp;$AG18,データシート1!$A:$BS,MATCH("ab_"&amp;AN$2,データシート1!$A$1:$BS$1,0),0)</f>
        <v>3487</v>
      </c>
      <c r="AO18" s="88">
        <f>VLOOKUP(年度マスタ!$K$4&amp;"_"&amp;$AG18,データシート1!$A:$BS,MATCH("ab_"&amp;AO$2,データシート1!$A$1:$BS$1,0),0)</f>
        <v>13137</v>
      </c>
      <c r="AP18" s="88">
        <f>VLOOKUP(年度マスタ!$K$4&amp;"_"&amp;$AG18,データシート1!$A:$BS,MATCH("ab_"&amp;AP$2,データシート1!$A$1:$BS$1,0),0)</f>
        <v>0</v>
      </c>
      <c r="AQ18" s="1073">
        <f>VLOOKUP(年度マスタ!$K$4&amp;"_"&amp;$AG18,データシート1!$A:$BS,MATCH("ab_"&amp;AQ$2,データシート1!$A$1:$BS$1,0),0)</f>
        <v>1.7948777165691221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172.88130000000001</v>
      </c>
      <c r="AI19" s="88">
        <f>VLOOKUP(年度マスタ!$K$4&amp;"_"&amp;$AG19,データシート1!$A:$BS,MATCH("ab_"&amp;AI$2,データシート1!$A$1:$BS$1,0),0)</f>
        <v>446</v>
      </c>
      <c r="AJ19" s="88">
        <f>VLOOKUP(年度マスタ!$K$4&amp;"_"&amp;$AG19,データシート1!$A:$BS,MATCH("ab_"&amp;AJ$2,データシート1!$A$1:$BS$1,0),0)</f>
        <v>362</v>
      </c>
      <c r="AK19" s="88">
        <f>VLOOKUP(年度マスタ!$K$4&amp;"_"&amp;$AG19,データシート1!$A:$BS,MATCH("ab_"&amp;AK$2,データシート1!$A$1:$BS$1,0),0)</f>
        <v>2866</v>
      </c>
      <c r="AL19" s="88">
        <f>VLOOKUP(年度マスタ!$K$4&amp;"_"&amp;$AG19,データシート1!$A:$BS,MATCH("ab_"&amp;AL$2,データシート1!$A$1:$BS$1,0),0)</f>
        <v>5461</v>
      </c>
      <c r="AM19" s="88">
        <f>VLOOKUP(年度マスタ!$K$4&amp;"_"&amp;$AG19,データシート1!$A:$BS,MATCH("ab_"&amp;AM$2,データシート1!$A$1:$BS$1,0),0)</f>
        <v>7541</v>
      </c>
      <c r="AN19" s="88">
        <f>VLOOKUP(年度マスタ!$K$4&amp;"_"&amp;$AG19,データシート1!$A:$BS,MATCH("ab_"&amp;AN$2,データシート1!$A$1:$BS$1,0),0)</f>
        <v>3569</v>
      </c>
      <c r="AO19" s="88">
        <f>VLOOKUP(年度マスタ!$K$4&amp;"_"&amp;$AG19,データシート1!$A:$BS,MATCH("ab_"&amp;AO$2,データシート1!$A$1:$BS$1,0),0)</f>
        <v>12826</v>
      </c>
      <c r="AP19" s="88">
        <f>VLOOKUP(年度マスタ!$K$4&amp;"_"&amp;$AG19,データシート1!$A:$BS,MATCH("ab_"&amp;AP$2,データシート1!$A$1:$BS$1,0),0)</f>
        <v>0</v>
      </c>
      <c r="AQ19" s="1073">
        <f>VLOOKUP(年度マスタ!$K$4&amp;"_"&amp;$AG19,データシート1!$A:$BS,MATCH("ab_"&amp;AQ$2,データシート1!$A$1:$BS$1,0),0)</f>
        <v>2.0383691762550979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218.84899999999999</v>
      </c>
      <c r="AI20" s="88">
        <f>VLOOKUP(年度マスタ!$K$4&amp;"_"&amp;$AG20,データシート1!$A:$BS,MATCH("ab_"&amp;AI$2,データシート1!$A$1:$BS$1,0),0)</f>
        <v>446</v>
      </c>
      <c r="AJ20" s="88">
        <f>VLOOKUP(年度マスタ!$K$4&amp;"_"&amp;$AG20,データシート1!$A:$BS,MATCH("ab_"&amp;AJ$2,データシート1!$A$1:$BS$1,0),0)</f>
        <v>362</v>
      </c>
      <c r="AK20" s="88">
        <f>VLOOKUP(年度マスタ!$K$4&amp;"_"&amp;$AG20,データシート1!$A:$BS,MATCH("ab_"&amp;AK$2,データシート1!$A$1:$BS$1,0),0)</f>
        <v>2866</v>
      </c>
      <c r="AL20" s="88">
        <f>VLOOKUP(年度マスタ!$K$4&amp;"_"&amp;$AG20,データシート1!$A:$BS,MATCH("ab_"&amp;AL$2,データシート1!$A$1:$BS$1,0),0)</f>
        <v>5375</v>
      </c>
      <c r="AM20" s="88">
        <f>VLOOKUP(年度マスタ!$K$4&amp;"_"&amp;$AG20,データシート1!$A:$BS,MATCH("ab_"&amp;AM$2,データシート1!$A$1:$BS$1,0),0)</f>
        <v>7447</v>
      </c>
      <c r="AN20" s="88">
        <f>VLOOKUP(年度マスタ!$K$4&amp;"_"&amp;$AG20,データシート1!$A:$BS,MATCH("ab_"&amp;AN$2,データシート1!$A$1:$BS$1,0),0)</f>
        <v>3536</v>
      </c>
      <c r="AO20" s="88">
        <f>VLOOKUP(年度マスタ!$K$4&amp;"_"&amp;$AG20,データシート1!$A:$BS,MATCH("ab_"&amp;AO$2,データシート1!$A$1:$BS$1,0),0)</f>
        <v>12425</v>
      </c>
      <c r="AP20" s="88">
        <f>VLOOKUP(年度マスタ!$K$4&amp;"_"&amp;$AG20,データシート1!$A:$BS,MATCH("ab_"&amp;AP$2,データシート1!$A$1:$BS$1,0),0)</f>
        <v>0</v>
      </c>
      <c r="AQ20" s="1073">
        <f>VLOOKUP(年度マスタ!$K$4&amp;"_"&amp;$AG20,データシート1!$A:$BS,MATCH("ab_"&amp;AQ$2,データシート1!$A$1:$BS$1,0),0)</f>
        <v>1.6098091809565429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岩手町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11.875999999999999</v>
      </c>
      <c r="BE13" s="80" t="str">
        <f>年度マスタ!K4</f>
        <v>03303</v>
      </c>
      <c r="BF13" s="80" t="str">
        <f>年度マスタ!K4</f>
        <v>03303</v>
      </c>
      <c r="BG13" s="80" t="str">
        <f>年度マスタ!K4</f>
        <v>03303</v>
      </c>
      <c r="BH13" s="318" t="s">
        <v>108</v>
      </c>
      <c r="BI13" s="318" t="s">
        <v>108</v>
      </c>
      <c r="BJ13" s="318" t="s">
        <v>108</v>
      </c>
      <c r="BK13" s="318" t="str">
        <f>年度マスタ!K4</f>
        <v>03303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11.875999999999999</v>
      </c>
      <c r="AY14" s="80"/>
      <c r="BE14" s="80" t="str">
        <f>AP2</f>
        <v>岩手町</v>
      </c>
      <c r="BF14" s="80" t="str">
        <f>AP2</f>
        <v>岩手町</v>
      </c>
      <c r="BG14" s="80" t="str">
        <f>AP2</f>
        <v>岩手町</v>
      </c>
      <c r="BH14" s="80" t="s">
        <v>118</v>
      </c>
      <c r="BI14" s="80" t="s">
        <v>118</v>
      </c>
      <c r="BJ14" s="80" t="s">
        <v>118</v>
      </c>
      <c r="BK14" s="80" t="str">
        <f>AP2</f>
        <v>岩手町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11.304</v>
      </c>
      <c r="G21" s="996">
        <f t="shared" ref="G21:O21" si="5">SUM(G22,G26,G27,G28)</f>
        <v>9.9619999999999997</v>
      </c>
      <c r="H21" s="996">
        <f t="shared" si="5"/>
        <v>11.22</v>
      </c>
      <c r="I21" s="996">
        <f t="shared" si="5"/>
        <v>13.199</v>
      </c>
      <c r="J21" s="996">
        <f t="shared" si="5"/>
        <v>17.085000000000001</v>
      </c>
      <c r="K21" s="996">
        <f t="shared" si="5"/>
        <v>16.510000000000002</v>
      </c>
      <c r="L21" s="996">
        <f t="shared" si="5"/>
        <v>17.329999999999998</v>
      </c>
      <c r="M21" s="996">
        <f t="shared" si="5"/>
        <v>14.988</v>
      </c>
      <c r="N21" s="996">
        <f t="shared" si="5"/>
        <v>13.311999999999999</v>
      </c>
      <c r="O21" s="996">
        <f t="shared" si="5"/>
        <v>11.808999999999999</v>
      </c>
      <c r="P21" s="997">
        <f>SUM(P22,P26,P27,P28)</f>
        <v>11.875999999999999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11.304</v>
      </c>
      <c r="G22" s="998">
        <f t="shared" ref="G22:P22" si="6">SUM(G23:G25)</f>
        <v>9.9619999999999997</v>
      </c>
      <c r="H22" s="998">
        <f t="shared" si="6"/>
        <v>11.22</v>
      </c>
      <c r="I22" s="998">
        <f t="shared" si="6"/>
        <v>13.199</v>
      </c>
      <c r="J22" s="998">
        <f t="shared" si="6"/>
        <v>17.085000000000001</v>
      </c>
      <c r="K22" s="998">
        <f t="shared" si="6"/>
        <v>16.510000000000002</v>
      </c>
      <c r="L22" s="998">
        <f t="shared" si="6"/>
        <v>17.329999999999998</v>
      </c>
      <c r="M22" s="998">
        <f t="shared" si="6"/>
        <v>14.988</v>
      </c>
      <c r="N22" s="998">
        <f t="shared" si="6"/>
        <v>13.311999999999999</v>
      </c>
      <c r="O22" s="998">
        <f t="shared" si="6"/>
        <v>11.808999999999999</v>
      </c>
      <c r="P22" s="999">
        <f t="shared" si="6"/>
        <v>11.875999999999999</v>
      </c>
      <c r="Z22" s="313"/>
      <c r="AB22" s="312"/>
      <c r="AC22" s="571" t="s">
        <v>1377</v>
      </c>
      <c r="AP22" s="18" t="s">
        <v>1387</v>
      </c>
      <c r="AQ22" s="313"/>
      <c r="AV22" s="80" t="str">
        <f>AW22</f>
        <v>エネルギー起源CO2</v>
      </c>
      <c r="AW22" s="80" t="str">
        <f>D56</f>
        <v>エネルギー起源CO2</v>
      </c>
      <c r="AX22" s="201">
        <f>P56</f>
        <v>11.875999999999999</v>
      </c>
      <c r="AY22" s="201">
        <f>AX22</f>
        <v>11.875999999999999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11.304</v>
      </c>
      <c r="G23" s="1000">
        <f>IFERROR(VLOOKUP(年度マスタ!$K$4&amp;"_"&amp;G$20,データシート1!$A:$BT,MATCH("ba_"&amp;$E23,データシート1!$A$1:$BT$1,0),0),0)</f>
        <v>9.9619999999999997</v>
      </c>
      <c r="H23" s="1000">
        <f>IFERROR(VLOOKUP(年度マスタ!$K$4&amp;"_"&amp;H$20,データシート1!$A:$BT,MATCH("ba_"&amp;$E23,データシート1!$A$1:$BT$1,0),0),0)</f>
        <v>11.22</v>
      </c>
      <c r="I23" s="1000">
        <f>IFERROR(VLOOKUP(年度マスタ!$K$4&amp;"_"&amp;I$20,データシート1!$A:$BT,MATCH("ba_"&amp;$E23,データシート1!$A$1:$BT$1,0),0),0)</f>
        <v>13.199</v>
      </c>
      <c r="J23" s="1000">
        <f>IFERROR(VLOOKUP(年度マスタ!$K$4&amp;"_"&amp;J$20,データシート1!$A:$BT,MATCH("ba_"&amp;$E23,データシート1!$A$1:$BT$1,0),0),0)</f>
        <v>17.085000000000001</v>
      </c>
      <c r="K23" s="1000">
        <f>IFERROR(VLOOKUP(年度マスタ!$K$4&amp;"_"&amp;K$20,データシート1!$A:$BT,MATCH("ba_"&amp;$E23,データシート1!$A$1:$BT$1,0),0),0)</f>
        <v>16.510000000000002</v>
      </c>
      <c r="L23" s="1000">
        <f>IFERROR(VLOOKUP(年度マスタ!$K$4&amp;"_"&amp;L$20,データシート1!$A:$BT,MATCH("ba_"&amp;$E23,データシート1!$A$1:$BT$1,0),0),0)</f>
        <v>17.329999999999998</v>
      </c>
      <c r="M23" s="1000">
        <f>IFERROR(VLOOKUP(年度マスタ!$K$4&amp;"_"&amp;M$20,データシート1!$A:$BT,MATCH("ba_"&amp;$E23,データシート1!$A$1:$BT$1,0),0),0)</f>
        <v>14.988</v>
      </c>
      <c r="N23" s="1000">
        <f>IFERROR(VLOOKUP(年度マスタ!$K$4&amp;"_"&amp;N$20,データシート1!$A:$BT,MATCH("ba_"&amp;$E23,データシート1!$A$1:$BT$1,0),0),0)</f>
        <v>13.311999999999999</v>
      </c>
      <c r="O23" s="1000">
        <f>IFERROR(VLOOKUP(年度マスタ!$K$4&amp;"_"&amp;O$20,データシート1!$A:$BT,MATCH("ba_"&amp;$E23,データシート1!$A$1:$BT$1,0),0),0)</f>
        <v>11.808999999999999</v>
      </c>
      <c r="P23" s="1001">
        <f>IFERROR(VLOOKUP(年度マスタ!$K$4&amp;"_"&amp;P$20,データシート1!$A:$BT,MATCH("ba_"&amp;$E23,データシート1!$A$1:$BT$1,0),0),0)</f>
        <v>11.875999999999999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49.803772762918101</v>
      </c>
      <c r="AG24" s="996">
        <f t="shared" ref="AG24:AP24" si="7">AG25+AG29</f>
        <v>52.438969017436747</v>
      </c>
      <c r="AH24" s="996">
        <f t="shared" si="7"/>
        <v>53.245918385324813</v>
      </c>
      <c r="AI24" s="996">
        <f t="shared" si="7"/>
        <v>51.895861010689273</v>
      </c>
      <c r="AJ24" s="996">
        <f t="shared" si="7"/>
        <v>53.355938108354977</v>
      </c>
      <c r="AK24" s="996">
        <f t="shared" si="7"/>
        <v>50.85390503352648</v>
      </c>
      <c r="AL24" s="996">
        <f t="shared" si="7"/>
        <v>49.293198473598977</v>
      </c>
      <c r="AM24" s="996">
        <f t="shared" si="7"/>
        <v>44.732706586892647</v>
      </c>
      <c r="AN24" s="996">
        <f t="shared" si="7"/>
        <v>45.065248374261373</v>
      </c>
      <c r="AO24" s="996">
        <f>AO25+AO29</f>
        <v>41.529545859997853</v>
      </c>
      <c r="AP24" s="997">
        <f t="shared" si="7"/>
        <v>45.753550824194889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34.871644136940994</v>
      </c>
      <c r="AG25" s="998">
        <f>①CO2排出量の現状把握!AA35</f>
        <v>34.047355887467106</v>
      </c>
      <c r="AH25" s="998">
        <f>①CO2排出量の現状把握!AB35</f>
        <v>34.908773716877803</v>
      </c>
      <c r="AI25" s="998">
        <f>①CO2排出量の現状把握!AC35</f>
        <v>34.302682456605709</v>
      </c>
      <c r="AJ25" s="998">
        <f>①CO2排出量の現状把握!AD35</f>
        <v>37.187880000305519</v>
      </c>
      <c r="AK25" s="998">
        <f>①CO2排出量の現状把握!AE35</f>
        <v>33.790954655751612</v>
      </c>
      <c r="AL25" s="998">
        <f>①CO2排出量の現状把握!AF35</f>
        <v>35.672180048534244</v>
      </c>
      <c r="AM25" s="998">
        <f>①CO2排出量の現状把握!AG35</f>
        <v>32.506699410877424</v>
      </c>
      <c r="AN25" s="998">
        <f>①CO2排出量の現状把握!AH35</f>
        <v>31.99053052915751</v>
      </c>
      <c r="AO25" s="998">
        <f>①CO2排出量の現状把握!AI35</f>
        <v>29.347328819736866</v>
      </c>
      <c r="AP25" s="999">
        <f>①CO2排出量の現状把握!AJ35</f>
        <v>35.225963097369124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17.455170343290966</v>
      </c>
      <c r="AG26" s="1000">
        <f>①CO2排出量の現状把握!AA36</f>
        <v>14.788082309766477</v>
      </c>
      <c r="AH26" s="1000">
        <f>①CO2排出量の現状把握!AB36</f>
        <v>16.113785880958243</v>
      </c>
      <c r="AI26" s="1000">
        <f>①CO2排出量の現状把握!AC36</f>
        <v>18.753261709490396</v>
      </c>
      <c r="AJ26" s="1000">
        <f>①CO2排出量の現状把握!AD36</f>
        <v>20.045621849036728</v>
      </c>
      <c r="AK26" s="1000">
        <f>①CO2排出量の現状把握!AE36</f>
        <v>18.541837262393337</v>
      </c>
      <c r="AL26" s="1000">
        <f>①CO2排出量の現状把握!AF36</f>
        <v>17.58621403567404</v>
      </c>
      <c r="AM26" s="1000">
        <f>①CO2排出量の現状把握!AG36</f>
        <v>16.222701399877486</v>
      </c>
      <c r="AN26" s="1000">
        <f>①CO2排出量の現状把握!AH36</f>
        <v>17.022780824662433</v>
      </c>
      <c r="AO26" s="1000">
        <f>①CO2排出量の現状把握!AI36</f>
        <v>14.341087046326262</v>
      </c>
      <c r="AP26" s="1001">
        <f>①CO2排出量の現状把握!AJ36</f>
        <v>19.697050922656089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1.4613373841810706</v>
      </c>
      <c r="AG27" s="1000">
        <f>①CO2排出量の現状把握!AA37</f>
        <v>1.7833907334904984</v>
      </c>
      <c r="AH27" s="1000">
        <f>①CO2排出量の現状把握!AB37</f>
        <v>1.7054784589097536</v>
      </c>
      <c r="AI27" s="1000">
        <f>①CO2排出量の現状把握!AC37</f>
        <v>1.6575689624311394</v>
      </c>
      <c r="AJ27" s="1000">
        <f>①CO2排出量の現状把握!AD37</f>
        <v>1.564169341017797</v>
      </c>
      <c r="AK27" s="1000">
        <f>①CO2排出量の現状把握!AE37</f>
        <v>1.609992025143776</v>
      </c>
      <c r="AL27" s="1000">
        <f>①CO2排出量の現状把握!AF37</f>
        <v>1.5737514329785567</v>
      </c>
      <c r="AM27" s="1000">
        <f>①CO2排出量の現状把握!AG37</f>
        <v>1.5958561513959904</v>
      </c>
      <c r="AN27" s="1000">
        <f>①CO2排出量の現状把握!AH37</f>
        <v>1.5178737383655225</v>
      </c>
      <c r="AO27" s="1000">
        <f>①CO2排出量の現状把握!AI37</f>
        <v>1.4272317503142244</v>
      </c>
      <c r="AP27" s="1001">
        <f>①CO2排出量の現状把握!AJ37</f>
        <v>1.3380554662346043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15.955136409468958</v>
      </c>
      <c r="AG28" s="1000">
        <f>①CO2排出量の現状把握!AA38</f>
        <v>17.475882844210133</v>
      </c>
      <c r="AH28" s="1000">
        <f>①CO2排出量の現状把握!AB38</f>
        <v>17.089509377009811</v>
      </c>
      <c r="AI28" s="1000">
        <f>①CO2排出量の現状把握!AC38</f>
        <v>13.891851784684171</v>
      </c>
      <c r="AJ28" s="1000">
        <f>①CO2排出量の現状把握!AD38</f>
        <v>15.578088810250993</v>
      </c>
      <c r="AK28" s="1000">
        <f>①CO2排出量の現状把握!AE38</f>
        <v>13.639125368214502</v>
      </c>
      <c r="AL28" s="1000">
        <f>①CO2排出量の現状把握!AF38</f>
        <v>16.512214579881647</v>
      </c>
      <c r="AM28" s="1000">
        <f>①CO2排出量の現状把握!AG38</f>
        <v>14.688141859603945</v>
      </c>
      <c r="AN28" s="1000">
        <f>①CO2排出量の現状把握!AH38</f>
        <v>13.449875966129552</v>
      </c>
      <c r="AO28" s="1000">
        <f>①CO2排出量の現状把握!AI38</f>
        <v>13.57901002309638</v>
      </c>
      <c r="AP28" s="1001">
        <f>①CO2排出量の現状把握!AJ38</f>
        <v>14.19085670847843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14.932128625977109</v>
      </c>
      <c r="AG29" s="1002">
        <f>①CO2排出量の現状把握!AA39</f>
        <v>18.391613129969638</v>
      </c>
      <c r="AH29" s="1002">
        <f>①CO2排出量の現状把握!AB39</f>
        <v>18.33714466844701</v>
      </c>
      <c r="AI29" s="1002">
        <f>①CO2排出量の現状把握!AC39</f>
        <v>17.593178554083568</v>
      </c>
      <c r="AJ29" s="1002">
        <f>①CO2排出量の現状把握!AD39</f>
        <v>16.168058108049458</v>
      </c>
      <c r="AK29" s="1002">
        <f>①CO2排出量の現状把握!AE39</f>
        <v>17.062950377774868</v>
      </c>
      <c r="AL29" s="1002">
        <f>①CO2排出量の現状把握!AF39</f>
        <v>13.621018425064735</v>
      </c>
      <c r="AM29" s="1002">
        <f>①CO2排出量の現状把握!AG39</f>
        <v>12.226007176015226</v>
      </c>
      <c r="AN29" s="1002">
        <f>①CO2排出量の現状把握!AH39</f>
        <v>13.074717845103862</v>
      </c>
      <c r="AO29" s="1002">
        <f>①CO2排出量の現状把握!AI39</f>
        <v>12.182217040260989</v>
      </c>
      <c r="AP29" s="1003">
        <f>①CO2排出量の現状把握!AJ39</f>
        <v>10.527587726825763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0.22697075689046006</v>
      </c>
      <c r="AG32" s="509">
        <f t="shared" si="12"/>
        <v>0.18997322385738524</v>
      </c>
      <c r="AH32" s="509">
        <f t="shared" si="12"/>
        <v>0.21072037707762331</v>
      </c>
      <c r="AI32" s="509">
        <f t="shared" si="12"/>
        <v>0.25433627543594139</v>
      </c>
      <c r="AJ32" s="509">
        <f t="shared" si="12"/>
        <v>0.32020803317718577</v>
      </c>
      <c r="AK32" s="509">
        <f t="shared" si="12"/>
        <v>0.32465550067621052</v>
      </c>
      <c r="AL32" s="509">
        <f t="shared" si="12"/>
        <v>0.35156980144597028</v>
      </c>
      <c r="AM32" s="509">
        <f t="shared" si="12"/>
        <v>0.33505685534332741</v>
      </c>
      <c r="AN32" s="509">
        <f t="shared" si="12"/>
        <v>0.29539391172207613</v>
      </c>
      <c r="AO32" s="509">
        <f t="shared" si="12"/>
        <v>0.28435177306801906</v>
      </c>
      <c r="AP32" s="509">
        <f t="shared" si="12"/>
        <v>0.25956455370278853</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0.32416022472611777</v>
      </c>
      <c r="AG33" s="506">
        <f t="shared" ref="AG33:AP33" si="13">IFERROR(IF(G22/AG25&gt;1,1,G22/AG25),0)</f>
        <v>0.29259247128987864</v>
      </c>
      <c r="AH33" s="506">
        <f t="shared" si="13"/>
        <v>0.32140917039934058</v>
      </c>
      <c r="AI33" s="506">
        <f t="shared" si="13"/>
        <v>0.38478040359372107</v>
      </c>
      <c r="AJ33" s="506">
        <f t="shared" si="13"/>
        <v>0.45942387680770291</v>
      </c>
      <c r="AK33" s="506">
        <f t="shared" si="13"/>
        <v>0.48859229246989649</v>
      </c>
      <c r="AL33" s="506">
        <f t="shared" si="13"/>
        <v>0.48581275314324618</v>
      </c>
      <c r="AM33" s="506">
        <f t="shared" si="13"/>
        <v>0.46107418691005891</v>
      </c>
      <c r="AN33" s="506">
        <f t="shared" si="13"/>
        <v>0.41612313956052976</v>
      </c>
      <c r="AO33" s="506">
        <f t="shared" si="13"/>
        <v>0.40238755876337645</v>
      </c>
      <c r="AP33" s="506">
        <f t="shared" si="13"/>
        <v>0.33713769492045392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0.64760181526070193</v>
      </c>
      <c r="AG34" s="507">
        <f t="shared" ref="AG34:AP36" si="14">IFERROR(IF(G23/AG26&gt;1,1,G23/AG26),0)</f>
        <v>0.67365056478085783</v>
      </c>
      <c r="AH34" s="507">
        <f t="shared" si="14"/>
        <v>0.69629819353990186</v>
      </c>
      <c r="AI34" s="507">
        <f t="shared" si="14"/>
        <v>0.70382423092407598</v>
      </c>
      <c r="AJ34" s="507">
        <f t="shared" si="14"/>
        <v>0.85230581164639718</v>
      </c>
      <c r="AK34" s="507">
        <f t="shared" si="14"/>
        <v>0.8904187738442555</v>
      </c>
      <c r="AL34" s="507">
        <f t="shared" si="14"/>
        <v>0.98543097251322509</v>
      </c>
      <c r="AM34" s="507">
        <f t="shared" si="14"/>
        <v>0.92389051801897737</v>
      </c>
      <c r="AN34" s="507">
        <f t="shared" si="14"/>
        <v>0.78201089100047083</v>
      </c>
      <c r="AO34" s="507">
        <f t="shared" si="14"/>
        <v>0.8234382764607161</v>
      </c>
      <c r="AP34" s="507">
        <f t="shared" si="14"/>
        <v>0.60293289826142948</v>
      </c>
      <c r="AQ34" s="313"/>
      <c r="BA34" s="80">
        <v>28</v>
      </c>
      <c r="BB34" s="80"/>
      <c r="BC34" s="80" t="s">
        <v>1357</v>
      </c>
      <c r="BD34" s="80" t="str">
        <f t="shared" si="1"/>
        <v>28：電子部品等製造業(N=1)</v>
      </c>
      <c r="BE34" s="961">
        <f>VLOOKUP(BE$13&amp;"_"&amp;$AV$8,データシート2!$A:$SI,MATCH($AV$5&amp;"_"&amp;$BA34&amp;$AV$6,データシート2!$A$1:$SI$1,0),0)</f>
        <v>1</v>
      </c>
      <c r="BF34" s="1071">
        <f>VLOOKUP(BF$13&amp;"_"&amp;$AW$8,データシート2!$A:$SI,MATCH($AW$5&amp;"_"&amp;$BA34&amp;$AW$6,データシート2!$A$1:$SI$1,0),0)</f>
        <v>11.875999999999999</v>
      </c>
      <c r="BG34" s="1071">
        <f t="shared" si="2"/>
        <v>11.875999999999999</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f t="shared" si="4"/>
        <v>0.38453592944079429</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11.304</v>
      </c>
      <c r="G55" s="1004">
        <f t="shared" ref="G55:P55" si="29">SUM(G56,G57,G60,G61,G62,G63,G64,G65,)</f>
        <v>9.9619999999999997</v>
      </c>
      <c r="H55" s="1004">
        <f t="shared" si="29"/>
        <v>11.22</v>
      </c>
      <c r="I55" s="1004">
        <f t="shared" si="29"/>
        <v>13.199</v>
      </c>
      <c r="J55" s="1004">
        <f t="shared" si="29"/>
        <v>17.085000000000001</v>
      </c>
      <c r="K55" s="1004">
        <f t="shared" si="29"/>
        <v>16.510000000000002</v>
      </c>
      <c r="L55" s="1004">
        <f t="shared" si="29"/>
        <v>17.329999999999998</v>
      </c>
      <c r="M55" s="1004">
        <f t="shared" si="29"/>
        <v>14.988</v>
      </c>
      <c r="N55" s="1004">
        <f t="shared" si="29"/>
        <v>13.311999999999999</v>
      </c>
      <c r="O55" s="1004">
        <f t="shared" si="29"/>
        <v>11.808999999999999</v>
      </c>
      <c r="P55" s="1005">
        <f t="shared" si="29"/>
        <v>11.875999999999999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11.304</v>
      </c>
      <c r="G56" s="1006">
        <f>IFERROR(VLOOKUP(年度マスタ!$K$4&amp;"_"&amp;G$54,データシート1!$A:$CD,MATCH("bc_"&amp;$C56,データシート1!$A$1:$CD$1,0),0),0)</f>
        <v>9.9619999999999997</v>
      </c>
      <c r="H56" s="1006">
        <f>IFERROR(VLOOKUP(年度マスタ!$K$4&amp;"_"&amp;H$54,データシート1!$A:$CD,MATCH("bc_"&amp;$C56,データシート1!$A$1:$CD$1,0),0),0)</f>
        <v>11.22</v>
      </c>
      <c r="I56" s="1006">
        <f>IFERROR(VLOOKUP(年度マスタ!$K$4&amp;"_"&amp;I$54,データシート1!$A:$CD,MATCH("bc_"&amp;$C56,データシート1!$A$1:$CD$1,0),0),0)</f>
        <v>13.199</v>
      </c>
      <c r="J56" s="1006">
        <f>IFERROR(VLOOKUP(年度マスタ!$K$4&amp;"_"&amp;J$54,データシート1!$A:$CD,MATCH("bc_"&amp;$C56,データシート1!$A$1:$CD$1,0),0),0)</f>
        <v>17.085000000000001</v>
      </c>
      <c r="K56" s="1006">
        <f>IFERROR(VLOOKUP(年度マスタ!$K$4&amp;"_"&amp;K$54,データシート1!$A:$CD,MATCH("bc_"&amp;$C56,データシート1!$A$1:$CD$1,0),0),0)</f>
        <v>16.510000000000002</v>
      </c>
      <c r="L56" s="1006">
        <f>IFERROR(VLOOKUP(年度マスタ!$K$4&amp;"_"&amp;L$54,データシート1!$A:$CD,MATCH("bc_"&amp;$C56,データシート1!$A$1:$CD$1,0),0),0)</f>
        <v>17.329999999999998</v>
      </c>
      <c r="M56" s="1006">
        <f>IFERROR(VLOOKUP(年度マスタ!$K$4&amp;"_"&amp;M$54,データシート1!$A:$CD,MATCH("bc_"&amp;$C56,データシート1!$A$1:$CD$1,0),0),0)</f>
        <v>14.988</v>
      </c>
      <c r="N56" s="1006">
        <f>IFERROR(VLOOKUP(年度マスタ!$K$4&amp;"_"&amp;N$54,データシート1!$A:$CD,MATCH("bc_"&amp;$C56,データシート1!$A$1:$CD$1,0),0),0)</f>
        <v>13.311999999999999</v>
      </c>
      <c r="O56" s="1006">
        <f>IFERROR(VLOOKUP(年度マスタ!$K$4&amp;"_"&amp;O$54,データシート1!$A:$CD,MATCH("bc_"&amp;$C56,データシート1!$A$1:$CD$1,0),0),0)</f>
        <v>11.808999999999999</v>
      </c>
      <c r="P56" s="1007">
        <f>IFERROR(VLOOKUP(年度マスタ!$K$4&amp;"_"&amp;P$54,データシート1!$A:$CD,MATCH("bc_"&amp;$C56,データシート1!$A$1:$CD$1,0),0),0)</f>
        <v>11.875999999999999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岩手町</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689.9</v>
      </c>
      <c r="K6" s="688">
        <f>VLOOKUP(年度マスタ!$K$4&amp;"_"&amp;K$5,データシート1!$A:$BS,MATCH("cb_"&amp;$G6,データシート1!$A$1:$BS$1,0),0)</f>
        <v>780.6</v>
      </c>
      <c r="L6" s="688">
        <f>VLOOKUP(年度マスタ!$K$4&amp;"_"&amp;L$5,データシート1!$A:$BS,MATCH("cb_"&amp;$G6,データシート1!$A$1:$BS$1,0),0)</f>
        <v>895.4</v>
      </c>
      <c r="M6" s="688">
        <f>VLOOKUP(年度マスタ!$K$4&amp;"_"&amp;M$5,データシート1!$A:$BS,MATCH("cb_"&amp;$G6,データシート1!$A$1:$BS$1,0),0)</f>
        <v>945.3</v>
      </c>
      <c r="N6" s="688">
        <f>VLOOKUP(年度マスタ!$K$4&amp;"_"&amp;N$5,データシート1!$A:$BS,MATCH("cb_"&amp;$G6,データシート1!$A$1:$BS$1,0),0)</f>
        <v>1013</v>
      </c>
      <c r="O6" s="688">
        <f>VLOOKUP(年度マスタ!$K$4&amp;"_"&amp;O$5,データシート1!$A:$BS,MATCH("cb_"&amp;$G6,データシート1!$A$1:$BS$1,0),0)</f>
        <v>1053.0999999999999</v>
      </c>
      <c r="P6" s="688">
        <f>VLOOKUP(年度マスタ!$K$4&amp;"_"&amp;P$5,データシート1!$A:$BS,MATCH("cb_"&amp;$G6,データシート1!$A$1:$BS$1,0),0)</f>
        <v>1110.5999999999999</v>
      </c>
      <c r="Q6" s="688">
        <f>VLOOKUP(年度マスタ!$K$4&amp;"_"&amp;Q$5,データシート1!$A:$BS,MATCH("cb_"&amp;$G6,データシート1!$A$1:$BS$1,0),0)</f>
        <v>1172.0999999999999</v>
      </c>
      <c r="R6" s="704">
        <f>VLOOKUP(年度マスタ!$K$4&amp;"_"&amp;R$5,データシート1!$A:$BS,MATCH("cb_"&amp;$G6,データシート1!$A$1:$BS$1,0),0)</f>
        <v>1259.8999999999996</v>
      </c>
      <c r="S6" s="627"/>
      <c r="T6" s="226"/>
      <c r="U6" s="640"/>
      <c r="V6" s="231"/>
      <c r="W6" s="231"/>
      <c r="X6" s="231"/>
      <c r="Y6" s="232" t="s">
        <v>233</v>
      </c>
      <c r="Z6" s="734" t="s">
        <v>234</v>
      </c>
      <c r="AA6" s="734"/>
      <c r="AB6" s="734"/>
      <c r="AC6" s="735">
        <f>SUM(AC7:AC8)</f>
        <v>1282052</v>
      </c>
      <c r="AD6" s="735">
        <f>SUM(AD7:AD8)</f>
        <v>1573214.6239999998</v>
      </c>
      <c r="AE6" s="736">
        <f>$AD6*3600/100000000</f>
        <v>56.635726463999994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2202.6</v>
      </c>
      <c r="K7" s="684">
        <f>VLOOKUP(年度マスタ!$K$4&amp;"_"&amp;K$5,データシート1!$A:$BS,MATCH("cb_"&amp;$G7,データシート1!$A$1:$BS$1,0),0)</f>
        <v>3115.9</v>
      </c>
      <c r="L7" s="684">
        <f>VLOOKUP(年度マスタ!$K$4&amp;"_"&amp;L$5,データシート1!$A:$BS,MATCH("cb_"&amp;$G7,データシート1!$A$1:$BS$1,0),0)</f>
        <v>3176.4</v>
      </c>
      <c r="M7" s="684">
        <f>VLOOKUP(年度マスタ!$K$4&amp;"_"&amp;M$5,データシート1!$A:$BS,MATCH("cb_"&amp;$G7,データシート1!$A$1:$BS$1,0),0)</f>
        <v>3253.6</v>
      </c>
      <c r="N7" s="684">
        <f>VLOOKUP(年度マスタ!$K$4&amp;"_"&amp;N$5,データシート1!$A:$BS,MATCH("cb_"&amp;$G7,データシート1!$A$1:$BS$1,0),0)</f>
        <v>3541</v>
      </c>
      <c r="O7" s="684">
        <f>VLOOKUP(年度マスタ!$K$4&amp;"_"&amp;O$5,データシート1!$A:$BS,MATCH("cb_"&amp;$G7,データシート1!$A$1:$BS$1,0),0)</f>
        <v>3757</v>
      </c>
      <c r="P7" s="684">
        <f>VLOOKUP(年度マスタ!$K$4&amp;"_"&amp;P$5,データシート1!$A:$BS,MATCH("cb_"&amp;$G7,データシート1!$A$1:$BS$1,0),0)</f>
        <v>6706.5</v>
      </c>
      <c r="Q7" s="684">
        <f>VLOOKUP(年度マスタ!$K$4&amp;"_"&amp;Q$5,データシート1!$A:$BS,MATCH("cb_"&amp;$G7,データシート1!$A$1:$BS$1,0),0)</f>
        <v>6884.7</v>
      </c>
      <c r="R7" s="705">
        <f>VLOOKUP(年度マスタ!$K$4&amp;"_"&amp;R$5,データシート1!$A:$BS,MATCH("cb_"&amp;$G7,データシート1!$A$1:$BS$1,0),0)</f>
        <v>6934.2</v>
      </c>
      <c r="S7" s="627"/>
      <c r="T7" s="226"/>
      <c r="U7" s="640"/>
      <c r="V7" s="231"/>
      <c r="W7" s="231"/>
      <c r="X7" s="231"/>
      <c r="Y7" s="232" t="s">
        <v>236</v>
      </c>
      <c r="Z7" s="248" t="s">
        <v>1368</v>
      </c>
      <c r="AA7" s="248"/>
      <c r="AB7" s="248"/>
      <c r="AC7" s="671">
        <f>VLOOKUP(年度マスタ!$K$4&amp;"_令和4年度",データシート3!A:AB,MATCH("ea_"&amp;$Y7&amp;"_設備",データシート3!$A$1:$AB$1,0),0)</f>
        <v>123955</v>
      </c>
      <c r="AD7" s="671">
        <f>VLOOKUP(年度マスタ!$K$4&amp;"_令和4年度",データシート3!A:AB,MATCH("ea_"&amp;$Y7&amp;"_年間発電",データシート3!$A$1:$AB$1,0),0)/10^3</f>
        <v>152427.076</v>
      </c>
      <c r="AE7" s="606">
        <f t="shared" ref="AE7:AE16" si="0">$AD7*3600/100000000</f>
        <v>5.4873747360000005</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1158097</v>
      </c>
      <c r="AD8" s="671">
        <f>VLOOKUP(年度マスタ!$K$4&amp;"_令和4年度",データシート3!A:AB,MATCH("ea_"&amp;$Y8&amp;"_年間発電",データシート3!$A$1:$AB$1,0),0)/10^3</f>
        <v>1420787.548</v>
      </c>
      <c r="AE8" s="606">
        <f t="shared" si="0"/>
        <v>51.148351728000002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49.9</v>
      </c>
      <c r="Q9" s="684">
        <f>VLOOKUP(年度マスタ!$K$4&amp;"_"&amp;Q$5,データシート1!$A:$BS,MATCH("cb_"&amp;$G9,データシート1!$A$1:$BS$1,0),0)</f>
        <v>49.9</v>
      </c>
      <c r="R9" s="705">
        <f>VLOOKUP(年度マスタ!$K$4&amp;"_"&amp;R$5,データシート1!$A:$BS,MATCH("cb_"&amp;$G9,データシート1!$A$1:$BS$1,0),0)</f>
        <v>49.9</v>
      </c>
      <c r="S9" s="627"/>
      <c r="T9" s="226"/>
      <c r="U9" s="640"/>
      <c r="V9" s="231"/>
      <c r="W9" s="231"/>
      <c r="X9" s="231"/>
      <c r="Y9" s="232" t="s">
        <v>238</v>
      </c>
      <c r="Z9" s="244" t="s">
        <v>222</v>
      </c>
      <c r="AA9" s="244"/>
      <c r="AB9" s="244"/>
      <c r="AC9" s="737">
        <f>VLOOKUP(年度マスタ!$K$4&amp;"_令和4年度",データシート3!A:AB,MATCH("ea_"&amp;$Y9&amp;"_設備",データシート3!$A$1:$AB$1,0),0)</f>
        <v>506600</v>
      </c>
      <c r="AD9" s="737">
        <f>VLOOKUP(年度マスタ!$K$4&amp;"_令和4年度",データシート3!A:AB,MATCH("ea_"&amp;$Y9&amp;"_年間発電",データシート3!$A$1:$AB$1,0),0)/10^3</f>
        <v>1203389.699</v>
      </c>
      <c r="AE9" s="738">
        <f t="shared" si="0"/>
        <v>43.322029163999993</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2112</v>
      </c>
      <c r="AD10" s="737">
        <f>SUM(AD11:AD12)</f>
        <v>16811.130000000005</v>
      </c>
      <c r="AE10" s="738">
        <f t="shared" si="0"/>
        <v>0.60520068000000016</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2112</v>
      </c>
      <c r="AD11" s="671">
        <f>VLOOKUP(年度マスタ!$K$4&amp;"_令和4年度",データシート3!A:AB,MATCH("ea_"&amp;$Y11&amp;"_年間発電",データシート3!$A$1:$AB$1,0),0)/10^3</f>
        <v>16811.130000000005</v>
      </c>
      <c r="AE11" s="606">
        <f t="shared" si="0"/>
        <v>0.60520068000000016</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2892.5</v>
      </c>
      <c r="K12" s="722">
        <f t="shared" ref="K12:Q12" si="1">SUM(K6:K11)</f>
        <v>3896.5</v>
      </c>
      <c r="L12" s="722">
        <f t="shared" si="1"/>
        <v>4071.8</v>
      </c>
      <c r="M12" s="722">
        <f t="shared" si="1"/>
        <v>4198.8999999999996</v>
      </c>
      <c r="N12" s="722">
        <f t="shared" si="1"/>
        <v>4554</v>
      </c>
      <c r="O12" s="722">
        <f t="shared" si="1"/>
        <v>4810.1000000000004</v>
      </c>
      <c r="P12" s="722">
        <f t="shared" si="1"/>
        <v>7867</v>
      </c>
      <c r="Q12" s="722">
        <f t="shared" si="1"/>
        <v>8106.6999999999989</v>
      </c>
      <c r="R12" s="723">
        <f t="shared" ref="R12" si="2">SUM(R6:R11)</f>
        <v>8243.9999999999982</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1.74476615</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9.6515920699999995</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827.96278799999993</v>
      </c>
      <c r="K19" s="682">
        <f>K6*別紙!$C5/100*別紙!$E5/10^3</f>
        <v>936.813672</v>
      </c>
      <c r="L19" s="682">
        <f>L6*別紙!$C5/100*別紙!$E5/10^3</f>
        <v>1074.5874479999998</v>
      </c>
      <c r="M19" s="682">
        <f>M6*別紙!$C5/100*別紙!$E5/10^3</f>
        <v>1134.4734359999998</v>
      </c>
      <c r="N19" s="682">
        <f>N6*別紙!$C5/100*別紙!$E5/10^3</f>
        <v>1215.7215599999997</v>
      </c>
      <c r="O19" s="682">
        <f>O6*別紙!$C5/100*別紙!$E5/10^3</f>
        <v>1263.8463719999997</v>
      </c>
      <c r="P19" s="682">
        <f>P6*別紙!$C5/100*別紙!$E5/10^3</f>
        <v>1332.8532719999996</v>
      </c>
      <c r="Q19" s="682">
        <f>Q6*別紙!$C5/100*別紙!$E5/10^3</f>
        <v>1406.660652</v>
      </c>
      <c r="R19" s="710">
        <f>R6*別紙!$C5/100*別紙!$E5/10^3</f>
        <v>1512.0311879999997</v>
      </c>
      <c r="S19" s="631"/>
      <c r="T19" s="227"/>
      <c r="U19" s="647"/>
      <c r="W19" s="237"/>
      <c r="X19" s="237"/>
      <c r="Y19" s="209"/>
      <c r="Z19" s="699" t="s">
        <v>229</v>
      </c>
      <c r="AA19" s="748"/>
      <c r="AB19" s="749"/>
      <c r="AC19" s="750">
        <f>SUM($AC$6,$AC$9,$AC$10,$AC$13)</f>
        <v>1790764</v>
      </c>
      <c r="AD19" s="750">
        <f>SUM($AD$6,$AD$9,$AD$10,$AD$13)</f>
        <v>2793415.4529999997</v>
      </c>
      <c r="AE19" s="751">
        <f>SUM($AE$6,$AE$9,$AE$10,$AE$13,$AE$17,$AE$18)</f>
        <v>111.95931452799999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2913.5111759999995</v>
      </c>
      <c r="K20" s="684">
        <f>K7*別紙!$C6/100*別紙!$E6/10^3</f>
        <v>4121.5878840000005</v>
      </c>
      <c r="L20" s="684">
        <f>L7*別紙!$C6/100*別紙!$E6/10^3</f>
        <v>4201.6148640000001</v>
      </c>
      <c r="M20" s="684">
        <f>M7*別紙!$C6/100*別紙!$E6/10^3</f>
        <v>4303.731936000001</v>
      </c>
      <c r="N20" s="684">
        <f>N7*別紙!$C6/100*別紙!$E6/10^3</f>
        <v>4683.8931600000005</v>
      </c>
      <c r="O20" s="684">
        <f>O7*別紙!$C6/100*別紙!$E6/10^3</f>
        <v>4969.6093200000005</v>
      </c>
      <c r="P20" s="684">
        <f>P7*別紙!$C6/100*別紙!$E6/10^3</f>
        <v>8871.0899399999998</v>
      </c>
      <c r="Q20" s="684">
        <f>Q7*別紙!$C6/100*別紙!$E6/10^3</f>
        <v>9106.8057719999997</v>
      </c>
      <c r="R20" s="705">
        <f>R7*別紙!$C6/100*別紙!$E6/10^3</f>
        <v>9172.282392000001</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262.27440000000001</v>
      </c>
      <c r="Q22" s="684">
        <f>Q9*別紙!$C8/100*別紙!$E8/10^3</f>
        <v>262.27440000000001</v>
      </c>
      <c r="R22" s="705">
        <f>R9*別紙!$C8/100*別紙!$E8/10^3</f>
        <v>262.27440000000001</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3741.4739639999993</v>
      </c>
      <c r="K25" s="728">
        <f t="shared" si="3"/>
        <v>5058.4015560000007</v>
      </c>
      <c r="L25" s="728">
        <f t="shared" si="3"/>
        <v>5276.2023119999994</v>
      </c>
      <c r="M25" s="728">
        <f t="shared" si="3"/>
        <v>5438.2053720000004</v>
      </c>
      <c r="N25" s="728">
        <f t="shared" si="3"/>
        <v>5899.6147200000005</v>
      </c>
      <c r="O25" s="728">
        <f t="shared" si="3"/>
        <v>6233.4556920000005</v>
      </c>
      <c r="P25" s="728">
        <f t="shared" si="3"/>
        <v>10466.217612</v>
      </c>
      <c r="Q25" s="728">
        <f t="shared" si="3"/>
        <v>10775.740824</v>
      </c>
      <c r="R25" s="729">
        <f t="shared" ref="R25" si="4">SUM(R19:R24)</f>
        <v>10946.58798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71349.138002301959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73518.768270139408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65230.924033400421</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67621.112213266126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66595.275335053098</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61850.225985370249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60387.975964832571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63033.874664936862</v>
      </c>
      <c r="R26" s="726">
        <f>Q26</f>
        <v>63033.874664936862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5.2438951173864032E-2</v>
      </c>
      <c r="K27" s="951">
        <f t="shared" ref="K27:P27" si="5">K25/K26</f>
        <v>6.8804220677545491E-2</v>
      </c>
      <c r="L27" s="951">
        <f t="shared" si="5"/>
        <v>8.0884985000341358E-2</v>
      </c>
      <c r="M27" s="951">
        <f t="shared" si="5"/>
        <v>8.0421708457689575E-2</v>
      </c>
      <c r="N27" s="951">
        <f t="shared" si="5"/>
        <v>8.858908819458966E-2</v>
      </c>
      <c r="O27" s="951">
        <f t="shared" si="5"/>
        <v>0.1007830705982292</v>
      </c>
      <c r="P27" s="951">
        <f t="shared" si="5"/>
        <v>0.17331625120363509</v>
      </c>
      <c r="Q27" s="951">
        <f>Q25/Q26</f>
        <v>0.17095158565580135</v>
      </c>
      <c r="R27" s="952">
        <f>R25/R26</f>
        <v>0.17366198791027412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0.17366198791027412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44.316099364804892</v>
      </c>
      <c r="AA52" s="209"/>
      <c r="AB52" s="755" t="s">
        <v>232</v>
      </c>
      <c r="AC52" s="756">
        <f>$AD6</f>
        <v>1573214.6239999998</v>
      </c>
      <c r="AD52" s="757">
        <f>R19+R20</f>
        <v>10684.31358</v>
      </c>
      <c r="AE52" s="758">
        <f t="shared" ref="AE52:AE54" si="6">IFERROR(AD52/AC52,"-")</f>
        <v>6.7913896915313705E-3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2730381.5783350631</v>
      </c>
      <c r="Z53" s="1142"/>
      <c r="AA53" s="209"/>
      <c r="AB53" s="755" t="s">
        <v>222</v>
      </c>
      <c r="AC53" s="756">
        <f>$AD9</f>
        <v>1203389.699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16811.130000000005</v>
      </c>
      <c r="AD54" s="756">
        <f>R22</f>
        <v>262.27440000000001</v>
      </c>
      <c r="AE54" s="758">
        <f t="shared" si="6"/>
        <v>1.5601235609979813E-2</v>
      </c>
      <c r="AF54" s="523"/>
      <c r="AG54" s="47"/>
      <c r="AH54" s="468"/>
      <c r="AI54" s="490" t="s">
        <v>1284</v>
      </c>
      <c r="AJ54" s="491">
        <f>VLOOKUP(年度マスタ!$K$4&amp;"_"&amp;AJ$53,データシート1!$A$1:$BS$996,MATCH("ca_太陽光発電（10kW未満）",データシート1!$A$1:$BS$1,0),0)</f>
        <v>166</v>
      </c>
      <c r="AK54" s="491">
        <f>VLOOKUP(年度マスタ!$K$4&amp;"_"&amp;AK$53,データシート1!$A$1:$BS$996,MATCH("ca_太陽光発電（10kW未満）",データシート1!$A$1:$BS$1,0),0)</f>
        <v>182</v>
      </c>
      <c r="AL54" s="491">
        <f>VLOOKUP(年度マスタ!$K$4&amp;"_"&amp;AL$53,データシート1!$A$1:$BS$996,MATCH("ca_太陽光発電（10kW未満）",データシート1!$A$1:$BS$1,0),0)</f>
        <v>201</v>
      </c>
      <c r="AM54" s="491">
        <f>VLOOKUP(年度マスタ!$K$4&amp;"_"&amp;AM$53,データシート1!$A$1:$BS$996,MATCH("ca_太陽光発電（10kW未満）",データシート1!$A$1:$BS$1,0),0)</f>
        <v>208</v>
      </c>
      <c r="AN54" s="491">
        <f>VLOOKUP(年度マスタ!$K$4&amp;"_"&amp;AN$53,データシート1!$A$1:$BS$996,MATCH("ca_太陽光発電（10kW未満）",データシート1!$A$1:$BS$1,0),0)</f>
        <v>220</v>
      </c>
      <c r="AO54" s="201">
        <f>VLOOKUP(年度マスタ!$K$4&amp;"_"&amp;AO$53,データシート1!$A$1:$BS$996,MATCH("ca_太陽光発電（10kW未満）",データシート1!$A$1:$BS$1,0),0)</f>
        <v>225</v>
      </c>
      <c r="AP54" s="201">
        <f>VLOOKUP(年度マスタ!$K$4&amp;"_"&amp;AP$53,データシート1!$A$1:$BS$996,MATCH("ca_太陽光発電（10kW未満）",データシート1!$A$1:$BS$1,0),0)</f>
        <v>236</v>
      </c>
      <c r="AQ54" s="201">
        <f>VLOOKUP(年度マスタ!$K$4&amp;"_"&amp;AQ$53,データシート1!$A$1:$BS$996,MATCH("ca_太陽光発電（10kW未満）",データシート1!$A$1:$BS$1,0),0)</f>
        <v>247</v>
      </c>
      <c r="AR54" s="201">
        <f>VLOOKUP(年度マスタ!$K$4&amp;"_"&amp;AR$53,データシート1!$A$1:$BS$996,MATCH("ca_太陽光発電（10kW未満）",データシート1!$A$1:$BS$1,0),0)</f>
        <v>260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岩手町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岩手県</v>
      </c>
      <c r="AY12" s="25" t="str">
        <f>年度マスタ!$J4</f>
        <v>岩手町</v>
      </c>
      <c r="AZ12" s="25" t="str">
        <f>年度マスタ!$K4</f>
        <v>03303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39209</v>
      </c>
      <c r="AY21" s="20" t="str">
        <f>IF(IFERROR(比較地域マスタ!$Z6,"")=0,"",IFERROR(比較地域マスタ!$Z6,""))</f>
        <v>土佐清水市</v>
      </c>
      <c r="BB21" s="122" t="str">
        <f t="shared" ref="BB21:BC68" si="0">AX21</f>
        <v>39209</v>
      </c>
      <c r="BC21" s="123" t="str">
        <f t="shared" si="0"/>
        <v>土佐清水市</v>
      </c>
      <c r="BD21" s="40">
        <f>SUM(BE21,BI21:BK21,BQ21)</f>
        <v>87.051882676227052</v>
      </c>
      <c r="BE21" s="40">
        <f>SUM(BF21:BH21)</f>
        <v>25.943153376291278</v>
      </c>
      <c r="BF21" s="40">
        <f>VLOOKUP($AX21&amp;"_"&amp;$BC$14,データシート1!$A:$BS,MATCH($BC$12&amp;"_"&amp;BF$20,データシート1!$A$1:$BS$1,0),0)</f>
        <v>12.646548904703989</v>
      </c>
      <c r="BG21" s="40">
        <f>VLOOKUP($AX21&amp;"_"&amp;$BC$14,データシート1!$A:$BS,MATCH($BC$12&amp;"_"&amp;BG$20,データシート1!$A$1:$BS$1,0),0)</f>
        <v>1.2539398338170937</v>
      </c>
      <c r="BH21" s="40">
        <f>VLOOKUP($AX21&amp;"_"&amp;$BC$14,データシート1!$A:$BS,MATCH($BC$12&amp;"_"&amp;BH$20,データシート1!$A$1:$BS$1,0),0)</f>
        <v>12.042664637770192</v>
      </c>
      <c r="BI21" s="40">
        <f>VLOOKUP($AX21&amp;"_"&amp;$BC$14,データシート1!$A:$BS,MATCH($BC$12&amp;"_"&amp;BI$20,データシート1!$A$1:$BS$1,0),0)</f>
        <v>14.561927745117446</v>
      </c>
      <c r="BJ21" s="40">
        <f>VLOOKUP($AX21&amp;"_"&amp;$BC$14,データシート1!$A:$BS,MATCH($BC$12&amp;"_"&amp;BJ$20,データシート1!$A$1:$BS$1,0),0)</f>
        <v>21.9621327658204</v>
      </c>
      <c r="BK21" s="40">
        <f t="shared" ref="BK21:BK68" si="1">SUM(BL21,BO21:BP21)</f>
        <v>23.126805501517609</v>
      </c>
      <c r="BL21" s="40">
        <f t="shared" ref="BL21:BL67" si="2">SUM(BM21:BN21)</f>
        <v>22.257563573827838</v>
      </c>
      <c r="BM21" s="40">
        <f>VLOOKUP($AX21&amp;"_"&amp;$BC$14,データシート1!$A:$BS,MATCH($BC$12&amp;"_"&amp;BM$20,データシート1!$A$1:$BS$1,0),0)</f>
        <v>10.245255439959838</v>
      </c>
      <c r="BN21" s="40">
        <f>VLOOKUP($AX21&amp;"_"&amp;$BC$14,データシート1!$A:$BS,MATCH($BC$12&amp;"_"&amp;BN$20,データシート1!$A$1:$BS$1,0),0)</f>
        <v>12.012308133867998</v>
      </c>
      <c r="BO21" s="40">
        <f>VLOOKUP($AX21&amp;"_"&amp;$BC$14,データシート1!$A:$BS,MATCH($BC$12&amp;"_"&amp;BO$20,データシート1!$A$1:$BS$1,0),0)</f>
        <v>0.76522403391542626</v>
      </c>
      <c r="BP21" s="40">
        <f>VLOOKUP($AX21&amp;"_"&amp;$BC$14,データシート1!$A:$BS,MATCH($BC$12&amp;"_"&amp;BP$20,データシート1!$A$1:$BS$1,0),0)</f>
        <v>0.10401789377434464</v>
      </c>
      <c r="BQ21" s="40">
        <f>VLOOKUP($AX21&amp;"_"&amp;$BC$14,データシート1!$A:$BS,MATCH($BC$12&amp;"_"&amp;BQ$20,データシート1!$A$1:$BS$1,0),0)</f>
        <v>1.457863287480319</v>
      </c>
      <c r="BR21" s="41">
        <f t="shared" ref="BR21:BR68" si="3">BD21</f>
        <v>87.051882676227052</v>
      </c>
      <c r="BT21" s="124" t="str">
        <f t="shared" ref="BT21:BT68" si="4">AY21</f>
        <v>土佐清水市</v>
      </c>
      <c r="BU21" s="40">
        <f>BD21</f>
        <v>87.051882676227052</v>
      </c>
      <c r="BV21" s="70">
        <f>BE21/$BR21</f>
        <v>0.2980194405763964</v>
      </c>
      <c r="BW21" s="70">
        <f t="shared" ref="BW21:CH42" si="5">BF21/$BR21</f>
        <v>0.14527599537094937</v>
      </c>
      <c r="BX21" s="70">
        <f t="shared" si="5"/>
        <v>1.4404511370315618E-2</v>
      </c>
      <c r="BY21" s="70">
        <f t="shared" si="5"/>
        <v>0.13833893383513138</v>
      </c>
      <c r="BZ21" s="70">
        <f t="shared" si="5"/>
        <v>0.16727872272766081</v>
      </c>
      <c r="CA21" s="70">
        <f t="shared" si="5"/>
        <v>0.25228785513467161</v>
      </c>
      <c r="CB21" s="70">
        <f t="shared" si="5"/>
        <v>0.26566691943393539</v>
      </c>
      <c r="CC21" s="70">
        <f t="shared" si="5"/>
        <v>0.25568158768731769</v>
      </c>
      <c r="CD21" s="70">
        <f t="shared" si="5"/>
        <v>0.11769137122588284</v>
      </c>
      <c r="CE21" s="70">
        <f t="shared" si="5"/>
        <v>0.13799021646143481</v>
      </c>
      <c r="CF21" s="70">
        <f t="shared" si="5"/>
        <v>8.7904363511761337E-3</v>
      </c>
      <c r="CG21" s="70">
        <f t="shared" si="5"/>
        <v>1.1948953954415834E-3</v>
      </c>
      <c r="CH21" s="70">
        <f>BQ21/$BR21</f>
        <v>1.674706212733577E-2</v>
      </c>
      <c r="CI21" s="125">
        <f t="shared" ref="CI21:CI68" si="6">BR21/$BR21</f>
        <v>1</v>
      </c>
      <c r="CK21" s="126" t="str">
        <f t="shared" ref="CK21:CK68" si="7">AY21</f>
        <v>土佐清水市</v>
      </c>
      <c r="CL21" s="127">
        <f>CN21+CP21+CR21</f>
        <v>25.943153376291278</v>
      </c>
      <c r="CM21" s="71">
        <f>IF(IF(CL21=0,0,CW21/CL21)&gt;1,1,IF(CL21=0,0,CW21/CL21))</f>
        <v>0</v>
      </c>
      <c r="CN21" s="72">
        <f>BF21</f>
        <v>12.646548904703989</v>
      </c>
      <c r="CO21" s="71">
        <f>IF(IF(CN21=0,0,CX21/CN21)&gt;1,1,IF(CN21=0,0,CX21/CN21))</f>
        <v>0</v>
      </c>
      <c r="CP21" s="72">
        <f t="shared" ref="CP21:CP68" si="8">BG21</f>
        <v>1.2539398338170937</v>
      </c>
      <c r="CQ21" s="71">
        <f>IF(IF(CP21=0,0,CY21/CP21)&gt;1,1,IF(CP21=0,0,CY21/CP21))</f>
        <v>0</v>
      </c>
      <c r="CR21" s="72">
        <f t="shared" ref="CR21:CR68" si="9">BH21</f>
        <v>12.042664637770192</v>
      </c>
      <c r="CS21" s="71">
        <f>IF(IF(CR21=0,0,CZ21/CR21)&gt;1,1,IF(CR21=0,0,CZ21/CR21))</f>
        <v>0</v>
      </c>
      <c r="CT21" s="72">
        <f t="shared" ref="CT21:CT68" si="10">BI21</f>
        <v>14.561927745117446</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17386</v>
      </c>
      <c r="AY22" s="20" t="str">
        <f>IF(IFERROR(比較地域マスタ!$Z7,"")=0,"",IFERROR(比較地域マスタ!$Z7,""))</f>
        <v>宝達志水町</v>
      </c>
      <c r="BB22" s="122" t="str">
        <f t="shared" si="0"/>
        <v>17386</v>
      </c>
      <c r="BC22" s="123" t="str">
        <f t="shared" si="0"/>
        <v>宝達志水町</v>
      </c>
      <c r="BD22" s="40">
        <f t="shared" ref="BD22:BD68" si="14">SUM(BE22,BI22:BK22,BQ22)</f>
        <v>126.89688791435293</v>
      </c>
      <c r="BE22" s="40">
        <f t="shared" ref="BE22:BE67" si="15">SUM(BF22:BH22)</f>
        <v>73.479583803850559</v>
      </c>
      <c r="BF22" s="40">
        <f>VLOOKUP($AX22&amp;"_"&amp;$BC$14,データシート1!$A:$BS,MATCH($BC$12&amp;"_"&amp;BF$20,データシート1!$A$1:$BS$1,0),0)</f>
        <v>62.166278332377622</v>
      </c>
      <c r="BG22" s="40">
        <f>VLOOKUP($AX22&amp;"_"&amp;$BC$14,データシート1!$A:$BS,MATCH($BC$12&amp;"_"&amp;BG$20,データシート1!$A$1:$BS$1,0),0)</f>
        <v>0.81587303200332684</v>
      </c>
      <c r="BH22" s="40">
        <f>VLOOKUP($AX22&amp;"_"&amp;$BC$14,データシート1!$A:$BS,MATCH($BC$12&amp;"_"&amp;BH$20,データシート1!$A$1:$BS$1,0),0)</f>
        <v>10.497432439469609</v>
      </c>
      <c r="BI22" s="40">
        <f>VLOOKUP($AX22&amp;"_"&amp;$BC$14,データシート1!$A:$BS,MATCH($BC$12&amp;"_"&amp;BI$20,データシート1!$A$1:$BS$1,0),0)</f>
        <v>9.3743171995091945</v>
      </c>
      <c r="BJ22" s="40">
        <f>VLOOKUP($AX22&amp;"_"&amp;$BC$14,データシート1!$A:$BS,MATCH($BC$12&amp;"_"&amp;BJ$20,データシート1!$A$1:$BS$1,0),0)</f>
        <v>17.773554005395429</v>
      </c>
      <c r="BK22" s="40">
        <f t="shared" si="1"/>
        <v>24.869878806061141</v>
      </c>
      <c r="BL22" s="40">
        <f t="shared" si="2"/>
        <v>24.115739848303527</v>
      </c>
      <c r="BM22" s="40">
        <f>VLOOKUP($AX22&amp;"_"&amp;$BC$14,データシート1!$A:$BS,MATCH($BC$12&amp;"_"&amp;BM$20,データシート1!$A$1:$BS$1,0),0)</f>
        <v>12.267437397444057</v>
      </c>
      <c r="BN22" s="40">
        <f>VLOOKUP($AX22&amp;"_"&amp;$BC$14,データシート1!$A:$BS,MATCH($BC$12&amp;"_"&amp;BN$20,データシート1!$A$1:$BS$1,0),0)</f>
        <v>11.848302450859469</v>
      </c>
      <c r="BO22" s="40">
        <f>VLOOKUP($AX22&amp;"_"&amp;$BC$14,データシート1!$A:$BS,MATCH($BC$12&amp;"_"&amp;BO$20,データシート1!$A$1:$BS$1,0),0)</f>
        <v>0.75413895775761308</v>
      </c>
      <c r="BP22" s="40">
        <f>VLOOKUP($AX22&amp;"_"&amp;$BC$14,データシート1!$A:$BS,MATCH($BC$12&amp;"_"&amp;BP$20,データシート1!$A$1:$BS$1,0),0)</f>
        <v>0</v>
      </c>
      <c r="BQ22" s="40">
        <f>VLOOKUP($AX22&amp;"_"&amp;$BC$14,データシート1!$A:$BS,MATCH($BC$12&amp;"_"&amp;BQ$20,データシート1!$A$1:$BS$1,0),0)</f>
        <v>1.3995540995366109</v>
      </c>
      <c r="BR22" s="41">
        <f t="shared" si="3"/>
        <v>126.89688791435293</v>
      </c>
      <c r="BT22" s="134" t="str">
        <f t="shared" si="4"/>
        <v>宝達志水町</v>
      </c>
      <c r="BU22" s="38">
        <f>BD22</f>
        <v>126.89688791435293</v>
      </c>
      <c r="BV22" s="69">
        <f t="shared" ref="BV22:BZ68" si="16">BE22/$BR22</f>
        <v>0.57904953392903102</v>
      </c>
      <c r="BW22" s="69">
        <f t="shared" si="5"/>
        <v>0.48989600418203938</v>
      </c>
      <c r="BX22" s="69">
        <f t="shared" si="5"/>
        <v>6.4294171859753373E-3</v>
      </c>
      <c r="BY22" s="69">
        <f t="shared" si="5"/>
        <v>8.2724112561016361E-2</v>
      </c>
      <c r="BZ22" s="69">
        <f t="shared" si="5"/>
        <v>7.3873499607305132E-2</v>
      </c>
      <c r="CA22" s="69">
        <f t="shared" si="5"/>
        <v>0.14006296212237618</v>
      </c>
      <c r="CB22" s="69">
        <f t="shared" si="5"/>
        <v>0.19598493875473666</v>
      </c>
      <c r="CC22" s="69">
        <f t="shared" si="5"/>
        <v>0.19004201162584908</v>
      </c>
      <c r="CD22" s="69">
        <f t="shared" si="5"/>
        <v>9.6672484243457354E-2</v>
      </c>
      <c r="CE22" s="69">
        <f t="shared" si="5"/>
        <v>9.3369527382391723E-2</v>
      </c>
      <c r="CF22" s="69">
        <f t="shared" si="5"/>
        <v>5.9429271288875688E-3</v>
      </c>
      <c r="CG22" s="69">
        <f t="shared" si="5"/>
        <v>0</v>
      </c>
      <c r="CH22" s="69">
        <f t="shared" si="5"/>
        <v>1.1029065586551012E-2</v>
      </c>
      <c r="CI22" s="135">
        <f t="shared" si="6"/>
        <v>1</v>
      </c>
      <c r="CK22" s="136" t="str">
        <f t="shared" si="7"/>
        <v>宝達志水町</v>
      </c>
      <c r="CL22" s="137">
        <f t="shared" ref="CL22:CL68" si="17">CN22+CP22+CR22</f>
        <v>73.479583803850559</v>
      </c>
      <c r="CM22" s="75">
        <f t="shared" ref="CM22:CM68" si="18">IF(IF(CL22=0,0,CW22/CL22)&gt;1,1,IF(CL22=0,0,CW22/CL22))</f>
        <v>0.58667996970528502</v>
      </c>
      <c r="CN22" s="76">
        <f t="shared" ref="CN22:CN68" si="19">BF22</f>
        <v>62.166278332377622</v>
      </c>
      <c r="CO22" s="75">
        <f t="shared" ref="CO22:CO68" si="20">IF(IF(CN22=0,0,CX22/CN22)&gt;1,1,IF(CN22=0,0,CX22/CN22))</f>
        <v>0.69344669097792599</v>
      </c>
      <c r="CP22" s="76">
        <f t="shared" si="8"/>
        <v>0.81587303200332684</v>
      </c>
      <c r="CQ22" s="75">
        <f t="shared" ref="CQ22:CQ68" si="21">IF(IF(CP22=0,0,CY22/CP22)&gt;1,1,IF(CP22=0,0,CY22/CP22))</f>
        <v>0</v>
      </c>
      <c r="CR22" s="76">
        <f t="shared" si="9"/>
        <v>10.497432439469609</v>
      </c>
      <c r="CS22" s="75">
        <f t="shared" ref="CS22:CS68" si="22">IF(IF(CR22=0,0,CZ22/CR22)&gt;1,1,IF(CR22=0,0,CZ22/CR22))</f>
        <v>0</v>
      </c>
      <c r="CT22" s="76">
        <f t="shared" si="10"/>
        <v>9.3743171995091945</v>
      </c>
      <c r="CU22" s="77">
        <f t="shared" ref="CU22:CU68" si="23">IF(IF(CT22=0,0,DA22/CT22)&gt;1,1,IF(CT22=0,0,DA22/CT22))</f>
        <v>0</v>
      </c>
      <c r="CV22" s="18"/>
      <c r="CW22" s="1078">
        <f t="shared" ref="CW22:CW68" si="24">SUM(CX22:CZ22)</f>
        <v>43.109000000000002</v>
      </c>
      <c r="CX22" s="1079">
        <f>VLOOKUP($AX22&amp;"_"&amp;$CW$14,データシート1!$A:$BS,MATCH($CW$12&amp;"_"&amp;CX$20,データシート1!$A$1:$BS$1,0),0)</f>
        <v>43.109000000000002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43.109000000000002</v>
      </c>
      <c r="DE22" s="18"/>
      <c r="DF22" s="138">
        <f>VLOOKUP($AX22&amp;"_"&amp;$DF$14,データシート1!$A:$BS,MATCH($DF$12&amp;"_"&amp;DF$20,データシート1!$A$1:$BS$1,0),0)</f>
        <v>5</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5</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39402</v>
      </c>
      <c r="AY23" s="20" t="str">
        <f>IF(IFERROR(比較地域マスタ!$Z8,"")=0,"",IFERROR(比較地域マスタ!$Z8,""))</f>
        <v>佐川町</v>
      </c>
      <c r="BB23" s="122" t="str">
        <f t="shared" si="0"/>
        <v>39402</v>
      </c>
      <c r="BC23" s="123" t="str">
        <f t="shared" si="0"/>
        <v>佐川町</v>
      </c>
      <c r="BD23" s="40">
        <f t="shared" si="14"/>
        <v>74.286899896871475</v>
      </c>
      <c r="BE23" s="40">
        <f t="shared" si="15"/>
        <v>15.662061244346486</v>
      </c>
      <c r="BF23" s="40">
        <f>VLOOKUP($AX23&amp;"_"&amp;$BC$14,データシート1!$A:$BS,MATCH($BC$12&amp;"_"&amp;BF$20,データシート1!$A$1:$BS$1,0),0)</f>
        <v>11.761670004765451</v>
      </c>
      <c r="BG23" s="40">
        <f>VLOOKUP($AX23&amp;"_"&amp;$BC$14,データシート1!$A:$BS,MATCH($BC$12&amp;"_"&amp;BG$20,データシート1!$A$1:$BS$1,0),0)</f>
        <v>1.3029537686894235</v>
      </c>
      <c r="BH23" s="40">
        <f>VLOOKUP($AX23&amp;"_"&amp;$BC$14,データシート1!$A:$BS,MATCH($BC$12&amp;"_"&amp;BH$20,データシート1!$A$1:$BS$1,0),0)</f>
        <v>2.5974374708916104</v>
      </c>
      <c r="BI23" s="40">
        <f>VLOOKUP($AX23&amp;"_"&amp;$BC$14,データシート1!$A:$BS,MATCH($BC$12&amp;"_"&amp;BI$20,データシート1!$A$1:$BS$1,0),0)</f>
        <v>13.503264968903068</v>
      </c>
      <c r="BJ23" s="40">
        <f>VLOOKUP($AX23&amp;"_"&amp;$BC$14,データシート1!$A:$BS,MATCH($BC$12&amp;"_"&amp;BJ$20,データシート1!$A$1:$BS$1,0),0)</f>
        <v>18.505385534172383</v>
      </c>
      <c r="BK23" s="40">
        <f t="shared" si="1"/>
        <v>25.705640953558675</v>
      </c>
      <c r="BL23" s="40">
        <f t="shared" si="2"/>
        <v>24.967363088814103</v>
      </c>
      <c r="BM23" s="40">
        <f>VLOOKUP($AX23&amp;"_"&amp;$BC$14,データシート1!$A:$BS,MATCH($BC$12&amp;"_"&amp;BM$20,データシート1!$A$1:$BS$1,0),0)</f>
        <v>10.854009178026022</v>
      </c>
      <c r="BN23" s="40">
        <f>VLOOKUP($AX23&amp;"_"&amp;$BC$14,データシート1!$A:$BS,MATCH($BC$12&amp;"_"&amp;BN$20,データシート1!$A$1:$BS$1,0),0)</f>
        <v>14.113353910788083</v>
      </c>
      <c r="BO23" s="40">
        <f>VLOOKUP($AX23&amp;"_"&amp;$BC$14,データシート1!$A:$BS,MATCH($BC$12&amp;"_"&amp;BO$20,データシート1!$A$1:$BS$1,0),0)</f>
        <v>0.73827786474457169</v>
      </c>
      <c r="BP23" s="40">
        <f>VLOOKUP($AX23&amp;"_"&amp;$BC$14,データシート1!$A:$BS,MATCH($BC$12&amp;"_"&amp;BP$20,データシート1!$A$1:$BS$1,0),0)</f>
        <v>0</v>
      </c>
      <c r="BQ23" s="40">
        <f>VLOOKUP($AX23&amp;"_"&amp;$BC$14,データシート1!$A:$BS,MATCH($BC$12&amp;"_"&amp;BQ$20,データシート1!$A$1:$BS$1,0),0)</f>
        <v>0.91054719589086419</v>
      </c>
      <c r="BR23" s="41">
        <f t="shared" si="3"/>
        <v>74.286899896871475</v>
      </c>
      <c r="BT23" s="134" t="str">
        <f t="shared" si="4"/>
        <v>佐川町</v>
      </c>
      <c r="BU23" s="38">
        <f t="shared" ref="BU23:BU68" si="25">BD23</f>
        <v>74.286899896871475</v>
      </c>
      <c r="BV23" s="69">
        <f t="shared" si="16"/>
        <v>0.21083207491616002</v>
      </c>
      <c r="BW23" s="69">
        <f t="shared" si="5"/>
        <v>0.1583276462080602</v>
      </c>
      <c r="BX23" s="69">
        <f t="shared" si="5"/>
        <v>1.7539482338046742E-2</v>
      </c>
      <c r="BY23" s="69">
        <f t="shared" si="5"/>
        <v>3.4964946370053047E-2</v>
      </c>
      <c r="BZ23" s="69">
        <f t="shared" si="5"/>
        <v>0.18177181962969147</v>
      </c>
      <c r="CA23" s="69">
        <f t="shared" si="5"/>
        <v>0.24910698332899098</v>
      </c>
      <c r="CB23" s="69">
        <f t="shared" si="5"/>
        <v>0.3460319516529084</v>
      </c>
      <c r="CC23" s="69">
        <f t="shared" si="5"/>
        <v>0.33609375439646771</v>
      </c>
      <c r="CD23" s="69">
        <f t="shared" si="5"/>
        <v>0.14610933008503602</v>
      </c>
      <c r="CE23" s="69">
        <f t="shared" si="5"/>
        <v>0.18998442431143173</v>
      </c>
      <c r="CF23" s="69">
        <f t="shared" si="5"/>
        <v>9.9381972564406822E-3</v>
      </c>
      <c r="CG23" s="69">
        <f t="shared" si="5"/>
        <v>0</v>
      </c>
      <c r="CH23" s="69">
        <f t="shared" si="5"/>
        <v>1.2257170472249187E-2</v>
      </c>
      <c r="CI23" s="135">
        <f t="shared" si="6"/>
        <v>1</v>
      </c>
      <c r="CK23" s="136" t="str">
        <f t="shared" si="7"/>
        <v>佐川町</v>
      </c>
      <c r="CL23" s="137">
        <f t="shared" si="17"/>
        <v>15.662061244346486</v>
      </c>
      <c r="CM23" s="75">
        <f t="shared" si="18"/>
        <v>0</v>
      </c>
      <c r="CN23" s="76">
        <f t="shared" si="19"/>
        <v>11.761670004765451</v>
      </c>
      <c r="CO23" s="75">
        <f t="shared" si="20"/>
        <v>0</v>
      </c>
      <c r="CP23" s="76">
        <f t="shared" si="8"/>
        <v>1.3029537686894235</v>
      </c>
      <c r="CQ23" s="75">
        <f t="shared" si="21"/>
        <v>0</v>
      </c>
      <c r="CR23" s="76">
        <f t="shared" si="9"/>
        <v>2.5974374708916104</v>
      </c>
      <c r="CS23" s="75">
        <f t="shared" si="22"/>
        <v>0</v>
      </c>
      <c r="CT23" s="76">
        <f t="shared" si="10"/>
        <v>13.503264968903068</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04341</v>
      </c>
      <c r="AY24" s="20" t="str">
        <f>IF(IFERROR(比較地域マスタ!$Z9,"")=0,"",IFERROR(比較地域マスタ!$Z9,""))</f>
        <v>丸森町</v>
      </c>
      <c r="BB24" s="122" t="str">
        <f t="shared" si="0"/>
        <v>04341</v>
      </c>
      <c r="BC24" s="123" t="str">
        <f t="shared" si="0"/>
        <v>丸森町</v>
      </c>
      <c r="BD24" s="40">
        <f t="shared" si="14"/>
        <v>86.833059849495143</v>
      </c>
      <c r="BE24" s="40">
        <f t="shared" si="15"/>
        <v>32.613415573823112</v>
      </c>
      <c r="BF24" s="40">
        <f>VLOOKUP($AX24&amp;"_"&amp;$BC$14,データシート1!$A:$BS,MATCH($BC$12&amp;"_"&amp;BF$20,データシート1!$A$1:$BS$1,0),0)</f>
        <v>25.975503651515709</v>
      </c>
      <c r="BG24" s="40">
        <f>VLOOKUP($AX24&amp;"_"&amp;$BC$14,データシート1!$A:$BS,MATCH($BC$12&amp;"_"&amp;BG$20,データシート1!$A$1:$BS$1,0),0)</f>
        <v>1.3515609089584881</v>
      </c>
      <c r="BH24" s="40">
        <f>VLOOKUP($AX24&amp;"_"&amp;$BC$14,データシート1!$A:$BS,MATCH($BC$12&amp;"_"&amp;BH$20,データシート1!$A$1:$BS$1,0),0)</f>
        <v>5.286351013348912</v>
      </c>
      <c r="BI24" s="40">
        <f>VLOOKUP($AX24&amp;"_"&amp;$BC$14,データシート1!$A:$BS,MATCH($BC$12&amp;"_"&amp;BI$20,データシート1!$A$1:$BS$1,0),0)</f>
        <v>8.1167245716511509</v>
      </c>
      <c r="BJ24" s="40">
        <f>VLOOKUP($AX24&amp;"_"&amp;$BC$14,データシート1!$A:$BS,MATCH($BC$12&amp;"_"&amp;BJ$20,データシート1!$A$1:$BS$1,0),0)</f>
        <v>15.092750631731214</v>
      </c>
      <c r="BK24" s="40">
        <f t="shared" si="1"/>
        <v>29.403898387225176</v>
      </c>
      <c r="BL24" s="40">
        <f t="shared" si="2"/>
        <v>28.643037627967612</v>
      </c>
      <c r="BM24" s="40">
        <f>VLOOKUP($AX24&amp;"_"&amp;$BC$14,データシート1!$A:$BS,MATCH($BC$12&amp;"_"&amp;BM$20,データシート1!$A$1:$BS$1,0),0)</f>
        <v>12.291227773414459</v>
      </c>
      <c r="BN24" s="40">
        <f>VLOOKUP($AX24&amp;"_"&amp;$BC$14,データシート1!$A:$BS,MATCH($BC$12&amp;"_"&amp;BN$20,データシート1!$A$1:$BS$1,0),0)</f>
        <v>16.351809854553153</v>
      </c>
      <c r="BO24" s="40">
        <f>VLOOKUP($AX24&amp;"_"&amp;$BC$14,データシート1!$A:$BS,MATCH($BC$12&amp;"_"&amp;BO$20,データシート1!$A$1:$BS$1,0),0)</f>
        <v>0.76086075925756358</v>
      </c>
      <c r="BP24" s="40">
        <f>VLOOKUP($AX24&amp;"_"&amp;$BC$14,データシート1!$A:$BS,MATCH($BC$12&amp;"_"&amp;BP$20,データシート1!$A$1:$BS$1,0),0)</f>
        <v>0</v>
      </c>
      <c r="BQ24" s="40">
        <f>VLOOKUP($AX24&amp;"_"&amp;$BC$14,データシート1!$A:$BS,MATCH($BC$12&amp;"_"&amp;BQ$20,データシート1!$A$1:$BS$1,0),0)</f>
        <v>1.606270685064487</v>
      </c>
      <c r="BR24" s="41">
        <f t="shared" si="3"/>
        <v>86.833059849495143</v>
      </c>
      <c r="BT24" s="134" t="str">
        <f t="shared" si="4"/>
        <v>丸森町</v>
      </c>
      <c r="BU24" s="38">
        <f t="shared" si="25"/>
        <v>86.833059849495143</v>
      </c>
      <c r="BV24" s="69">
        <f t="shared" si="16"/>
        <v>0.37558754269803302</v>
      </c>
      <c r="BW24" s="69">
        <f t="shared" si="5"/>
        <v>0.29914301875965427</v>
      </c>
      <c r="BX24" s="69">
        <f t="shared" si="5"/>
        <v>1.5565049893451914E-2</v>
      </c>
      <c r="BY24" s="69">
        <f t="shared" si="5"/>
        <v>6.0879474044926767E-2</v>
      </c>
      <c r="BZ24" s="69">
        <f t="shared" si="5"/>
        <v>9.3475049545871117E-2</v>
      </c>
      <c r="CA24" s="69">
        <f t="shared" si="5"/>
        <v>0.17381341458991514</v>
      </c>
      <c r="CB24" s="69">
        <f t="shared" si="5"/>
        <v>0.33862561607514435</v>
      </c>
      <c r="CC24" s="69">
        <f t="shared" si="5"/>
        <v>0.32986327647112329</v>
      </c>
      <c r="CD24" s="69">
        <f t="shared" si="5"/>
        <v>0.14155009387805101</v>
      </c>
      <c r="CE24" s="69">
        <f t="shared" si="5"/>
        <v>0.18831318259307228</v>
      </c>
      <c r="CF24" s="69">
        <f t="shared" si="5"/>
        <v>8.7623396040210754E-3</v>
      </c>
      <c r="CG24" s="69">
        <f t="shared" si="5"/>
        <v>0</v>
      </c>
      <c r="CH24" s="69">
        <f t="shared" si="5"/>
        <v>1.8498377091036324E-2</v>
      </c>
      <c r="CI24" s="135">
        <f t="shared" si="6"/>
        <v>1</v>
      </c>
      <c r="CK24" s="136" t="str">
        <f t="shared" si="7"/>
        <v>丸森町</v>
      </c>
      <c r="CL24" s="137">
        <f t="shared" si="17"/>
        <v>32.613415573823112</v>
      </c>
      <c r="CM24" s="75">
        <f t="shared" si="18"/>
        <v>0.31833525613100844</v>
      </c>
      <c r="CN24" s="76">
        <f t="shared" si="19"/>
        <v>25.975503651515709</v>
      </c>
      <c r="CO24" s="75">
        <f t="shared" si="20"/>
        <v>0.39968426172919247</v>
      </c>
      <c r="CP24" s="76">
        <f t="shared" si="8"/>
        <v>1.3515609089584881</v>
      </c>
      <c r="CQ24" s="75">
        <f t="shared" si="21"/>
        <v>0</v>
      </c>
      <c r="CR24" s="76">
        <f t="shared" si="9"/>
        <v>5.286351013348912</v>
      </c>
      <c r="CS24" s="75">
        <f t="shared" si="22"/>
        <v>0</v>
      </c>
      <c r="CT24" s="76">
        <f t="shared" si="10"/>
        <v>8.1167245716511509</v>
      </c>
      <c r="CU24" s="77">
        <f t="shared" si="23"/>
        <v>0</v>
      </c>
      <c r="CV24" s="18"/>
      <c r="CW24" s="1078">
        <f t="shared" si="24"/>
        <v>10.382</v>
      </c>
      <c r="CX24" s="1081">
        <f>VLOOKUP($AX24&amp;"_"&amp;$CW$14,データシート1!$A:$BS,MATCH($CW$12&amp;"_"&amp;CX$20,データシート1!$A$1:$BS$1,0),0)</f>
        <v>10.382</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10.382</v>
      </c>
      <c r="DE24" s="18"/>
      <c r="DF24" s="138">
        <f>VLOOKUP($AX24&amp;"_"&amp;$DF$14,データシート1!$A:$BS,MATCH($DF$12&amp;"_"&amp;DF$20,データシート1!$A$1:$BS$1,0),0)</f>
        <v>2</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03303</v>
      </c>
      <c r="AY25" s="20" t="str">
        <f>IF(IFERROR(比較地域マスタ!$Z10,"")=0,"",IFERROR(比較地域マスタ!$Z10,""))</f>
        <v>岩手町</v>
      </c>
      <c r="BB25" s="122" t="str">
        <f t="shared" si="0"/>
        <v>03303</v>
      </c>
      <c r="BC25" s="123" t="str">
        <f t="shared" si="0"/>
        <v>岩手町</v>
      </c>
      <c r="BD25" s="40">
        <f t="shared" si="14"/>
        <v>95.927011823961223</v>
      </c>
      <c r="BE25" s="40">
        <f t="shared" si="15"/>
        <v>35.225963097369124</v>
      </c>
      <c r="BF25" s="40">
        <f>VLOOKUP($AX25&amp;"_"&amp;$BC$14,データシート1!$A:$BS,MATCH($BC$12&amp;"_"&amp;BF$20,データシート1!$A$1:$BS$1,0),0)</f>
        <v>19.697050922656089</v>
      </c>
      <c r="BG25" s="40">
        <f>VLOOKUP($AX25&amp;"_"&amp;$BC$14,データシート1!$A:$BS,MATCH($BC$12&amp;"_"&amp;BG$20,データシート1!$A$1:$BS$1,0),0)</f>
        <v>1.3380554662346043</v>
      </c>
      <c r="BH25" s="40">
        <f>VLOOKUP($AX25&amp;"_"&amp;$BC$14,データシート1!$A:$BS,MATCH($BC$12&amp;"_"&amp;BH$20,データシート1!$A$1:$BS$1,0),0)</f>
        <v>14.19085670847843</v>
      </c>
      <c r="BI25" s="40">
        <f>VLOOKUP($AX25&amp;"_"&amp;$BC$14,データシート1!$A:$BS,MATCH($BC$12&amp;"_"&amp;BI$20,データシート1!$A$1:$BS$1,0),0)</f>
        <v>10.527587726825763</v>
      </c>
      <c r="BJ25" s="40">
        <f>VLOOKUP($AX25&amp;"_"&amp;$BC$14,データシート1!$A:$BS,MATCH($BC$12&amp;"_"&amp;BJ$20,データシート1!$A$1:$BS$1,0),0)</f>
        <v>21.005799766619035</v>
      </c>
      <c r="BK25" s="40">
        <f t="shared" si="1"/>
        <v>27.129292056892201</v>
      </c>
      <c r="BL25" s="40">
        <f t="shared" si="2"/>
        <v>26.373030424976708</v>
      </c>
      <c r="BM25" s="40">
        <f>VLOOKUP($AX25&amp;"_"&amp;$BC$14,データシート1!$A:$BS,MATCH($BC$12&amp;"_"&amp;BM$20,データシート1!$A$1:$BS$1,0),0)</f>
        <v>10.55313089369446</v>
      </c>
      <c r="BN25" s="40">
        <f>VLOOKUP($AX25&amp;"_"&amp;$BC$14,データシート1!$A:$BS,MATCH($BC$12&amp;"_"&amp;BN$20,データシート1!$A$1:$BS$1,0),0)</f>
        <v>15.819899531282248</v>
      </c>
      <c r="BO25" s="40">
        <f>VLOOKUP($AX25&amp;"_"&amp;$BC$14,データシート1!$A:$BS,MATCH($BC$12&amp;"_"&amp;BO$20,データシート1!$A$1:$BS$1,0),0)</f>
        <v>0.75626163191549212</v>
      </c>
      <c r="BP25" s="40">
        <f>VLOOKUP($AX25&amp;"_"&amp;$BC$14,データシート1!$A:$BS,MATCH($BC$12&amp;"_"&amp;BP$20,データシート1!$A$1:$BS$1,0),0)</f>
        <v>0</v>
      </c>
      <c r="BQ25" s="40">
        <f>VLOOKUP($AX25&amp;"_"&amp;$BC$14,データシート1!$A:$BS,MATCH($BC$12&amp;"_"&amp;BQ$20,データシート1!$A$1:$BS$1,0),0)</f>
        <v>2.0383691762550979</v>
      </c>
      <c r="BR25" s="41">
        <f t="shared" si="3"/>
        <v>95.927011823961223</v>
      </c>
      <c r="BT25" s="134" t="str">
        <f t="shared" si="4"/>
        <v>岩手町</v>
      </c>
      <c r="BU25" s="38">
        <f t="shared" si="25"/>
        <v>95.927011823961223</v>
      </c>
      <c r="BV25" s="69">
        <f t="shared" si="16"/>
        <v>0.36721630776963465</v>
      </c>
      <c r="BW25" s="69">
        <f t="shared" si="5"/>
        <v>0.20533372767623354</v>
      </c>
      <c r="BX25" s="69">
        <f t="shared" si="5"/>
        <v>1.3948682866199495E-2</v>
      </c>
      <c r="BY25" s="69">
        <f t="shared" si="5"/>
        <v>0.14793389722720157</v>
      </c>
      <c r="BZ25" s="69">
        <f t="shared" si="5"/>
        <v>0.10974581118137278</v>
      </c>
      <c r="CA25" s="69">
        <f t="shared" si="5"/>
        <v>0.21897690095014594</v>
      </c>
      <c r="CB25" s="69">
        <f t="shared" si="5"/>
        <v>0.28281181224197877</v>
      </c>
      <c r="CC25" s="69">
        <f t="shared" si="5"/>
        <v>0.2749280929690035</v>
      </c>
      <c r="CD25" s="69">
        <f t="shared" si="5"/>
        <v>0.11001208828500625</v>
      </c>
      <c r="CE25" s="69">
        <f t="shared" si="5"/>
        <v>0.16491600468399725</v>
      </c>
      <c r="CF25" s="69">
        <f t="shared" si="5"/>
        <v>7.883719272975296E-3</v>
      </c>
      <c r="CG25" s="69">
        <f t="shared" si="5"/>
        <v>0</v>
      </c>
      <c r="CH25" s="69">
        <f t="shared" si="5"/>
        <v>2.124916785686784E-2</v>
      </c>
      <c r="CI25" s="135">
        <f t="shared" si="6"/>
        <v>1</v>
      </c>
      <c r="CK25" s="136" t="str">
        <f t="shared" si="7"/>
        <v>岩手町</v>
      </c>
      <c r="CL25" s="137">
        <f t="shared" si="17"/>
        <v>35.225963097369124</v>
      </c>
      <c r="CM25" s="75">
        <f t="shared" si="18"/>
        <v>0.33713769492045392</v>
      </c>
      <c r="CN25" s="76">
        <f t="shared" si="19"/>
        <v>19.697050922656089</v>
      </c>
      <c r="CO25" s="75">
        <f t="shared" si="20"/>
        <v>0.60293289826142948</v>
      </c>
      <c r="CP25" s="76">
        <f t="shared" si="8"/>
        <v>1.3380554662346043</v>
      </c>
      <c r="CQ25" s="75">
        <f t="shared" si="21"/>
        <v>0</v>
      </c>
      <c r="CR25" s="76">
        <f t="shared" si="9"/>
        <v>14.19085670847843</v>
      </c>
      <c r="CS25" s="75">
        <f t="shared" si="22"/>
        <v>0</v>
      </c>
      <c r="CT25" s="76">
        <f t="shared" si="10"/>
        <v>10.527587726825763</v>
      </c>
      <c r="CU25" s="77">
        <f t="shared" si="23"/>
        <v>0</v>
      </c>
      <c r="CV25" s="18"/>
      <c r="CW25" s="1078">
        <f t="shared" si="24"/>
        <v>11.875999999999999</v>
      </c>
      <c r="CX25" s="1081">
        <f>VLOOKUP($AX25&amp;"_"&amp;$CW$14,データシート1!$A:$BS,MATCH($CW$12&amp;"_"&amp;CX$20,データシート1!$A$1:$BS$1,0),0)</f>
        <v>11.875999999999999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11.875999999999999</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39202</v>
      </c>
      <c r="AY26" s="20" t="str">
        <f>IF(IFERROR(比較地域マスタ!$Z11,"")=0,"",IFERROR(比較地域マスタ!$Z11,""))</f>
        <v>室戸市</v>
      </c>
      <c r="BB26" s="122" t="str">
        <f t="shared" si="0"/>
        <v>39202</v>
      </c>
      <c r="BC26" s="123" t="str">
        <f t="shared" si="0"/>
        <v>室戸市</v>
      </c>
      <c r="BD26" s="40">
        <f t="shared" si="14"/>
        <v>115.34470403563333</v>
      </c>
      <c r="BE26" s="40">
        <f t="shared" si="15"/>
        <v>53.85948907377778</v>
      </c>
      <c r="BF26" s="40">
        <f>VLOOKUP($AX26&amp;"_"&amp;$BC$14,データシート1!$A:$BS,MATCH($BC$12&amp;"_"&amp;BF$20,データシート1!$A$1:$BS$1,0),0)</f>
        <v>38.558703314735041</v>
      </c>
      <c r="BG26" s="40">
        <f>VLOOKUP($AX26&amp;"_"&amp;$BC$14,データシート1!$A:$BS,MATCH($BC$12&amp;"_"&amp;BG$20,データシート1!$A$1:$BS$1,0),0)</f>
        <v>1.6052063670687879</v>
      </c>
      <c r="BH26" s="40">
        <f>VLOOKUP($AX26&amp;"_"&amp;$BC$14,データシート1!$A:$BS,MATCH($BC$12&amp;"_"&amp;BH$20,データシート1!$A$1:$BS$1,0),0)</f>
        <v>13.695579391973947</v>
      </c>
      <c r="BI26" s="40">
        <f>VLOOKUP($AX26&amp;"_"&amp;$BC$14,データシート1!$A:$BS,MATCH($BC$12&amp;"_"&amp;BI$20,データシート1!$A$1:$BS$1,0),0)</f>
        <v>12.793238127024345</v>
      </c>
      <c r="BJ26" s="40">
        <f>VLOOKUP($AX26&amp;"_"&amp;$BC$14,データシート1!$A:$BS,MATCH($BC$12&amp;"_"&amp;BJ$20,データシート1!$A$1:$BS$1,0),0)</f>
        <v>22.170333661969259</v>
      </c>
      <c r="BK26" s="40">
        <f t="shared" si="1"/>
        <v>24.313746331991634</v>
      </c>
      <c r="BL26" s="40">
        <f t="shared" si="2"/>
        <v>23.403729079804172</v>
      </c>
      <c r="BM26" s="40">
        <f>VLOOKUP($AX26&amp;"_"&amp;$BC$14,データシート1!$A:$BS,MATCH($BC$12&amp;"_"&amp;BM$20,データシート1!$A$1:$BS$1,0),0)</f>
        <v>10.278841853094525</v>
      </c>
      <c r="BN26" s="40">
        <f>VLOOKUP($AX26&amp;"_"&amp;$BC$14,データシート1!$A:$BS,MATCH($BC$12&amp;"_"&amp;BN$20,データシート1!$A$1:$BS$1,0),0)</f>
        <v>13.124887226709648</v>
      </c>
      <c r="BO26" s="40">
        <f>VLOOKUP($AX26&amp;"_"&amp;$BC$14,データシート1!$A:$BS,MATCH($BC$12&amp;"_"&amp;BO$20,データシート1!$A$1:$BS$1,0),0)</f>
        <v>0.7478298984550279</v>
      </c>
      <c r="BP26" s="40">
        <f>VLOOKUP($AX26&amp;"_"&amp;$BC$14,データシート1!$A:$BS,MATCH($BC$12&amp;"_"&amp;BP$20,データシート1!$A$1:$BS$1,0),0)</f>
        <v>0.16218735373243487</v>
      </c>
      <c r="BQ26" s="40">
        <f>VLOOKUP($AX26&amp;"_"&amp;$BC$14,データシート1!$A:$BS,MATCH($BC$12&amp;"_"&amp;BQ$20,データシート1!$A$1:$BS$1,0),0)</f>
        <v>2.2078968408702968</v>
      </c>
      <c r="BR26" s="41">
        <f t="shared" si="3"/>
        <v>115.34470403563333</v>
      </c>
      <c r="BT26" s="134" t="str">
        <f t="shared" si="4"/>
        <v>室戸市</v>
      </c>
      <c r="BU26" s="38">
        <f t="shared" si="25"/>
        <v>115.34470403563333</v>
      </c>
      <c r="BV26" s="69">
        <f t="shared" si="16"/>
        <v>0.4669437537170239</v>
      </c>
      <c r="BW26" s="69">
        <f t="shared" si="5"/>
        <v>0.33429105945621168</v>
      </c>
      <c r="BX26" s="69">
        <f t="shared" si="5"/>
        <v>1.3916602244459295E-2</v>
      </c>
      <c r="BY26" s="69">
        <f t="shared" si="5"/>
        <v>0.11873609201635286</v>
      </c>
      <c r="BZ26" s="69">
        <f t="shared" si="5"/>
        <v>0.11091309509166665</v>
      </c>
      <c r="CA26" s="69">
        <f t="shared" si="5"/>
        <v>0.19220937664481066</v>
      </c>
      <c r="CB26" s="69">
        <f t="shared" si="5"/>
        <v>0.21079204750033786</v>
      </c>
      <c r="CC26" s="69">
        <f t="shared" si="5"/>
        <v>0.20290250233399604</v>
      </c>
      <c r="CD26" s="69">
        <f t="shared" si="5"/>
        <v>8.9114120488090129E-2</v>
      </c>
      <c r="CE26" s="69">
        <f t="shared" si="5"/>
        <v>0.11378838184590589</v>
      </c>
      <c r="CF26" s="69">
        <f t="shared" si="5"/>
        <v>6.4834350628183287E-3</v>
      </c>
      <c r="CG26" s="69">
        <f t="shared" si="5"/>
        <v>1.4061101035235263E-3</v>
      </c>
      <c r="CH26" s="69">
        <f t="shared" si="5"/>
        <v>1.9141727046160812E-2</v>
      </c>
      <c r="CI26" s="135">
        <f t="shared" si="6"/>
        <v>1</v>
      </c>
      <c r="CK26" s="136" t="str">
        <f t="shared" si="7"/>
        <v>室戸市</v>
      </c>
      <c r="CL26" s="137">
        <f t="shared" si="17"/>
        <v>53.85948907377778</v>
      </c>
      <c r="CM26" s="75">
        <f t="shared" si="18"/>
        <v>0.12980071144796029</v>
      </c>
      <c r="CN26" s="76">
        <f t="shared" si="19"/>
        <v>38.558703314735041</v>
      </c>
      <c r="CO26" s="75">
        <f t="shared" si="20"/>
        <v>0.18130796419516576</v>
      </c>
      <c r="CP26" s="76">
        <f t="shared" si="8"/>
        <v>1.6052063670687879</v>
      </c>
      <c r="CQ26" s="75">
        <f t="shared" si="21"/>
        <v>0</v>
      </c>
      <c r="CR26" s="76">
        <f t="shared" si="9"/>
        <v>13.695579391973947</v>
      </c>
      <c r="CS26" s="75">
        <f t="shared" si="22"/>
        <v>0</v>
      </c>
      <c r="CT26" s="76">
        <f t="shared" si="10"/>
        <v>12.793238127024345</v>
      </c>
      <c r="CU26" s="77">
        <f t="shared" si="23"/>
        <v>0</v>
      </c>
      <c r="CV26" s="18"/>
      <c r="CW26" s="1078">
        <f t="shared" si="24"/>
        <v>6.9909999999999997</v>
      </c>
      <c r="CX26" s="1081">
        <f>VLOOKUP($AX26&amp;"_"&amp;$CW$14,データシート1!$A:$BS,MATCH($CW$12&amp;"_"&amp;CX$20,データシート1!$A$1:$BS$1,0),0)</f>
        <v>6.9909999999999997</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6.9909999999999997</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02384</v>
      </c>
      <c r="AY27" s="20" t="str">
        <f>IF(IFERROR(比較地域マスタ!$Z12,"")=0,"",IFERROR(比較地域マスタ!$Z12,""))</f>
        <v>鶴田町</v>
      </c>
      <c r="BB27" s="122" t="str">
        <f t="shared" si="0"/>
        <v>02384</v>
      </c>
      <c r="BC27" s="123" t="str">
        <f t="shared" si="0"/>
        <v>鶴田町</v>
      </c>
      <c r="BD27" s="40">
        <f t="shared" si="14"/>
        <v>84.879905120863569</v>
      </c>
      <c r="BE27" s="40">
        <f t="shared" si="15"/>
        <v>25.102904802514377</v>
      </c>
      <c r="BF27" s="40">
        <f>VLOOKUP($AX27&amp;"_"&amp;$BC$14,データシート1!$A:$BS,MATCH($BC$12&amp;"_"&amp;BF$20,データシート1!$A$1:$BS$1,0),0)</f>
        <v>18.23209205414253</v>
      </c>
      <c r="BG27" s="40">
        <f>VLOOKUP($AX27&amp;"_"&amp;$BC$14,データシート1!$A:$BS,MATCH($BC$12&amp;"_"&amp;BG$20,データシート1!$A$1:$BS$1,0),0)</f>
        <v>1.1788068073292106</v>
      </c>
      <c r="BH27" s="40">
        <f>VLOOKUP($AX27&amp;"_"&amp;$BC$14,データシート1!$A:$BS,MATCH($BC$12&amp;"_"&amp;BH$20,データシート1!$A$1:$BS$1,0),0)</f>
        <v>5.6920059410426376</v>
      </c>
      <c r="BI27" s="40">
        <f>VLOOKUP($AX27&amp;"_"&amp;$BC$14,データシート1!$A:$BS,MATCH($BC$12&amp;"_"&amp;BI$20,データシート1!$A$1:$BS$1,0),0)</f>
        <v>8.7979757524546436</v>
      </c>
      <c r="BJ27" s="40">
        <f>VLOOKUP($AX27&amp;"_"&amp;$BC$14,データシート1!$A:$BS,MATCH($BC$12&amp;"_"&amp;BJ$20,データシート1!$A$1:$BS$1,0),0)</f>
        <v>24.617246245448232</v>
      </c>
      <c r="BK27" s="40">
        <f t="shared" si="1"/>
        <v>25.761427612223507</v>
      </c>
      <c r="BL27" s="40">
        <f t="shared" si="2"/>
        <v>25.024446937242082</v>
      </c>
      <c r="BM27" s="40">
        <f>VLOOKUP($AX27&amp;"_"&amp;$BC$14,データシート1!$A:$BS,MATCH($BC$12&amp;"_"&amp;BM$20,データシート1!$A$1:$BS$1,0),0)</f>
        <v>10.175283745929244</v>
      </c>
      <c r="BN27" s="40">
        <f>VLOOKUP($AX27&amp;"_"&amp;$BC$14,データシート1!$A:$BS,MATCH($BC$12&amp;"_"&amp;BN$20,データシート1!$A$1:$BS$1,0),0)</f>
        <v>14.84916319131284</v>
      </c>
      <c r="BO27" s="40">
        <f>VLOOKUP($AX27&amp;"_"&amp;$BC$14,データシート1!$A:$BS,MATCH($BC$12&amp;"_"&amp;BO$20,データシート1!$A$1:$BS$1,0),0)</f>
        <v>0.73698067498142339</v>
      </c>
      <c r="BP27" s="40">
        <f>VLOOKUP($AX27&amp;"_"&amp;$BC$14,データシート1!$A:$BS,MATCH($BC$12&amp;"_"&amp;BP$20,データシート1!$A$1:$BS$1,0),0)</f>
        <v>0</v>
      </c>
      <c r="BQ27" s="40">
        <f>VLOOKUP($AX27&amp;"_"&amp;$BC$14,データシート1!$A:$BS,MATCH($BC$12&amp;"_"&amp;BQ$20,データシート1!$A$1:$BS$1,0),0)</f>
        <v>0.60035070822282133</v>
      </c>
      <c r="BR27" s="41">
        <f t="shared" si="3"/>
        <v>84.879905120863569</v>
      </c>
      <c r="BT27" s="134" t="str">
        <f t="shared" si="4"/>
        <v>鶴田町</v>
      </c>
      <c r="BU27" s="38">
        <f t="shared" si="25"/>
        <v>84.879905120863569</v>
      </c>
      <c r="BV27" s="69">
        <f t="shared" si="16"/>
        <v>0.29574614588422832</v>
      </c>
      <c r="BW27" s="69">
        <f t="shared" si="5"/>
        <v>0.21479868560386814</v>
      </c>
      <c r="BX27" s="69">
        <f t="shared" si="5"/>
        <v>1.388793738224218E-2</v>
      </c>
      <c r="BY27" s="69">
        <f t="shared" si="5"/>
        <v>6.7059522898118049E-2</v>
      </c>
      <c r="BZ27" s="69">
        <f t="shared" si="5"/>
        <v>0.10365204508566413</v>
      </c>
      <c r="CA27" s="69">
        <f t="shared" si="5"/>
        <v>0.29002443170023395</v>
      </c>
      <c r="CB27" s="69">
        <f t="shared" si="5"/>
        <v>0.30350443459545434</v>
      </c>
      <c r="CC27" s="69">
        <f t="shared" si="5"/>
        <v>0.29482180619321929</v>
      </c>
      <c r="CD27" s="69">
        <f t="shared" si="5"/>
        <v>0.11987859472086225</v>
      </c>
      <c r="CE27" s="69">
        <f t="shared" si="5"/>
        <v>0.17494321147235709</v>
      </c>
      <c r="CF27" s="69">
        <f t="shared" si="5"/>
        <v>8.6826284022350157E-3</v>
      </c>
      <c r="CG27" s="69">
        <f t="shared" si="5"/>
        <v>0</v>
      </c>
      <c r="CH27" s="69">
        <f t="shared" si="5"/>
        <v>7.0729427344194155E-3</v>
      </c>
      <c r="CI27" s="135">
        <f t="shared" si="6"/>
        <v>1</v>
      </c>
      <c r="CK27" s="136" t="str">
        <f t="shared" si="7"/>
        <v>鶴田町</v>
      </c>
      <c r="CL27" s="137">
        <f t="shared" si="17"/>
        <v>25.102904802514377</v>
      </c>
      <c r="CM27" s="75">
        <f t="shared" si="18"/>
        <v>0.51253032671785881</v>
      </c>
      <c r="CN27" s="76">
        <f t="shared" si="19"/>
        <v>18.23209205414253</v>
      </c>
      <c r="CO27" s="75">
        <f t="shared" si="20"/>
        <v>0.70567875380360989</v>
      </c>
      <c r="CP27" s="76">
        <f t="shared" si="8"/>
        <v>1.1788068073292106</v>
      </c>
      <c r="CQ27" s="75">
        <f t="shared" si="21"/>
        <v>0</v>
      </c>
      <c r="CR27" s="76">
        <f t="shared" si="9"/>
        <v>5.6920059410426376</v>
      </c>
      <c r="CS27" s="75">
        <f t="shared" si="22"/>
        <v>0</v>
      </c>
      <c r="CT27" s="76">
        <f t="shared" si="10"/>
        <v>8.7979757524546436</v>
      </c>
      <c r="CU27" s="77">
        <f t="shared" si="23"/>
        <v>0</v>
      </c>
      <c r="CV27" s="18"/>
      <c r="CW27" s="1078">
        <f t="shared" si="24"/>
        <v>12.866</v>
      </c>
      <c r="CX27" s="1081">
        <f>VLOOKUP($AX27&amp;"_"&amp;$CW$14,データシート1!$A:$BS,MATCH($CW$12&amp;"_"&amp;CX$20,データシート1!$A$1:$BS$1,0),0)</f>
        <v>12.866</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12.866</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30391</v>
      </c>
      <c r="AY28" s="20" t="str">
        <f>IF(IFERROR(比較地域マスタ!$Z13,"")=0,"",IFERROR(比較地域マスタ!$Z13,""))</f>
        <v>みなべ町</v>
      </c>
      <c r="BB28" s="122" t="str">
        <f t="shared" si="0"/>
        <v>30391</v>
      </c>
      <c r="BC28" s="123" t="str">
        <f t="shared" si="0"/>
        <v>みなべ町</v>
      </c>
      <c r="BD28" s="40">
        <f t="shared" si="14"/>
        <v>168.28043131395594</v>
      </c>
      <c r="BE28" s="40">
        <f t="shared" si="15"/>
        <v>115.38906230539695</v>
      </c>
      <c r="BF28" s="40">
        <f>VLOOKUP($AX28&amp;"_"&amp;$BC$14,データシート1!$A:$BS,MATCH($BC$12&amp;"_"&amp;BF$20,データシート1!$A$1:$BS$1,0),0)</f>
        <v>110.64931347970089</v>
      </c>
      <c r="BG28" s="40">
        <f>VLOOKUP($AX28&amp;"_"&amp;$BC$14,データシート1!$A:$BS,MATCH($BC$12&amp;"_"&amp;BG$20,データシート1!$A$1:$BS$1,0),0)</f>
        <v>0.88714901223361553</v>
      </c>
      <c r="BH28" s="40">
        <f>VLOOKUP($AX28&amp;"_"&amp;$BC$14,データシート1!$A:$BS,MATCH($BC$12&amp;"_"&amp;BH$20,データシート1!$A$1:$BS$1,0),0)</f>
        <v>3.8525998134624304</v>
      </c>
      <c r="BI28" s="40">
        <f>VLOOKUP($AX28&amp;"_"&amp;$BC$14,データシート1!$A:$BS,MATCH($BC$12&amp;"_"&amp;BI$20,データシート1!$A$1:$BS$1,0),0)</f>
        <v>8.4143974087892168</v>
      </c>
      <c r="BJ28" s="40">
        <f>VLOOKUP($AX28&amp;"_"&amp;$BC$14,データシート1!$A:$BS,MATCH($BC$12&amp;"_"&amp;BJ$20,データシート1!$A$1:$BS$1,0),0)</f>
        <v>10.181019080420006</v>
      </c>
      <c r="BK28" s="40">
        <f t="shared" si="1"/>
        <v>34.295952519349797</v>
      </c>
      <c r="BL28" s="40">
        <f t="shared" si="2"/>
        <v>33.569054546618297</v>
      </c>
      <c r="BM28" s="40">
        <f>VLOOKUP($AX28&amp;"_"&amp;$BC$14,データシート1!$A:$BS,MATCH($BC$12&amp;"_"&amp;BM$20,データシート1!$A$1:$BS$1,0),0)</f>
        <v>10.253652043243509</v>
      </c>
      <c r="BN28" s="40">
        <f>VLOOKUP($AX28&amp;"_"&amp;$BC$14,データシート1!$A:$BS,MATCH($BC$12&amp;"_"&amp;BN$20,データシート1!$A$1:$BS$1,0),0)</f>
        <v>23.315402503374788</v>
      </c>
      <c r="BO28" s="40">
        <f>VLOOKUP($AX28&amp;"_"&amp;$BC$14,データシート1!$A:$BS,MATCH($BC$12&amp;"_"&amp;BO$20,データシート1!$A$1:$BS$1,0),0)</f>
        <v>0.72689797273149759</v>
      </c>
      <c r="BP28" s="40">
        <f>VLOOKUP($AX28&amp;"_"&amp;$BC$14,データシート1!$A:$BS,MATCH($BC$12&amp;"_"&amp;BP$20,データシート1!$A$1:$BS$1,0),0)</f>
        <v>0</v>
      </c>
      <c r="BQ28" s="40">
        <f>VLOOKUP($AX28&amp;"_"&amp;$BC$14,データシート1!$A:$BS,MATCH($BC$12&amp;"_"&amp;BQ$20,データシート1!$A$1:$BS$1,0),0)</f>
        <v>0</v>
      </c>
      <c r="BR28" s="41">
        <f t="shared" si="3"/>
        <v>168.28043131395594</v>
      </c>
      <c r="BT28" s="134" t="str">
        <f t="shared" si="4"/>
        <v>みなべ町</v>
      </c>
      <c r="BU28" s="38">
        <f t="shared" si="25"/>
        <v>168.28043131395594</v>
      </c>
      <c r="BV28" s="69">
        <f t="shared" si="16"/>
        <v>0.68569507104553884</v>
      </c>
      <c r="BW28" s="69">
        <f t="shared" si="5"/>
        <v>0.65752929568658913</v>
      </c>
      <c r="BX28" s="69">
        <f t="shared" si="5"/>
        <v>5.2718489328000785E-3</v>
      </c>
      <c r="BY28" s="69">
        <f t="shared" si="5"/>
        <v>2.2893926426149611E-2</v>
      </c>
      <c r="BZ28" s="69">
        <f t="shared" si="5"/>
        <v>5.0002233433135895E-2</v>
      </c>
      <c r="CA28" s="69">
        <f t="shared" si="5"/>
        <v>6.0500314866828289E-2</v>
      </c>
      <c r="CB28" s="69">
        <f t="shared" si="5"/>
        <v>0.20380238065449707</v>
      </c>
      <c r="CC28" s="69">
        <f t="shared" si="5"/>
        <v>0.19948281736923695</v>
      </c>
      <c r="CD28" s="69">
        <f t="shared" si="5"/>
        <v>6.0931933458820094E-2</v>
      </c>
      <c r="CE28" s="69">
        <f t="shared" si="5"/>
        <v>0.13855088391041687</v>
      </c>
      <c r="CF28" s="69">
        <f t="shared" si="5"/>
        <v>4.319563285260097E-3</v>
      </c>
      <c r="CG28" s="69">
        <f t="shared" si="5"/>
        <v>0</v>
      </c>
      <c r="CH28" s="69">
        <f t="shared" si="5"/>
        <v>0</v>
      </c>
      <c r="CI28" s="135">
        <f t="shared" si="6"/>
        <v>1</v>
      </c>
      <c r="CK28" s="136" t="str">
        <f t="shared" si="7"/>
        <v>みなべ町</v>
      </c>
      <c r="CL28" s="137">
        <f t="shared" si="17"/>
        <v>115.38906230539695</v>
      </c>
      <c r="CM28" s="75">
        <f t="shared" si="18"/>
        <v>0.17112540483030206</v>
      </c>
      <c r="CN28" s="76">
        <f t="shared" si="19"/>
        <v>110.64931347970089</v>
      </c>
      <c r="CO28" s="75">
        <f t="shared" si="20"/>
        <v>0.17845569375016945</v>
      </c>
      <c r="CP28" s="76">
        <f t="shared" si="8"/>
        <v>0.88714901223361553</v>
      </c>
      <c r="CQ28" s="75">
        <f t="shared" si="21"/>
        <v>0</v>
      </c>
      <c r="CR28" s="76">
        <f t="shared" si="9"/>
        <v>3.8525998134624304</v>
      </c>
      <c r="CS28" s="75">
        <f t="shared" si="22"/>
        <v>0</v>
      </c>
      <c r="CT28" s="76">
        <f t="shared" si="10"/>
        <v>8.4143974087892168</v>
      </c>
      <c r="CU28" s="77">
        <f t="shared" si="23"/>
        <v>0</v>
      </c>
      <c r="CV28" s="18"/>
      <c r="CW28" s="1078">
        <f t="shared" si="24"/>
        <v>19.745999999999999</v>
      </c>
      <c r="CX28" s="1081">
        <f>VLOOKUP($AX28&amp;"_"&amp;$CW$14,データシート1!$A:$BS,MATCH($CW$12&amp;"_"&amp;CX$20,データシート1!$A$1:$BS$1,0),0)</f>
        <v>19.745999999999999</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19.745999999999999</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04606</v>
      </c>
      <c r="AY29" s="20" t="str">
        <f>IF(IFERROR(比較地域マスタ!$Z14,"")=0,"",IFERROR(比較地域マスタ!$Z14,""))</f>
        <v>南三陸町</v>
      </c>
      <c r="BB29" s="122" t="str">
        <f t="shared" si="0"/>
        <v>04606</v>
      </c>
      <c r="BC29" s="123" t="str">
        <f t="shared" si="0"/>
        <v>南三陸町</v>
      </c>
      <c r="BD29" s="40">
        <f t="shared" si="14"/>
        <v>86.631972522832029</v>
      </c>
      <c r="BE29" s="40">
        <f t="shared" si="15"/>
        <v>33.143612329035022</v>
      </c>
      <c r="BF29" s="40">
        <f>VLOOKUP($AX29&amp;"_"&amp;$BC$14,データシート1!$A:$BS,MATCH($BC$12&amp;"_"&amp;BF$20,データシート1!$A$1:$BS$1,0),0)</f>
        <v>23.530904963010141</v>
      </c>
      <c r="BG29" s="40">
        <f>VLOOKUP($AX29&amp;"_"&amp;$BC$14,データシート1!$A:$BS,MATCH($BC$12&amp;"_"&amp;BG$20,データシート1!$A$1:$BS$1,0),0)</f>
        <v>1.4798596531804067</v>
      </c>
      <c r="BH29" s="40">
        <f>VLOOKUP($AX29&amp;"_"&amp;$BC$14,データシート1!$A:$BS,MATCH($BC$12&amp;"_"&amp;BH$20,データシート1!$A$1:$BS$1,0),0)</f>
        <v>8.1328477128444803</v>
      </c>
      <c r="BI29" s="40">
        <f>VLOOKUP($AX29&amp;"_"&amp;$BC$14,データシート1!$A:$BS,MATCH($BC$12&amp;"_"&amp;BI$20,データシート1!$A$1:$BS$1,0),0)</f>
        <v>10.017876135106174</v>
      </c>
      <c r="BJ29" s="40">
        <f>VLOOKUP($AX29&amp;"_"&amp;$BC$14,データシート1!$A:$BS,MATCH($BC$12&amp;"_"&amp;BJ$20,データシート1!$A$1:$BS$1,0),0)</f>
        <v>13.437843764216826</v>
      </c>
      <c r="BK29" s="40">
        <f t="shared" si="1"/>
        <v>30.032640294474014</v>
      </c>
      <c r="BL29" s="40">
        <f t="shared" si="2"/>
        <v>29.299963930979402</v>
      </c>
      <c r="BM29" s="40">
        <f>VLOOKUP($AX29&amp;"_"&amp;$BC$14,データシート1!$A:$BS,MATCH($BC$12&amp;"_"&amp;BM$20,データシート1!$A$1:$BS$1,0),0)</f>
        <v>11.427777069076908</v>
      </c>
      <c r="BN29" s="40">
        <f>VLOOKUP($AX29&amp;"_"&amp;$BC$14,データシート1!$A:$BS,MATCH($BC$12&amp;"_"&amp;BN$20,データシート1!$A$1:$BS$1,0),0)</f>
        <v>17.872186861902495</v>
      </c>
      <c r="BO29" s="40">
        <f>VLOOKUP($AX29&amp;"_"&amp;$BC$14,データシート1!$A:$BS,MATCH($BC$12&amp;"_"&amp;BO$20,データシート1!$A$1:$BS$1,0),0)</f>
        <v>0.73267636349461296</v>
      </c>
      <c r="BP29" s="40">
        <f>VLOOKUP($AX29&amp;"_"&amp;$BC$14,データシート1!$A:$BS,MATCH($BC$12&amp;"_"&amp;BP$20,データシート1!$A$1:$BS$1,0),0)</f>
        <v>0</v>
      </c>
      <c r="BQ29" s="40">
        <f>VLOOKUP($AX29&amp;"_"&amp;$BC$14,データシート1!$A:$BS,MATCH($BC$12&amp;"_"&amp;BQ$20,データシート1!$A$1:$BS$1,0),0)</f>
        <v>0</v>
      </c>
      <c r="BR29" s="41">
        <f t="shared" si="3"/>
        <v>86.631972522832029</v>
      </c>
      <c r="BT29" s="134" t="str">
        <f t="shared" si="4"/>
        <v>南三陸町</v>
      </c>
      <c r="BU29" s="38">
        <f t="shared" si="25"/>
        <v>86.631972522832029</v>
      </c>
      <c r="BV29" s="69">
        <f t="shared" si="16"/>
        <v>0.38257944917853459</v>
      </c>
      <c r="BW29" s="69">
        <f t="shared" si="5"/>
        <v>0.2716191756664495</v>
      </c>
      <c r="BX29" s="69">
        <f t="shared" si="5"/>
        <v>1.7082141963123219E-2</v>
      </c>
      <c r="BY29" s="69">
        <f t="shared" si="5"/>
        <v>9.3878131548961921E-2</v>
      </c>
      <c r="BZ29" s="69">
        <f t="shared" si="5"/>
        <v>0.11563717001209851</v>
      </c>
      <c r="CA29" s="69">
        <f t="shared" si="5"/>
        <v>0.15511413826662271</v>
      </c>
      <c r="CB29" s="69">
        <f t="shared" si="5"/>
        <v>0.34666924254274428</v>
      </c>
      <c r="CC29" s="69">
        <f t="shared" si="5"/>
        <v>0.33821189888360603</v>
      </c>
      <c r="CD29" s="69">
        <f t="shared" si="5"/>
        <v>0.13191177271261018</v>
      </c>
      <c r="CE29" s="69">
        <f t="shared" si="5"/>
        <v>0.20630012617099588</v>
      </c>
      <c r="CF29" s="69">
        <f t="shared" si="5"/>
        <v>8.4573436591382552E-3</v>
      </c>
      <c r="CG29" s="69">
        <f t="shared" si="5"/>
        <v>0</v>
      </c>
      <c r="CH29" s="69">
        <f t="shared" si="5"/>
        <v>0</v>
      </c>
      <c r="CI29" s="135">
        <f t="shared" si="6"/>
        <v>1</v>
      </c>
      <c r="CK29" s="136" t="str">
        <f t="shared" si="7"/>
        <v>南三陸町</v>
      </c>
      <c r="CL29" s="137">
        <f t="shared" si="17"/>
        <v>33.143612329035022</v>
      </c>
      <c r="CM29" s="75">
        <f t="shared" si="18"/>
        <v>0</v>
      </c>
      <c r="CN29" s="76">
        <f t="shared" si="19"/>
        <v>23.530904963010141</v>
      </c>
      <c r="CO29" s="75">
        <f t="shared" si="20"/>
        <v>0</v>
      </c>
      <c r="CP29" s="76">
        <f t="shared" si="8"/>
        <v>1.4798596531804067</v>
      </c>
      <c r="CQ29" s="75">
        <f t="shared" si="21"/>
        <v>0</v>
      </c>
      <c r="CR29" s="76">
        <f t="shared" si="9"/>
        <v>8.1328477128444803</v>
      </c>
      <c r="CS29" s="75">
        <f t="shared" si="22"/>
        <v>0</v>
      </c>
      <c r="CT29" s="76">
        <f t="shared" si="10"/>
        <v>10.017876135106174</v>
      </c>
      <c r="CU29" s="77">
        <f t="shared" si="23"/>
        <v>0.38680853583531866</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3.875</v>
      </c>
      <c r="DB29" s="1081">
        <f>VLOOKUP($AX29&amp;"_"&amp;$CW$14,データシート1!$A:$BS,MATCH($CW$12&amp;"_"&amp;DB$20,データシート1!$A$1:$BS$1,0),0)</f>
        <v>0</v>
      </c>
      <c r="DC29" s="1081">
        <f>VLOOKUP($AX29&amp;"_"&amp;$CW$14,データシート1!$A:$BS,MATCH($CW$12&amp;"_"&amp;DC$20,データシート1!$A$1:$BS$1,0),0)</f>
        <v>0</v>
      </c>
      <c r="DD29" s="1080">
        <f t="shared" si="11"/>
        <v>3.875</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09343</v>
      </c>
      <c r="AY30" s="20" t="str">
        <f>IF(IFERROR(比較地域マスタ!$Z15,"")=0,"",IFERROR(比較地域マスタ!$Z15,""))</f>
        <v>茂木町</v>
      </c>
      <c r="BB30" s="122" t="str">
        <f t="shared" si="0"/>
        <v>09343</v>
      </c>
      <c r="BC30" s="123" t="str">
        <f t="shared" si="0"/>
        <v>茂木町</v>
      </c>
      <c r="BD30" s="40">
        <f t="shared" si="14"/>
        <v>65.823376027062366</v>
      </c>
      <c r="BE30" s="40">
        <f t="shared" si="15"/>
        <v>9.9660175711681429</v>
      </c>
      <c r="BF30" s="40">
        <f>VLOOKUP($AX30&amp;"_"&amp;$BC$14,データシート1!$A:$BS,MATCH($BC$12&amp;"_"&amp;BF$20,データシート1!$A$1:$BS$1,0),0)</f>
        <v>4.3684729721624436</v>
      </c>
      <c r="BG30" s="40">
        <f>VLOOKUP($AX30&amp;"_"&amp;$BC$14,データシート1!$A:$BS,MATCH($BC$12&amp;"_"&amp;BG$20,データシート1!$A$1:$BS$1,0),0)</f>
        <v>0.62786124165983914</v>
      </c>
      <c r="BH30" s="40">
        <f>VLOOKUP($AX30&amp;"_"&amp;$BC$14,データシート1!$A:$BS,MATCH($BC$12&amp;"_"&amp;BH$20,データシート1!$A$1:$BS$1,0),0)</f>
        <v>4.9696833573458603</v>
      </c>
      <c r="BI30" s="40">
        <f>VLOOKUP($AX30&amp;"_"&amp;$BC$14,データシート1!$A:$BS,MATCH($BC$12&amp;"_"&amp;BI$20,データシート1!$A$1:$BS$1,0),0)</f>
        <v>10.890699120371702</v>
      </c>
      <c r="BJ30" s="40">
        <f>VLOOKUP($AX30&amp;"_"&amp;$BC$14,データシート1!$A:$BS,MATCH($BC$12&amp;"_"&amp;BJ$20,データシート1!$A$1:$BS$1,0),0)</f>
        <v>14.737507535305037</v>
      </c>
      <c r="BK30" s="40">
        <f t="shared" si="1"/>
        <v>28.947561881708975</v>
      </c>
      <c r="BL30" s="40">
        <f t="shared" si="2"/>
        <v>28.212173212345959</v>
      </c>
      <c r="BM30" s="40">
        <f>VLOOKUP($AX30&amp;"_"&amp;$BC$14,データシート1!$A:$BS,MATCH($BC$12&amp;"_"&amp;BM$20,データシート1!$A$1:$BS$1,0),0)</f>
        <v>13.154678477752013</v>
      </c>
      <c r="BN30" s="40">
        <f>VLOOKUP($AX30&amp;"_"&amp;$BC$14,データシート1!$A:$BS,MATCH($BC$12&amp;"_"&amp;BN$20,データシート1!$A$1:$BS$1,0),0)</f>
        <v>15.057494734593945</v>
      </c>
      <c r="BO30" s="40">
        <f>VLOOKUP($AX30&amp;"_"&amp;$BC$14,データシート1!$A:$BS,MATCH($BC$12&amp;"_"&amp;BO$20,データシート1!$A$1:$BS$1,0),0)</f>
        <v>0.73538866936301406</v>
      </c>
      <c r="BP30" s="40">
        <f>VLOOKUP($AX30&amp;"_"&amp;$BC$14,データシート1!$A:$BS,MATCH($BC$12&amp;"_"&amp;BP$20,データシート1!$A$1:$BS$1,0),0)</f>
        <v>0</v>
      </c>
      <c r="BQ30" s="40">
        <f>VLOOKUP($AX30&amp;"_"&amp;$BC$14,データシート1!$A:$BS,MATCH($BC$12&amp;"_"&amp;BQ$20,データシート1!$A$1:$BS$1,0),0)</f>
        <v>1.2815899185085109</v>
      </c>
      <c r="BR30" s="41">
        <f t="shared" si="3"/>
        <v>65.823376027062366</v>
      </c>
      <c r="BT30" s="134" t="str">
        <f t="shared" si="4"/>
        <v>茂木町</v>
      </c>
      <c r="BU30" s="38">
        <f t="shared" si="25"/>
        <v>65.823376027062366</v>
      </c>
      <c r="BV30" s="69">
        <f t="shared" si="16"/>
        <v>0.15140544549205062</v>
      </c>
      <c r="BW30" s="69">
        <f t="shared" si="5"/>
        <v>6.6366589437260204E-2</v>
      </c>
      <c r="BX30" s="69">
        <f t="shared" si="5"/>
        <v>9.5385754963662559E-3</v>
      </c>
      <c r="BY30" s="69">
        <f t="shared" si="5"/>
        <v>7.5500280558424171E-2</v>
      </c>
      <c r="BZ30" s="69">
        <f t="shared" si="5"/>
        <v>0.1654533659272375</v>
      </c>
      <c r="CA30" s="69">
        <f t="shared" si="5"/>
        <v>0.22389473808280383</v>
      </c>
      <c r="CB30" s="69">
        <f t="shared" si="5"/>
        <v>0.43977631700032505</v>
      </c>
      <c r="CC30" s="69">
        <f t="shared" si="5"/>
        <v>0.4286041664096189</v>
      </c>
      <c r="CD30" s="69">
        <f t="shared" si="5"/>
        <v>0.19984812800157273</v>
      </c>
      <c r="CE30" s="69">
        <f t="shared" si="5"/>
        <v>0.22875603840804618</v>
      </c>
      <c r="CF30" s="69">
        <f t="shared" si="5"/>
        <v>1.1172150590706092E-2</v>
      </c>
      <c r="CG30" s="69">
        <f t="shared" si="5"/>
        <v>0</v>
      </c>
      <c r="CH30" s="69">
        <f t="shared" si="5"/>
        <v>1.9470133497583031E-2</v>
      </c>
      <c r="CI30" s="135">
        <f t="shared" si="6"/>
        <v>1</v>
      </c>
      <c r="CK30" s="136" t="str">
        <f t="shared" si="7"/>
        <v>茂木町</v>
      </c>
      <c r="CL30" s="137">
        <f t="shared" si="17"/>
        <v>9.9660175711681429</v>
      </c>
      <c r="CM30" s="75">
        <f t="shared" si="18"/>
        <v>0</v>
      </c>
      <c r="CN30" s="76">
        <f t="shared" si="19"/>
        <v>4.3684729721624436</v>
      </c>
      <c r="CO30" s="75">
        <f t="shared" si="20"/>
        <v>0</v>
      </c>
      <c r="CP30" s="76">
        <f t="shared" si="8"/>
        <v>0.62786124165983914</v>
      </c>
      <c r="CQ30" s="75">
        <f t="shared" si="21"/>
        <v>0</v>
      </c>
      <c r="CR30" s="76">
        <f t="shared" si="9"/>
        <v>4.9696833573458603</v>
      </c>
      <c r="CS30" s="75">
        <f t="shared" si="22"/>
        <v>0</v>
      </c>
      <c r="CT30" s="76">
        <f t="shared" si="10"/>
        <v>10.890699120371702</v>
      </c>
      <c r="CU30" s="77">
        <f t="shared" si="23"/>
        <v>0.3909758182590094</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4.258</v>
      </c>
      <c r="DB30" s="1081">
        <f>VLOOKUP($AX30&amp;"_"&amp;$CW$14,データシート1!$A:$BS,MATCH($CW$12&amp;"_"&amp;DB$20,データシート1!$A$1:$BS$1,0),0)</f>
        <v>0</v>
      </c>
      <c r="DC30" s="1081">
        <f>VLOOKUP($AX30&amp;"_"&amp;$CW$14,データシート1!$A:$BS,MATCH($CW$12&amp;"_"&amp;DC$20,データシート1!$A$1:$BS$1,0),0)</f>
        <v>0</v>
      </c>
      <c r="DD30" s="1080">
        <f t="shared" si="11"/>
        <v>4.258</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1</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01216</v>
      </c>
      <c r="AY31" s="20" t="str">
        <f>IF(IFERROR(比較地域マスタ!$Z16,"")=0,"",IFERROR(比較地域マスタ!$Z16,""))</f>
        <v>芦別市</v>
      </c>
      <c r="BB31" s="122" t="str">
        <f t="shared" si="0"/>
        <v>01216</v>
      </c>
      <c r="BC31" s="123" t="str">
        <f t="shared" si="0"/>
        <v>芦別市</v>
      </c>
      <c r="BD31" s="40">
        <f t="shared" si="14"/>
        <v>113.86400950990912</v>
      </c>
      <c r="BE31" s="40">
        <f t="shared" si="15"/>
        <v>46.547926372977869</v>
      </c>
      <c r="BF31" s="40">
        <f>VLOOKUP($AX31&amp;"_"&amp;$BC$14,データシート1!$A:$BS,MATCH($BC$12&amp;"_"&amp;BF$20,データシート1!$A$1:$BS$1,0),0)</f>
        <v>34.008327349796481</v>
      </c>
      <c r="BG31" s="40">
        <f>VLOOKUP($AX31&amp;"_"&amp;$BC$14,データシート1!$A:$BS,MATCH($BC$12&amp;"_"&amp;BG$20,データシート1!$A$1:$BS$1,0),0)</f>
        <v>1.0242877386325833</v>
      </c>
      <c r="BH31" s="40">
        <f>VLOOKUP($AX31&amp;"_"&amp;$BC$14,データシート1!$A:$BS,MATCH($BC$12&amp;"_"&amp;BH$20,データシート1!$A$1:$BS$1,0),0)</f>
        <v>11.515311284548805</v>
      </c>
      <c r="BI31" s="40">
        <f>VLOOKUP($AX31&amp;"_"&amp;$BC$14,データシート1!$A:$BS,MATCH($BC$12&amp;"_"&amp;BI$20,データシート1!$A$1:$BS$1,0),0)</f>
        <v>14.294074072650242</v>
      </c>
      <c r="BJ31" s="40">
        <f>VLOOKUP($AX31&amp;"_"&amp;$BC$14,データシート1!$A:$BS,MATCH($BC$12&amp;"_"&amp;BJ$20,データシート1!$A$1:$BS$1,0),0)</f>
        <v>32.25157388984892</v>
      </c>
      <c r="BK31" s="40">
        <f t="shared" si="1"/>
        <v>20.770435174432091</v>
      </c>
      <c r="BL31" s="40">
        <f t="shared" si="2"/>
        <v>20.017239627411314</v>
      </c>
      <c r="BM31" s="40">
        <f>VLOOKUP($AX31&amp;"_"&amp;$BC$14,データシート1!$A:$BS,MATCH($BC$12&amp;"_"&amp;BM$20,データシート1!$A$1:$BS$1,0),0)</f>
        <v>10.252252609362898</v>
      </c>
      <c r="BN31" s="40">
        <f>VLOOKUP($AX31&amp;"_"&amp;$BC$14,データシート1!$A:$BS,MATCH($BC$12&amp;"_"&amp;BN$20,データシート1!$A$1:$BS$1,0),0)</f>
        <v>9.764987018048414</v>
      </c>
      <c r="BO31" s="40">
        <f>VLOOKUP($AX31&amp;"_"&amp;$BC$14,データシート1!$A:$BS,MATCH($BC$12&amp;"_"&amp;BO$20,データシート1!$A$1:$BS$1,0),0)</f>
        <v>0.75319554702077784</v>
      </c>
      <c r="BP31" s="40">
        <f>VLOOKUP($AX31&amp;"_"&amp;$BC$14,データシート1!$A:$BS,MATCH($BC$12&amp;"_"&amp;BP$20,データシート1!$A$1:$BS$1,0),0)</f>
        <v>0</v>
      </c>
      <c r="BQ31" s="40">
        <f>VLOOKUP($AX31&amp;"_"&amp;$BC$14,データシート1!$A:$BS,MATCH($BC$12&amp;"_"&amp;BQ$20,データシート1!$A$1:$BS$1,0),0)</f>
        <v>0</v>
      </c>
      <c r="BR31" s="41">
        <f t="shared" si="3"/>
        <v>113.86400950990912</v>
      </c>
      <c r="BT31" s="134" t="str">
        <f t="shared" si="4"/>
        <v>芦別市</v>
      </c>
      <c r="BU31" s="38">
        <f t="shared" si="25"/>
        <v>113.86400950990912</v>
      </c>
      <c r="BV31" s="69">
        <f t="shared" si="16"/>
        <v>0.40880280409348302</v>
      </c>
      <c r="BW31" s="69">
        <f t="shared" si="5"/>
        <v>0.2986749500230525</v>
      </c>
      <c r="BX31" s="69">
        <f t="shared" si="5"/>
        <v>8.9957111385880334E-3</v>
      </c>
      <c r="BY31" s="69">
        <f t="shared" si="5"/>
        <v>0.10113214293184251</v>
      </c>
      <c r="BZ31" s="69">
        <f t="shared" si="5"/>
        <v>0.12553636688339423</v>
      </c>
      <c r="CA31" s="69">
        <f t="shared" si="5"/>
        <v>0.28324642728343585</v>
      </c>
      <c r="CB31" s="69">
        <f t="shared" si="5"/>
        <v>0.1824144017396869</v>
      </c>
      <c r="CC31" s="69">
        <f t="shared" si="5"/>
        <v>0.1757995323857737</v>
      </c>
      <c r="CD31" s="69">
        <f t="shared" si="5"/>
        <v>9.0039448404200861E-2</v>
      </c>
      <c r="CE31" s="69">
        <f t="shared" si="5"/>
        <v>8.5760083981572838E-2</v>
      </c>
      <c r="CF31" s="69">
        <f t="shared" si="5"/>
        <v>6.6148693539131893E-3</v>
      </c>
      <c r="CG31" s="69">
        <f t="shared" si="5"/>
        <v>0</v>
      </c>
      <c r="CH31" s="69">
        <f t="shared" si="5"/>
        <v>0</v>
      </c>
      <c r="CI31" s="135">
        <f t="shared" si="6"/>
        <v>1</v>
      </c>
      <c r="CK31" s="136" t="str">
        <f t="shared" si="7"/>
        <v>芦別市</v>
      </c>
      <c r="CL31" s="137">
        <f t="shared" si="17"/>
        <v>46.547926372977869</v>
      </c>
      <c r="CM31" s="75">
        <f t="shared" si="18"/>
        <v>0.11547238338677768</v>
      </c>
      <c r="CN31" s="76">
        <f t="shared" si="19"/>
        <v>34.008327349796481</v>
      </c>
      <c r="CO31" s="75">
        <f t="shared" si="20"/>
        <v>0.1580495254798871</v>
      </c>
      <c r="CP31" s="76">
        <f t="shared" si="8"/>
        <v>1.0242877386325833</v>
      </c>
      <c r="CQ31" s="75">
        <f t="shared" si="21"/>
        <v>0</v>
      </c>
      <c r="CR31" s="76">
        <f t="shared" si="9"/>
        <v>11.515311284548805</v>
      </c>
      <c r="CS31" s="75">
        <f t="shared" si="22"/>
        <v>0</v>
      </c>
      <c r="CT31" s="76">
        <f t="shared" si="10"/>
        <v>14.294074072650242</v>
      </c>
      <c r="CU31" s="77">
        <f t="shared" si="23"/>
        <v>0</v>
      </c>
      <c r="CV31" s="18"/>
      <c r="CW31" s="1078">
        <f t="shared" si="24"/>
        <v>5.375</v>
      </c>
      <c r="CX31" s="1081">
        <f>VLOOKUP($AX31&amp;"_"&amp;$CW$14,データシート1!$A:$BS,MATCH($CW$12&amp;"_"&amp;CX$20,データシート1!$A$1:$BS$1,0),0)</f>
        <v>5.375</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5.375</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07308</v>
      </c>
      <c r="AY32" s="20" t="str">
        <f>IF(IFERROR(比較地域マスタ!$Z17,"")=0,"",IFERROR(比較地域マスタ!$Z17,""))</f>
        <v>川俣町</v>
      </c>
      <c r="AZ32" s="18"/>
      <c r="BA32" s="18"/>
      <c r="BB32" s="122" t="str">
        <f t="shared" si="0"/>
        <v>07308</v>
      </c>
      <c r="BC32" s="123" t="str">
        <f t="shared" si="0"/>
        <v>川俣町</v>
      </c>
      <c r="BD32" s="40">
        <f t="shared" si="14"/>
        <v>84.309805539007954</v>
      </c>
      <c r="BE32" s="40">
        <f t="shared" si="15"/>
        <v>26.658968852244314</v>
      </c>
      <c r="BF32" s="40">
        <f>VLOOKUP($AX32&amp;"_"&amp;$BC$14,データシート1!$A:$BS,MATCH($BC$12&amp;"_"&amp;BF$20,データシート1!$A$1:$BS$1,0),0)</f>
        <v>19.97025307395101</v>
      </c>
      <c r="BG32" s="40">
        <f>VLOOKUP($AX32&amp;"_"&amp;$BC$14,データシート1!$A:$BS,MATCH($BC$12&amp;"_"&amp;BG$20,データシート1!$A$1:$BS$1,0),0)</f>
        <v>1.0109232120586991</v>
      </c>
      <c r="BH32" s="40">
        <f>VLOOKUP($AX32&amp;"_"&amp;$BC$14,データシート1!$A:$BS,MATCH($BC$12&amp;"_"&amp;BH$20,データシート1!$A$1:$BS$1,0),0)</f>
        <v>5.6777925662346052</v>
      </c>
      <c r="BI32" s="40">
        <f>VLOOKUP($AX32&amp;"_"&amp;$BC$14,データシート1!$A:$BS,MATCH($BC$12&amp;"_"&amp;BI$20,データシート1!$A$1:$BS$1,0),0)</f>
        <v>11.435161071328203</v>
      </c>
      <c r="BJ32" s="40">
        <f>VLOOKUP($AX32&amp;"_"&amp;$BC$14,データシート1!$A:$BS,MATCH($BC$12&amp;"_"&amp;BJ$20,データシート1!$A$1:$BS$1,0),0)</f>
        <v>18.462041579823488</v>
      </c>
      <c r="BK32" s="40">
        <f t="shared" si="1"/>
        <v>25.378053947752267</v>
      </c>
      <c r="BL32" s="40">
        <f t="shared" si="2"/>
        <v>24.633231171020903</v>
      </c>
      <c r="BM32" s="40">
        <f>VLOOKUP($AX32&amp;"_"&amp;$BC$14,データシート1!$A:$BS,MATCH($BC$12&amp;"_"&amp;BM$20,データシート1!$A$1:$BS$1,0),0)</f>
        <v>12.075714955800224</v>
      </c>
      <c r="BN32" s="40">
        <f>VLOOKUP($AX32&amp;"_"&amp;$BC$14,データシート1!$A:$BS,MATCH($BC$12&amp;"_"&amp;BN$20,データシート1!$A$1:$BS$1,0),0)</f>
        <v>12.55751621522068</v>
      </c>
      <c r="BO32" s="40">
        <f>VLOOKUP($AX32&amp;"_"&amp;$BC$14,データシート1!$A:$BS,MATCH($BC$12&amp;"_"&amp;BO$20,データシート1!$A$1:$BS$1,0),0)</f>
        <v>0.74482277673136577</v>
      </c>
      <c r="BP32" s="40">
        <f>VLOOKUP($AX32&amp;"_"&amp;$BC$14,データシート1!$A:$BS,MATCH($BC$12&amp;"_"&amp;BP$20,データシート1!$A$1:$BS$1,0),0)</f>
        <v>0</v>
      </c>
      <c r="BQ32" s="40">
        <f>VLOOKUP($AX32&amp;"_"&amp;$BC$14,データシート1!$A:$BS,MATCH($BC$12&amp;"_"&amp;BQ$20,データシート1!$A$1:$BS$1,0),0)</f>
        <v>2.375580087859686</v>
      </c>
      <c r="BR32" s="41">
        <f t="shared" si="3"/>
        <v>84.309805539007954</v>
      </c>
      <c r="BS32" s="23"/>
      <c r="BT32" s="134" t="str">
        <f t="shared" si="4"/>
        <v>川俣町</v>
      </c>
      <c r="BU32" s="38">
        <f t="shared" si="25"/>
        <v>84.309805539007954</v>
      </c>
      <c r="BV32" s="69">
        <f t="shared" si="16"/>
        <v>0.31620247113379835</v>
      </c>
      <c r="BW32" s="69">
        <f t="shared" si="5"/>
        <v>0.23686750249603283</v>
      </c>
      <c r="BX32" s="69">
        <f t="shared" si="5"/>
        <v>1.1990576963090862E-2</v>
      </c>
      <c r="BY32" s="69">
        <f t="shared" si="5"/>
        <v>6.7344391674674639E-2</v>
      </c>
      <c r="BZ32" s="69">
        <f t="shared" si="5"/>
        <v>0.13563263487824617</v>
      </c>
      <c r="CA32" s="69">
        <f t="shared" si="5"/>
        <v>0.21897858098227474</v>
      </c>
      <c r="CB32" s="69">
        <f t="shared" si="5"/>
        <v>0.30100951823463168</v>
      </c>
      <c r="CC32" s="69">
        <f t="shared" si="5"/>
        <v>0.29217516294262769</v>
      </c>
      <c r="CD32" s="69">
        <f t="shared" si="5"/>
        <v>0.14323025511205936</v>
      </c>
      <c r="CE32" s="69">
        <f t="shared" si="5"/>
        <v>0.14894490783056835</v>
      </c>
      <c r="CF32" s="69">
        <f t="shared" si="5"/>
        <v>8.8343552920040324E-3</v>
      </c>
      <c r="CG32" s="69">
        <f t="shared" si="5"/>
        <v>0</v>
      </c>
      <c r="CH32" s="69">
        <f t="shared" si="5"/>
        <v>2.8176794771049101E-2</v>
      </c>
      <c r="CI32" s="135">
        <f t="shared" si="6"/>
        <v>1</v>
      </c>
      <c r="CJ32" s="18"/>
      <c r="CK32" s="136" t="str">
        <f t="shared" si="7"/>
        <v>川俣町</v>
      </c>
      <c r="CL32" s="137">
        <f t="shared" si="17"/>
        <v>26.658968852244314</v>
      </c>
      <c r="CM32" s="75">
        <f t="shared" si="18"/>
        <v>0.99066097216196891</v>
      </c>
      <c r="CN32" s="76">
        <f t="shared" si="19"/>
        <v>19.97025307395101</v>
      </c>
      <c r="CO32" s="75">
        <f t="shared" si="20"/>
        <v>1</v>
      </c>
      <c r="CP32" s="76">
        <f t="shared" si="8"/>
        <v>1.0109232120586991</v>
      </c>
      <c r="CQ32" s="75">
        <f t="shared" si="21"/>
        <v>0</v>
      </c>
      <c r="CR32" s="76">
        <f t="shared" si="9"/>
        <v>5.6777925662346052</v>
      </c>
      <c r="CS32" s="75">
        <f t="shared" si="22"/>
        <v>0</v>
      </c>
      <c r="CT32" s="76">
        <f t="shared" si="10"/>
        <v>11.435161071328203</v>
      </c>
      <c r="CU32" s="77">
        <f t="shared" si="23"/>
        <v>0</v>
      </c>
      <c r="CV32" s="18"/>
      <c r="CW32" s="1078">
        <f t="shared" si="24"/>
        <v>26.41</v>
      </c>
      <c r="CX32" s="1081">
        <f>VLOOKUP($AX32&amp;"_"&amp;$CW$14,データシート1!$A:$BS,MATCH($CW$12&amp;"_"&amp;CX$20,データシート1!$A$1:$BS$1,0),0)</f>
        <v>26.41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26.41</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07543</v>
      </c>
      <c r="AY33" s="20" t="str">
        <f>IF(IFERROR(比較地域マスタ!$Z18,"")=0,"",IFERROR(比較地域マスタ!$Z18,""))</f>
        <v>富岡町</v>
      </c>
      <c r="BB33" s="122" t="str">
        <f t="shared" si="0"/>
        <v>07543</v>
      </c>
      <c r="BC33" s="123" t="str">
        <f t="shared" si="0"/>
        <v>富岡町</v>
      </c>
      <c r="BD33" s="40">
        <f t="shared" si="14"/>
        <v>45.683582559567057</v>
      </c>
      <c r="BE33" s="40">
        <f t="shared" si="15"/>
        <v>1.5036530212761376</v>
      </c>
      <c r="BF33" s="40">
        <f>VLOOKUP($AX33&amp;"_"&amp;$BC$14,データシート1!$A:$BS,MATCH($BC$12&amp;"_"&amp;BF$20,データシート1!$A$1:$BS$1,0),0)</f>
        <v>0</v>
      </c>
      <c r="BG33" s="40">
        <f>VLOOKUP($AX33&amp;"_"&amp;$BC$14,データシート1!$A:$BS,MATCH($BC$12&amp;"_"&amp;BG$20,データシート1!$A$1:$BS$1,0),0)</f>
        <v>0.90808037446831202</v>
      </c>
      <c r="BH33" s="40">
        <f>VLOOKUP($AX33&amp;"_"&amp;$BC$14,データシート1!$A:$BS,MATCH($BC$12&amp;"_"&amp;BH$20,データシート1!$A$1:$BS$1,0),0)</f>
        <v>0.59557264680782573</v>
      </c>
      <c r="BI33" s="40">
        <f>VLOOKUP($AX33&amp;"_"&amp;$BC$14,データシート1!$A:$BS,MATCH($BC$12&amp;"_"&amp;BI$20,データシート1!$A$1:$BS$1,0),0)</f>
        <v>8.8532718112564126</v>
      </c>
      <c r="BJ33" s="40">
        <f>VLOOKUP($AX33&amp;"_"&amp;$BC$14,データシート1!$A:$BS,MATCH($BC$12&amp;"_"&amp;BJ$20,データシート1!$A$1:$BS$1,0),0)</f>
        <v>19.215942390825152</v>
      </c>
      <c r="BK33" s="40">
        <f t="shared" si="1"/>
        <v>15.22399570922858</v>
      </c>
      <c r="BL33" s="40">
        <f t="shared" si="2"/>
        <v>14.494385430628682</v>
      </c>
      <c r="BM33" s="40">
        <f>VLOOKUP($AX33&amp;"_"&amp;$BC$14,データシート1!$A:$BS,MATCH($BC$12&amp;"_"&amp;BM$20,データシート1!$A$1:$BS$1,0),0)</f>
        <v>5.6691066503588727</v>
      </c>
      <c r="BN33" s="40">
        <f>VLOOKUP($AX33&amp;"_"&amp;$BC$14,データシート1!$A:$BS,MATCH($BC$12&amp;"_"&amp;BN$20,データシート1!$A$1:$BS$1,0),0)</f>
        <v>8.8252787802698087</v>
      </c>
      <c r="BO33" s="40">
        <f>VLOOKUP($AX33&amp;"_"&amp;$BC$14,データシート1!$A:$BS,MATCH($BC$12&amp;"_"&amp;BO$20,データシート1!$A$1:$BS$1,0),0)</f>
        <v>0.72961027859989858</v>
      </c>
      <c r="BP33" s="40">
        <f>VLOOKUP($AX33&amp;"_"&amp;$BC$14,データシート1!$A:$BS,MATCH($BC$12&amp;"_"&amp;BP$20,データシート1!$A$1:$BS$1,0),0)</f>
        <v>0</v>
      </c>
      <c r="BQ33" s="40">
        <f>VLOOKUP($AX33&amp;"_"&amp;$BC$14,データシート1!$A:$BS,MATCH($BC$12&amp;"_"&amp;BQ$20,データシート1!$A$1:$BS$1,0),0)</f>
        <v>0.88671962698076823</v>
      </c>
      <c r="BR33" s="41">
        <f t="shared" si="3"/>
        <v>45.683582559567057</v>
      </c>
      <c r="BT33" s="134" t="str">
        <f t="shared" si="4"/>
        <v>富岡町</v>
      </c>
      <c r="BU33" s="38">
        <f t="shared" si="25"/>
        <v>45.683582559567057</v>
      </c>
      <c r="BV33" s="69">
        <f t="shared" si="16"/>
        <v>3.2914516266659186E-2</v>
      </c>
      <c r="BW33" s="69">
        <f t="shared" si="5"/>
        <v>0</v>
      </c>
      <c r="BX33" s="69">
        <f t="shared" si="5"/>
        <v>1.9877608619776291E-2</v>
      </c>
      <c r="BY33" s="69">
        <f t="shared" si="5"/>
        <v>1.3036907646882893E-2</v>
      </c>
      <c r="BZ33" s="69">
        <f t="shared" si="5"/>
        <v>0.1937954800220098</v>
      </c>
      <c r="CA33" s="69">
        <f t="shared" si="5"/>
        <v>0.4206312489999966</v>
      </c>
      <c r="CB33" s="69">
        <f t="shared" si="5"/>
        <v>0.33324872648457321</v>
      </c>
      <c r="CC33" s="69">
        <f t="shared" si="5"/>
        <v>0.31727777504597804</v>
      </c>
      <c r="CD33" s="69">
        <f t="shared" si="5"/>
        <v>0.12409505412512023</v>
      </c>
      <c r="CE33" s="69">
        <f t="shared" si="5"/>
        <v>0.19318272092085778</v>
      </c>
      <c r="CF33" s="69">
        <f t="shared" si="5"/>
        <v>1.5970951438595168E-2</v>
      </c>
      <c r="CG33" s="69">
        <f t="shared" si="5"/>
        <v>0</v>
      </c>
      <c r="CH33" s="69">
        <f t="shared" si="5"/>
        <v>1.9410028226761113E-2</v>
      </c>
      <c r="CI33" s="135">
        <f t="shared" si="6"/>
        <v>1</v>
      </c>
      <c r="CK33" s="136" t="str">
        <f t="shared" si="7"/>
        <v>富岡町</v>
      </c>
      <c r="CL33" s="137">
        <f t="shared" si="17"/>
        <v>1.5036530212761376</v>
      </c>
      <c r="CM33" s="75">
        <f t="shared" si="18"/>
        <v>0</v>
      </c>
      <c r="CN33" s="76">
        <f t="shared" si="19"/>
        <v>0</v>
      </c>
      <c r="CO33" s="75">
        <f t="shared" si="20"/>
        <v>0</v>
      </c>
      <c r="CP33" s="76">
        <f t="shared" si="8"/>
        <v>0.90808037446831202</v>
      </c>
      <c r="CQ33" s="75">
        <f t="shared" si="21"/>
        <v>0</v>
      </c>
      <c r="CR33" s="76">
        <f t="shared" si="9"/>
        <v>0.59557264680782573</v>
      </c>
      <c r="CS33" s="75">
        <f t="shared" si="22"/>
        <v>0</v>
      </c>
      <c r="CT33" s="76">
        <f t="shared" si="10"/>
        <v>8.8532718112564126</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04362</v>
      </c>
      <c r="AY34" s="20" t="str">
        <f>IF(IFERROR(比較地域マスタ!$Z19,"")=0,"",IFERROR(比較地域マスタ!$Z19,""))</f>
        <v>山元町</v>
      </c>
      <c r="BB34" s="122" t="str">
        <f t="shared" si="0"/>
        <v>04362</v>
      </c>
      <c r="BC34" s="123" t="str">
        <f t="shared" si="0"/>
        <v>山元町</v>
      </c>
      <c r="BD34" s="40">
        <f t="shared" si="14"/>
        <v>79.979842794135251</v>
      </c>
      <c r="BE34" s="40">
        <f t="shared" si="15"/>
        <v>29.237151647732702</v>
      </c>
      <c r="BF34" s="40">
        <f>VLOOKUP($AX34&amp;"_"&amp;$BC$14,データシート1!$A:$BS,MATCH($BC$12&amp;"_"&amp;BF$20,データシート1!$A$1:$BS$1,0),0)</f>
        <v>15.93034880764481</v>
      </c>
      <c r="BG34" s="40">
        <f>VLOOKUP($AX34&amp;"_"&amp;$BC$14,データシート1!$A:$BS,MATCH($BC$12&amp;"_"&amp;BG$20,データシート1!$A$1:$BS$1,0),0)</f>
        <v>0.82288160087161621</v>
      </c>
      <c r="BH34" s="40">
        <f>VLOOKUP($AX34&amp;"_"&amp;$BC$14,データシート1!$A:$BS,MATCH($BC$12&amp;"_"&amp;BH$20,データシート1!$A$1:$BS$1,0),0)</f>
        <v>12.483921239216276</v>
      </c>
      <c r="BI34" s="40">
        <f>VLOOKUP($AX34&amp;"_"&amp;$BC$14,データシート1!$A:$BS,MATCH($BC$12&amp;"_"&amp;BI$20,データシート1!$A$1:$BS$1,0),0)</f>
        <v>9.2321603598037303</v>
      </c>
      <c r="BJ34" s="40">
        <f>VLOOKUP($AX34&amp;"_"&amp;$BC$14,データシート1!$A:$BS,MATCH($BC$12&amp;"_"&amp;BJ$20,データシート1!$A$1:$BS$1,0),0)</f>
        <v>14.484948473116839</v>
      </c>
      <c r="BK34" s="40">
        <f t="shared" si="1"/>
        <v>25.180678871839557</v>
      </c>
      <c r="BL34" s="40">
        <f t="shared" si="2"/>
        <v>24.468344802357954</v>
      </c>
      <c r="BM34" s="40">
        <f>VLOOKUP($AX34&amp;"_"&amp;$BC$14,データシート1!$A:$BS,MATCH($BC$12&amp;"_"&amp;BM$20,データシート1!$A$1:$BS$1,0),0)</f>
        <v>11.853204968782929</v>
      </c>
      <c r="BN34" s="40">
        <f>VLOOKUP($AX34&amp;"_"&amp;$BC$14,データシート1!$A:$BS,MATCH($BC$12&amp;"_"&amp;BN$20,データシート1!$A$1:$BS$1,0),0)</f>
        <v>12.615139833575027</v>
      </c>
      <c r="BO34" s="40">
        <f>VLOOKUP($AX34&amp;"_"&amp;$BC$14,データシート1!$A:$BS,MATCH($BC$12&amp;"_"&amp;BO$20,データシート1!$A$1:$BS$1,0),0)</f>
        <v>0.7123340694816046</v>
      </c>
      <c r="BP34" s="40">
        <f>VLOOKUP($AX34&amp;"_"&amp;$BC$14,データシート1!$A:$BS,MATCH($BC$12&amp;"_"&amp;BP$20,データシート1!$A$1:$BS$1,0),0)</f>
        <v>0</v>
      </c>
      <c r="BQ34" s="40">
        <f>VLOOKUP($AX34&amp;"_"&amp;$BC$14,データシート1!$A:$BS,MATCH($BC$12&amp;"_"&amp;BQ$20,データシート1!$A$1:$BS$1,0),0)</f>
        <v>1.8449034416424239</v>
      </c>
      <c r="BR34" s="41">
        <f t="shared" si="3"/>
        <v>79.979842794135251</v>
      </c>
      <c r="BT34" s="134" t="str">
        <f t="shared" si="4"/>
        <v>山元町</v>
      </c>
      <c r="BU34" s="38">
        <f t="shared" si="25"/>
        <v>79.979842794135251</v>
      </c>
      <c r="BV34" s="69">
        <f t="shared" si="16"/>
        <v>0.36555650306775295</v>
      </c>
      <c r="BW34" s="69">
        <f t="shared" si="5"/>
        <v>0.19917954638456664</v>
      </c>
      <c r="BX34" s="69">
        <f t="shared" si="5"/>
        <v>1.0288612381868251E-2</v>
      </c>
      <c r="BY34" s="69">
        <f t="shared" si="5"/>
        <v>0.15608834430131807</v>
      </c>
      <c r="BZ34" s="69">
        <f t="shared" si="5"/>
        <v>0.11543108910037399</v>
      </c>
      <c r="CA34" s="69">
        <f t="shared" si="5"/>
        <v>0.18110748867562151</v>
      </c>
      <c r="CB34" s="69">
        <f t="shared" si="5"/>
        <v>0.31483781403088734</v>
      </c>
      <c r="CC34" s="69">
        <f t="shared" si="5"/>
        <v>0.30593139405560527</v>
      </c>
      <c r="CD34" s="69">
        <f t="shared" si="5"/>
        <v>0.14820240393935982</v>
      </c>
      <c r="CE34" s="69">
        <f t="shared" si="5"/>
        <v>0.1577289901162455</v>
      </c>
      <c r="CF34" s="69">
        <f t="shared" si="5"/>
        <v>8.9064199752820535E-3</v>
      </c>
      <c r="CG34" s="69">
        <f t="shared" si="5"/>
        <v>0</v>
      </c>
      <c r="CH34" s="69">
        <f t="shared" si="5"/>
        <v>2.3067105125364248E-2</v>
      </c>
      <c r="CI34" s="135">
        <f t="shared" si="6"/>
        <v>1</v>
      </c>
      <c r="CK34" s="136" t="str">
        <f t="shared" si="7"/>
        <v>山元町</v>
      </c>
      <c r="CL34" s="137">
        <f t="shared" si="17"/>
        <v>29.237151647732702</v>
      </c>
      <c r="CM34" s="75">
        <f t="shared" si="18"/>
        <v>0</v>
      </c>
      <c r="CN34" s="76">
        <f t="shared" si="19"/>
        <v>15.93034880764481</v>
      </c>
      <c r="CO34" s="75">
        <f t="shared" si="20"/>
        <v>0</v>
      </c>
      <c r="CP34" s="76">
        <f t="shared" si="8"/>
        <v>0.82288160087161621</v>
      </c>
      <c r="CQ34" s="75">
        <f t="shared" si="21"/>
        <v>0</v>
      </c>
      <c r="CR34" s="76">
        <f t="shared" si="9"/>
        <v>12.483921239216276</v>
      </c>
      <c r="CS34" s="75">
        <f t="shared" si="22"/>
        <v>0</v>
      </c>
      <c r="CT34" s="76">
        <f t="shared" si="10"/>
        <v>9.2321603598037303</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46505</v>
      </c>
      <c r="AY35" s="20" t="str">
        <f>IF(IFERROR(比較地域マスタ!$Z20,"")=0,"",IFERROR(比較地域マスタ!$Z20,""))</f>
        <v>屋久島町</v>
      </c>
      <c r="BB35" s="122" t="str">
        <f t="shared" si="0"/>
        <v>46505</v>
      </c>
      <c r="BC35" s="123" t="str">
        <f t="shared" si="0"/>
        <v>屋久島町</v>
      </c>
      <c r="BD35" s="40">
        <f t="shared" si="14"/>
        <v>85.832717102862645</v>
      </c>
      <c r="BE35" s="40">
        <f t="shared" si="15"/>
        <v>13.487159455520256</v>
      </c>
      <c r="BF35" s="40">
        <f>VLOOKUP($AX35&amp;"_"&amp;$BC$14,データシート1!$A:$BS,MATCH($BC$12&amp;"_"&amp;BF$20,データシート1!$A$1:$BS$1,0),0)</f>
        <v>5.3325868953279967</v>
      </c>
      <c r="BG35" s="40">
        <f>VLOOKUP($AX35&amp;"_"&amp;$BC$14,データシート1!$A:$BS,MATCH($BC$12&amp;"_"&amp;BG$20,データシート1!$A$1:$BS$1,0),0)</f>
        <v>1.1333465943937164</v>
      </c>
      <c r="BH35" s="40">
        <f>VLOOKUP($AX35&amp;"_"&amp;$BC$14,データシート1!$A:$BS,MATCH($BC$12&amp;"_"&amp;BH$20,データシート1!$A$1:$BS$1,0),0)</f>
        <v>7.0212259657985427</v>
      </c>
      <c r="BI35" s="40">
        <f>VLOOKUP($AX35&amp;"_"&amp;$BC$14,データシート1!$A:$BS,MATCH($BC$12&amp;"_"&amp;BI$20,データシート1!$A$1:$BS$1,0),0)</f>
        <v>15.006339104623343</v>
      </c>
      <c r="BJ35" s="40">
        <f>VLOOKUP($AX35&amp;"_"&amp;$BC$14,データシート1!$A:$BS,MATCH($BC$12&amp;"_"&amp;BJ$20,データシート1!$A$1:$BS$1,0),0)</f>
        <v>13.253497759216383</v>
      </c>
      <c r="BK35" s="40">
        <f t="shared" si="1"/>
        <v>42.588191759702667</v>
      </c>
      <c r="BL35" s="40">
        <f t="shared" si="2"/>
        <v>26.830249799944568</v>
      </c>
      <c r="BM35" s="40">
        <f>VLOOKUP($AX35&amp;"_"&amp;$BC$14,データシート1!$A:$BS,MATCH($BC$12&amp;"_"&amp;BM$20,データシート1!$A$1:$BS$1,0),0)</f>
        <v>9.7204677347303701</v>
      </c>
      <c r="BN35" s="40">
        <f>VLOOKUP($AX35&amp;"_"&amp;$BC$14,データシート1!$A:$BS,MATCH($BC$12&amp;"_"&amp;BN$20,データシート1!$A$1:$BS$1,0),0)</f>
        <v>17.109782065214198</v>
      </c>
      <c r="BO35" s="40">
        <f>VLOOKUP($AX35&amp;"_"&amp;$BC$14,データシート1!$A:$BS,MATCH($BC$12&amp;"_"&amp;BO$20,データシート1!$A$1:$BS$1,0),0)</f>
        <v>0.71622563877104961</v>
      </c>
      <c r="BP35" s="40">
        <f>VLOOKUP($AX35&amp;"_"&amp;$BC$14,データシート1!$A:$BS,MATCH($BC$12&amp;"_"&amp;BP$20,データシート1!$A$1:$BS$1,0),0)</f>
        <v>15.041716320987049</v>
      </c>
      <c r="BQ35" s="40">
        <f>VLOOKUP($AX35&amp;"_"&amp;$BC$14,データシート1!$A:$BS,MATCH($BC$12&amp;"_"&amp;BQ$20,データシート1!$A$1:$BS$1,0),0)</f>
        <v>1.4975290238000001</v>
      </c>
      <c r="BR35" s="41">
        <f t="shared" si="3"/>
        <v>85.832717102862645</v>
      </c>
      <c r="BT35" s="134" t="str">
        <f t="shared" si="4"/>
        <v>屋久島町</v>
      </c>
      <c r="BU35" s="38">
        <f t="shared" si="25"/>
        <v>85.832717102862645</v>
      </c>
      <c r="BV35" s="69">
        <f t="shared" si="16"/>
        <v>0.15713308294035633</v>
      </c>
      <c r="BW35" s="69">
        <f t="shared" si="5"/>
        <v>6.2127672003408442E-2</v>
      </c>
      <c r="BX35" s="69">
        <f t="shared" si="5"/>
        <v>1.3204132790477836E-2</v>
      </c>
      <c r="BY35" s="69">
        <f t="shared" si="5"/>
        <v>8.1801278146470036E-2</v>
      </c>
      <c r="BZ35" s="69">
        <f t="shared" si="5"/>
        <v>0.17483239038838327</v>
      </c>
      <c r="CA35" s="69">
        <f t="shared" si="5"/>
        <v>0.15441079120603021</v>
      </c>
      <c r="CB35" s="69">
        <f t="shared" si="5"/>
        <v>0.49617667012293953</v>
      </c>
      <c r="CC35" s="69">
        <f t="shared" si="5"/>
        <v>0.31258767874947929</v>
      </c>
      <c r="CD35" s="69">
        <f t="shared" si="5"/>
        <v>0.11324898084120162</v>
      </c>
      <c r="CE35" s="69">
        <f t="shared" si="5"/>
        <v>0.19933869790827771</v>
      </c>
      <c r="CF35" s="69">
        <f t="shared" si="5"/>
        <v>8.3444362819450162E-3</v>
      </c>
      <c r="CG35" s="69">
        <f t="shared" si="5"/>
        <v>0.17524455509151518</v>
      </c>
      <c r="CH35" s="69">
        <f t="shared" si="5"/>
        <v>1.7447065342290735E-2</v>
      </c>
      <c r="CI35" s="135">
        <f t="shared" si="6"/>
        <v>1</v>
      </c>
      <c r="CK35" s="136" t="str">
        <f t="shared" si="7"/>
        <v>屋久島町</v>
      </c>
      <c r="CL35" s="137">
        <f t="shared" si="17"/>
        <v>13.487159455520256</v>
      </c>
      <c r="CM35" s="75">
        <f t="shared" si="18"/>
        <v>1</v>
      </c>
      <c r="CN35" s="76">
        <f t="shared" si="19"/>
        <v>5.3325868953279967</v>
      </c>
      <c r="CO35" s="75">
        <f t="shared" si="20"/>
        <v>1</v>
      </c>
      <c r="CP35" s="76">
        <f t="shared" si="8"/>
        <v>1.1333465943937164</v>
      </c>
      <c r="CQ35" s="75">
        <f t="shared" si="21"/>
        <v>0</v>
      </c>
      <c r="CR35" s="76">
        <f t="shared" si="9"/>
        <v>7.0212259657985427</v>
      </c>
      <c r="CS35" s="75">
        <f t="shared" si="22"/>
        <v>0</v>
      </c>
      <c r="CT35" s="76">
        <f t="shared" si="10"/>
        <v>15.006339104623343</v>
      </c>
      <c r="CU35" s="77">
        <f t="shared" si="23"/>
        <v>0</v>
      </c>
      <c r="CV35" s="18"/>
      <c r="CW35" s="1078">
        <f t="shared" si="24"/>
        <v>54.9</v>
      </c>
      <c r="CX35" s="1081">
        <f>VLOOKUP($AX35&amp;"_"&amp;$CW$14,データシート1!$A:$BS,MATCH($CW$12&amp;"_"&amp;CX$20,データシート1!$A$1:$BS$1,0),0)</f>
        <v>54.9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54.9</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01607</v>
      </c>
      <c r="AY36" s="20" t="str">
        <f>IF(IFERROR(比較地域マスタ!$Z21,"")=0,"",IFERROR(比較地域マスタ!$Z21,""))</f>
        <v>浦河町</v>
      </c>
      <c r="BB36" s="122" t="str">
        <f t="shared" si="0"/>
        <v>01607</v>
      </c>
      <c r="BC36" s="123" t="str">
        <f t="shared" si="0"/>
        <v>浦河町</v>
      </c>
      <c r="BD36" s="40">
        <f t="shared" si="14"/>
        <v>145.27991352037751</v>
      </c>
      <c r="BE36" s="40">
        <f t="shared" si="15"/>
        <v>65.28933203310514</v>
      </c>
      <c r="BF36" s="40">
        <f>VLOOKUP($AX36&amp;"_"&amp;$BC$14,データシート1!$A:$BS,MATCH($BC$12&amp;"_"&amp;BF$20,データシート1!$A$1:$BS$1,0),0)</f>
        <v>16.62976848252552</v>
      </c>
      <c r="BG36" s="40">
        <f>VLOOKUP($AX36&amp;"_"&amp;$BC$14,データシート1!$A:$BS,MATCH($BC$12&amp;"_"&amp;BG$20,データシート1!$A$1:$BS$1,0),0)</f>
        <v>1.140684072568104</v>
      </c>
      <c r="BH36" s="40">
        <f>VLOOKUP($AX36&amp;"_"&amp;$BC$14,データシート1!$A:$BS,MATCH($BC$12&amp;"_"&amp;BH$20,データシート1!$A$1:$BS$1,0),0)</f>
        <v>47.51887947801152</v>
      </c>
      <c r="BI36" s="40">
        <f>VLOOKUP($AX36&amp;"_"&amp;$BC$14,データシート1!$A:$BS,MATCH($BC$12&amp;"_"&amp;BI$20,データシート1!$A$1:$BS$1,0),0)</f>
        <v>21.577223896741778</v>
      </c>
      <c r="BJ36" s="40">
        <f>VLOOKUP($AX36&amp;"_"&amp;$BC$14,データシート1!$A:$BS,MATCH($BC$12&amp;"_"&amp;BJ$20,データシート1!$A$1:$BS$1,0),0)</f>
        <v>29.553199616776794</v>
      </c>
      <c r="BK36" s="40">
        <f t="shared" si="1"/>
        <v>27.861464459113787</v>
      </c>
      <c r="BL36" s="40">
        <f t="shared" si="2"/>
        <v>25.662988358820851</v>
      </c>
      <c r="BM36" s="40">
        <f>VLOOKUP($AX36&amp;"_"&amp;$BC$14,データシート1!$A:$BS,MATCH($BC$12&amp;"_"&amp;BM$20,データシート1!$A$1:$BS$1,0),0)</f>
        <v>11.097510673252495</v>
      </c>
      <c r="BN36" s="40">
        <f>VLOOKUP($AX36&amp;"_"&amp;$BC$14,データシート1!$A:$BS,MATCH($BC$12&amp;"_"&amp;BN$20,データシート1!$A$1:$BS$1,0),0)</f>
        <v>14.565477685568355</v>
      </c>
      <c r="BO36" s="40">
        <f>VLOOKUP($AX36&amp;"_"&amp;$BC$14,データシート1!$A:$BS,MATCH($BC$12&amp;"_"&amp;BO$20,データシート1!$A$1:$BS$1,0),0)</f>
        <v>0.70744012628427211</v>
      </c>
      <c r="BP36" s="40">
        <f>VLOOKUP($AX36&amp;"_"&amp;$BC$14,データシート1!$A:$BS,MATCH($BC$12&amp;"_"&amp;BP$20,データシート1!$A$1:$BS$1,0),0)</f>
        <v>1.4910359740086636</v>
      </c>
      <c r="BQ36" s="40">
        <f>VLOOKUP($AX36&amp;"_"&amp;$BC$14,データシート1!$A:$BS,MATCH($BC$12&amp;"_"&amp;BQ$20,データシート1!$A$1:$BS$1,0),0)</f>
        <v>0.99869351464000022</v>
      </c>
      <c r="BR36" s="41">
        <f t="shared" si="3"/>
        <v>145.27991352037751</v>
      </c>
      <c r="BT36" s="134" t="str">
        <f t="shared" si="4"/>
        <v>浦河町</v>
      </c>
      <c r="BU36" s="38">
        <f t="shared" si="25"/>
        <v>145.27991352037751</v>
      </c>
      <c r="BV36" s="69">
        <f t="shared" si="16"/>
        <v>0.44940370937065166</v>
      </c>
      <c r="BW36" s="69">
        <f t="shared" si="5"/>
        <v>0.11446708687772564</v>
      </c>
      <c r="BX36" s="69">
        <f t="shared" si="5"/>
        <v>7.851629622618872E-3</v>
      </c>
      <c r="BY36" s="69">
        <f t="shared" si="5"/>
        <v>0.32708499287030718</v>
      </c>
      <c r="BZ36" s="69">
        <f t="shared" si="5"/>
        <v>0.1485217286677093</v>
      </c>
      <c r="CA36" s="69">
        <f t="shared" si="5"/>
        <v>0.20342247527998117</v>
      </c>
      <c r="CB36" s="69">
        <f t="shared" si="5"/>
        <v>0.19177781555607709</v>
      </c>
      <c r="CC36" s="69">
        <f t="shared" si="5"/>
        <v>0.17664512413976116</v>
      </c>
      <c r="CD36" s="69">
        <f t="shared" si="5"/>
        <v>7.6387095809331659E-2</v>
      </c>
      <c r="CE36" s="69">
        <f t="shared" si="5"/>
        <v>0.1002580283304295</v>
      </c>
      <c r="CF36" s="69">
        <f t="shared" si="5"/>
        <v>4.8694971599432006E-3</v>
      </c>
      <c r="CG36" s="69">
        <f t="shared" si="5"/>
        <v>1.0263194256372718E-2</v>
      </c>
      <c r="CH36" s="69">
        <f t="shared" si="5"/>
        <v>6.8742711255807554E-3</v>
      </c>
      <c r="CI36" s="135">
        <f t="shared" si="6"/>
        <v>1</v>
      </c>
      <c r="CK36" s="136" t="str">
        <f t="shared" si="7"/>
        <v>浦河町</v>
      </c>
      <c r="CL36" s="137">
        <f t="shared" si="17"/>
        <v>65.28933203310514</v>
      </c>
      <c r="CM36" s="75">
        <f t="shared" si="18"/>
        <v>0</v>
      </c>
      <c r="CN36" s="76">
        <f t="shared" si="19"/>
        <v>16.62976848252552</v>
      </c>
      <c r="CO36" s="75">
        <f t="shared" si="20"/>
        <v>0</v>
      </c>
      <c r="CP36" s="76">
        <f t="shared" si="8"/>
        <v>1.140684072568104</v>
      </c>
      <c r="CQ36" s="75">
        <f t="shared" si="21"/>
        <v>0</v>
      </c>
      <c r="CR36" s="76">
        <f t="shared" si="9"/>
        <v>47.51887947801152</v>
      </c>
      <c r="CS36" s="75">
        <f t="shared" si="22"/>
        <v>0</v>
      </c>
      <c r="CT36" s="76">
        <f t="shared" si="10"/>
        <v>21.577223896741778</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32343</v>
      </c>
      <c r="AY37" s="20" t="str">
        <f>IF(IFERROR(比較地域マスタ!$Z22,"")=0,"",IFERROR(比較地域マスタ!$Z22,""))</f>
        <v>奥出雲町</v>
      </c>
      <c r="BB37" s="122" t="str">
        <f t="shared" si="0"/>
        <v>32343</v>
      </c>
      <c r="BC37" s="123" t="str">
        <f t="shared" si="0"/>
        <v>奥出雲町</v>
      </c>
      <c r="BD37" s="40">
        <f t="shared" si="14"/>
        <v>113.89072566582364</v>
      </c>
      <c r="BE37" s="40">
        <f t="shared" si="15"/>
        <v>52.594790116586815</v>
      </c>
      <c r="BF37" s="40">
        <f>VLOOKUP($AX37&amp;"_"&amp;$BC$14,データシート1!$A:$BS,MATCH($BC$12&amp;"_"&amp;BF$20,データシート1!$A$1:$BS$1,0),0)</f>
        <v>27.29276971392148</v>
      </c>
      <c r="BG37" s="40">
        <f>VLOOKUP($AX37&amp;"_"&amp;$BC$14,データシート1!$A:$BS,MATCH($BC$12&amp;"_"&amp;BG$20,データシート1!$A$1:$BS$1,0),0)</f>
        <v>1.2243981201684797</v>
      </c>
      <c r="BH37" s="40">
        <f>VLOOKUP($AX37&amp;"_"&amp;$BC$14,データシート1!$A:$BS,MATCH($BC$12&amp;"_"&amp;BH$20,データシート1!$A$1:$BS$1,0),0)</f>
        <v>24.077622282496854</v>
      </c>
      <c r="BI37" s="40">
        <f>VLOOKUP($AX37&amp;"_"&amp;$BC$14,データシート1!$A:$BS,MATCH($BC$12&amp;"_"&amp;BI$20,データシート1!$A$1:$BS$1,0),0)</f>
        <v>15.268153975918283</v>
      </c>
      <c r="BJ37" s="40">
        <f>VLOOKUP($AX37&amp;"_"&amp;$BC$14,データシート1!$A:$BS,MATCH($BC$12&amp;"_"&amp;BJ$20,データシート1!$A$1:$BS$1,0),0)</f>
        <v>17.685833971343261</v>
      </c>
      <c r="BK37" s="40">
        <f t="shared" si="1"/>
        <v>27.521002109535281</v>
      </c>
      <c r="BL37" s="40">
        <f t="shared" si="2"/>
        <v>26.803066538803719</v>
      </c>
      <c r="BM37" s="40">
        <f>VLOOKUP($AX37&amp;"_"&amp;$BC$14,データシート1!$A:$BS,MATCH($BC$12&amp;"_"&amp;BM$20,データシート1!$A$1:$BS$1,0),0)</f>
        <v>10.234059968914943</v>
      </c>
      <c r="BN37" s="40">
        <f>VLOOKUP($AX37&amp;"_"&amp;$BC$14,データシート1!$A:$BS,MATCH($BC$12&amp;"_"&amp;BN$20,データシート1!$A$1:$BS$1,0),0)</f>
        <v>16.569006569888774</v>
      </c>
      <c r="BO37" s="40">
        <f>VLOOKUP($AX37&amp;"_"&amp;$BC$14,データシート1!$A:$BS,MATCH($BC$12&amp;"_"&amp;BO$20,データシート1!$A$1:$BS$1,0),0)</f>
        <v>0.71793557073156344</v>
      </c>
      <c r="BP37" s="40">
        <f>VLOOKUP($AX37&amp;"_"&amp;$BC$14,データシート1!$A:$BS,MATCH($BC$12&amp;"_"&amp;BP$20,データシート1!$A$1:$BS$1,0),0)</f>
        <v>0</v>
      </c>
      <c r="BQ37" s="40">
        <f>VLOOKUP($AX37&amp;"_"&amp;$BC$14,データシート1!$A:$BS,MATCH($BC$12&amp;"_"&amp;BQ$20,データシート1!$A$1:$BS$1,0),0)</f>
        <v>0.82094549244000004</v>
      </c>
      <c r="BR37" s="41">
        <f t="shared" si="3"/>
        <v>113.89072566582364</v>
      </c>
      <c r="BT37" s="134" t="str">
        <f t="shared" si="4"/>
        <v>奥出雲町</v>
      </c>
      <c r="BU37" s="38">
        <f t="shared" si="25"/>
        <v>113.89072566582364</v>
      </c>
      <c r="BV37" s="69">
        <f t="shared" si="16"/>
        <v>0.46180046539443093</v>
      </c>
      <c r="BW37" s="69">
        <f t="shared" si="5"/>
        <v>0.23963996676958133</v>
      </c>
      <c r="BX37" s="69">
        <f t="shared" si="5"/>
        <v>1.0750639378320314E-2</v>
      </c>
      <c r="BY37" s="69">
        <f t="shared" si="5"/>
        <v>0.21140985924652927</v>
      </c>
      <c r="BZ37" s="69">
        <f t="shared" si="5"/>
        <v>0.13405967770121913</v>
      </c>
      <c r="CA37" s="69">
        <f t="shared" si="5"/>
        <v>0.15528774505517468</v>
      </c>
      <c r="CB37" s="69">
        <f t="shared" si="5"/>
        <v>0.2416439262164943</v>
      </c>
      <c r="CC37" s="69">
        <f t="shared" si="5"/>
        <v>0.23534020335816327</v>
      </c>
      <c r="CD37" s="69">
        <f t="shared" si="5"/>
        <v>8.9858589530314878E-2</v>
      </c>
      <c r="CE37" s="69">
        <f t="shared" si="5"/>
        <v>0.14548161382784838</v>
      </c>
      <c r="CF37" s="69">
        <f t="shared" si="5"/>
        <v>6.3037228583310515E-3</v>
      </c>
      <c r="CG37" s="69">
        <f t="shared" si="5"/>
        <v>0</v>
      </c>
      <c r="CH37" s="69">
        <f t="shared" si="5"/>
        <v>7.2081856326809725E-3</v>
      </c>
      <c r="CI37" s="135">
        <f t="shared" si="6"/>
        <v>1</v>
      </c>
      <c r="CK37" s="136" t="str">
        <f t="shared" si="7"/>
        <v>奥出雲町</v>
      </c>
      <c r="CL37" s="137">
        <f t="shared" si="17"/>
        <v>52.594790116586815</v>
      </c>
      <c r="CM37" s="75">
        <f t="shared" si="18"/>
        <v>0.10272880618067255</v>
      </c>
      <c r="CN37" s="76">
        <f t="shared" si="19"/>
        <v>27.29276971392148</v>
      </c>
      <c r="CO37" s="75">
        <f t="shared" si="20"/>
        <v>0.19796451795231471</v>
      </c>
      <c r="CP37" s="76">
        <f t="shared" si="8"/>
        <v>1.2243981201684797</v>
      </c>
      <c r="CQ37" s="75">
        <f t="shared" si="21"/>
        <v>0</v>
      </c>
      <c r="CR37" s="76">
        <f t="shared" si="9"/>
        <v>24.077622282496854</v>
      </c>
      <c r="CS37" s="75">
        <f t="shared" si="22"/>
        <v>0</v>
      </c>
      <c r="CT37" s="76">
        <f t="shared" si="10"/>
        <v>15.268153975918283</v>
      </c>
      <c r="CU37" s="77">
        <f t="shared" si="23"/>
        <v>0</v>
      </c>
      <c r="CV37" s="18"/>
      <c r="CW37" s="1078">
        <f t="shared" si="24"/>
        <v>5.4029999999999996</v>
      </c>
      <c r="CX37" s="1081">
        <f>VLOOKUP($AX37&amp;"_"&amp;$CW$14,データシート1!$A:$BS,MATCH($CW$12&amp;"_"&amp;CX$20,データシート1!$A$1:$BS$1,0),0)</f>
        <v>5.4029999999999996</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5.4029999999999996</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25384</v>
      </c>
      <c r="AY38" s="20" t="str">
        <f>IF(IFERROR(比較地域マスタ!$Z23,"")=0,"",IFERROR(比較地域マスタ!$Z23,""))</f>
        <v>竜王町</v>
      </c>
      <c r="BB38" s="122" t="str">
        <f t="shared" si="0"/>
        <v>25384</v>
      </c>
      <c r="BC38" s="123" t="str">
        <f t="shared" si="0"/>
        <v>竜王町</v>
      </c>
      <c r="BD38" s="40">
        <f t="shared" si="14"/>
        <v>374.86354295840448</v>
      </c>
      <c r="BE38" s="40">
        <f t="shared" si="15"/>
        <v>317.94380275140929</v>
      </c>
      <c r="BF38" s="40">
        <f>VLOOKUP($AX38&amp;"_"&amp;$BC$14,データシート1!$A:$BS,MATCH($BC$12&amp;"_"&amp;BF$20,データシート1!$A$1:$BS$1,0),0)</f>
        <v>309.77031711649522</v>
      </c>
      <c r="BG38" s="40">
        <f>VLOOKUP($AX38&amp;"_"&amp;$BC$14,データシート1!$A:$BS,MATCH($BC$12&amp;"_"&amp;BG$20,データシート1!$A$1:$BS$1,0),0)</f>
        <v>1.0280878541609495</v>
      </c>
      <c r="BH38" s="40">
        <f>VLOOKUP($AX38&amp;"_"&amp;$BC$14,データシート1!$A:$BS,MATCH($BC$12&amp;"_"&amp;BH$20,データシート1!$A$1:$BS$1,0),0)</f>
        <v>7.1453977807531261</v>
      </c>
      <c r="BI38" s="40">
        <f>VLOOKUP($AX38&amp;"_"&amp;$BC$14,データシート1!$A:$BS,MATCH($BC$12&amp;"_"&amp;BI$20,データシート1!$A$1:$BS$1,0),0)</f>
        <v>17.180027623630107</v>
      </c>
      <c r="BJ38" s="40">
        <f>VLOOKUP($AX38&amp;"_"&amp;$BC$14,データシート1!$A:$BS,MATCH($BC$12&amp;"_"&amp;BJ$20,データシート1!$A$1:$BS$1,0),0)</f>
        <v>10.325594238449415</v>
      </c>
      <c r="BK38" s="40">
        <f t="shared" si="1"/>
        <v>27.220742325664222</v>
      </c>
      <c r="BL38" s="40">
        <f t="shared" si="2"/>
        <v>26.522146675037781</v>
      </c>
      <c r="BM38" s="40">
        <f>VLOOKUP($AX38&amp;"_"&amp;$BC$14,データシート1!$A:$BS,MATCH($BC$12&amp;"_"&amp;BM$20,データシート1!$A$1:$BS$1,0),0)</f>
        <v>12.355601731922608</v>
      </c>
      <c r="BN38" s="40">
        <f>VLOOKUP($AX38&amp;"_"&amp;$BC$14,データシート1!$A:$BS,MATCH($BC$12&amp;"_"&amp;BN$20,データシート1!$A$1:$BS$1,0),0)</f>
        <v>14.166544943115175</v>
      </c>
      <c r="BO38" s="40">
        <f>VLOOKUP($AX38&amp;"_"&amp;$BC$14,データシート1!$A:$BS,MATCH($BC$12&amp;"_"&amp;BO$20,データシート1!$A$1:$BS$1,0),0)</f>
        <v>0.69859565062644247</v>
      </c>
      <c r="BP38" s="40">
        <f>VLOOKUP($AX38&amp;"_"&amp;$BC$14,データシート1!$A:$BS,MATCH($BC$12&amp;"_"&amp;BP$20,データシート1!$A$1:$BS$1,0),0)</f>
        <v>0</v>
      </c>
      <c r="BQ38" s="40">
        <f>VLOOKUP($AX38&amp;"_"&amp;$BC$14,データシート1!$A:$BS,MATCH($BC$12&amp;"_"&amp;BQ$20,データシート1!$A$1:$BS$1,0),0)</f>
        <v>2.1933760192514411</v>
      </c>
      <c r="BR38" s="41">
        <f t="shared" si="3"/>
        <v>374.86354295840448</v>
      </c>
      <c r="BT38" s="134" t="str">
        <f t="shared" si="4"/>
        <v>竜王町</v>
      </c>
      <c r="BU38" s="38">
        <f t="shared" si="25"/>
        <v>374.86354295840448</v>
      </c>
      <c r="BV38" s="69">
        <f t="shared" si="16"/>
        <v>0.84815877330244649</v>
      </c>
      <c r="BW38" s="69">
        <f t="shared" si="5"/>
        <v>0.82635487748902769</v>
      </c>
      <c r="BX38" s="69">
        <f t="shared" si="5"/>
        <v>2.7425655907942692E-3</v>
      </c>
      <c r="BY38" s="69">
        <f t="shared" si="5"/>
        <v>1.9061330222624483E-2</v>
      </c>
      <c r="BZ38" s="69">
        <f t="shared" si="5"/>
        <v>4.5830083896785966E-2</v>
      </c>
      <c r="CA38" s="69">
        <f t="shared" si="5"/>
        <v>2.7544941172353912E-2</v>
      </c>
      <c r="CB38" s="69">
        <f t="shared" si="5"/>
        <v>7.2615069768693627E-2</v>
      </c>
      <c r="CC38" s="69">
        <f t="shared" si="5"/>
        <v>7.0751469896822503E-2</v>
      </c>
      <c r="CD38" s="69">
        <f t="shared" si="5"/>
        <v>3.2960265045815902E-2</v>
      </c>
      <c r="CE38" s="69">
        <f t="shared" si="5"/>
        <v>3.77912048510066E-2</v>
      </c>
      <c r="CF38" s="69">
        <f t="shared" si="5"/>
        <v>1.8635998718711355E-3</v>
      </c>
      <c r="CG38" s="69">
        <f t="shared" si="5"/>
        <v>0</v>
      </c>
      <c r="CH38" s="69">
        <f t="shared" si="5"/>
        <v>5.8511318597200103E-3</v>
      </c>
      <c r="CI38" s="135">
        <f t="shared" si="6"/>
        <v>1</v>
      </c>
      <c r="CK38" s="136" t="str">
        <f t="shared" si="7"/>
        <v>竜王町</v>
      </c>
      <c r="CL38" s="137">
        <f t="shared" si="17"/>
        <v>317.94380275140929</v>
      </c>
      <c r="CM38" s="75">
        <f t="shared" si="18"/>
        <v>0.54065214831188613</v>
      </c>
      <c r="CN38" s="76">
        <f t="shared" si="19"/>
        <v>309.77031711649522</v>
      </c>
      <c r="CO38" s="75">
        <f t="shared" si="20"/>
        <v>0.55491759701222354</v>
      </c>
      <c r="CP38" s="76">
        <f t="shared" si="8"/>
        <v>1.0280878541609495</v>
      </c>
      <c r="CQ38" s="75">
        <f t="shared" si="21"/>
        <v>0</v>
      </c>
      <c r="CR38" s="76">
        <f t="shared" si="9"/>
        <v>7.1453977807531261</v>
      </c>
      <c r="CS38" s="75">
        <f t="shared" si="22"/>
        <v>0</v>
      </c>
      <c r="CT38" s="76">
        <f t="shared" si="10"/>
        <v>17.180027623630107</v>
      </c>
      <c r="CU38" s="77">
        <f t="shared" si="23"/>
        <v>0.32828817994695858</v>
      </c>
      <c r="CV38" s="18"/>
      <c r="CW38" s="1078">
        <f t="shared" si="24"/>
        <v>171.89699999999999</v>
      </c>
      <c r="CX38" s="1081">
        <f>VLOOKUP($AX38&amp;"_"&amp;$CW$14,データシート1!$A:$BS,MATCH($CW$12&amp;"_"&amp;CX$20,データシート1!$A$1:$BS$1,0),0)</f>
        <v>171.89699999999999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5.64</v>
      </c>
      <c r="DB38" s="1081">
        <f>VLOOKUP($AX38&amp;"_"&amp;$CW$14,データシート1!$A:$BS,MATCH($CW$12&amp;"_"&amp;DB$20,データシート1!$A$1:$BS$1,0),0)</f>
        <v>0</v>
      </c>
      <c r="DC38" s="1081">
        <f>VLOOKUP($AX38&amp;"_"&amp;$CW$14,データシート1!$A:$BS,MATCH($CW$12&amp;"_"&amp;DC$20,データシート1!$A$1:$BS$1,0),0)</f>
        <v>0</v>
      </c>
      <c r="DD38" s="1080">
        <f t="shared" si="11"/>
        <v>177.53699999999998</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6</v>
      </c>
      <c r="DM38" s="18"/>
      <c r="DN38" s="139">
        <f t="shared" si="26"/>
        <v>0.97</v>
      </c>
      <c r="DO38" s="140">
        <f t="shared" si="27"/>
        <v>0</v>
      </c>
      <c r="DP38" s="140">
        <f t="shared" si="29"/>
        <v>0</v>
      </c>
      <c r="DQ38" s="140">
        <f t="shared" si="30"/>
        <v>0.03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20561</v>
      </c>
      <c r="AY39" s="20" t="str">
        <f>IF(IFERROR(比較地域マスタ!$Z24,"")=0,"",IFERROR(比較地域マスタ!$Z24,""))</f>
        <v>山ノ内町</v>
      </c>
      <c r="BB39" s="122" t="str">
        <f t="shared" si="0"/>
        <v>20561</v>
      </c>
      <c r="BC39" s="123" t="str">
        <f t="shared" si="0"/>
        <v>山ノ内町</v>
      </c>
      <c r="BD39" s="40">
        <f t="shared" si="14"/>
        <v>65.091399308360408</v>
      </c>
      <c r="BE39" s="40">
        <f t="shared" si="15"/>
        <v>5.6280416101692525</v>
      </c>
      <c r="BF39" s="40">
        <f>VLOOKUP($AX39&amp;"_"&amp;$BC$14,データシート1!$A:$BS,MATCH($BC$12&amp;"_"&amp;BF$20,データシート1!$A$1:$BS$1,0),0)</f>
        <v>0.68780043342718333</v>
      </c>
      <c r="BG39" s="40">
        <f>VLOOKUP($AX39&amp;"_"&amp;$BC$14,データシート1!$A:$BS,MATCH($BC$12&amp;"_"&amp;BG$20,データシート1!$A$1:$BS$1,0),0)</f>
        <v>0.64788586010285965</v>
      </c>
      <c r="BH39" s="40">
        <f>VLOOKUP($AX39&amp;"_"&amp;$BC$14,データシート1!$A:$BS,MATCH($BC$12&amp;"_"&amp;BH$20,データシート1!$A$1:$BS$1,0),0)</f>
        <v>4.2923553166392097</v>
      </c>
      <c r="BI39" s="40">
        <f>VLOOKUP($AX39&amp;"_"&amp;$BC$14,データシート1!$A:$BS,MATCH($BC$12&amp;"_"&amp;BI$20,データシート1!$A$1:$BS$1,0),0)</f>
        <v>13.219844184204565</v>
      </c>
      <c r="BJ39" s="40">
        <f>VLOOKUP($AX39&amp;"_"&amp;$BC$14,データシート1!$A:$BS,MATCH($BC$12&amp;"_"&amp;BJ$20,データシート1!$A$1:$BS$1,0),0)</f>
        <v>17.495519368067836</v>
      </c>
      <c r="BK39" s="40">
        <f t="shared" si="1"/>
        <v>26.365764749000331</v>
      </c>
      <c r="BL39" s="40">
        <f t="shared" si="2"/>
        <v>25.660683149558146</v>
      </c>
      <c r="BM39" s="40">
        <f>VLOOKUP($AX39&amp;"_"&amp;$BC$14,データシート1!$A:$BS,MATCH($BC$12&amp;"_"&amp;BM$20,データシート1!$A$1:$BS$1,0),0)</f>
        <v>10.979958227281095</v>
      </c>
      <c r="BN39" s="40">
        <f>VLOOKUP($AX39&amp;"_"&amp;$BC$14,データシート1!$A:$BS,MATCH($BC$12&amp;"_"&amp;BN$20,データシート1!$A$1:$BS$1,0),0)</f>
        <v>14.680724922277053</v>
      </c>
      <c r="BO39" s="40">
        <f>VLOOKUP($AX39&amp;"_"&amp;$BC$14,データシート1!$A:$BS,MATCH($BC$12&amp;"_"&amp;BO$20,データシート1!$A$1:$BS$1,0),0)</f>
        <v>0.70508159944218418</v>
      </c>
      <c r="BP39" s="40">
        <f>VLOOKUP($AX39&amp;"_"&amp;$BC$14,データシート1!$A:$BS,MATCH($BC$12&amp;"_"&amp;BP$20,データシート1!$A$1:$BS$1,0),0)</f>
        <v>0</v>
      </c>
      <c r="BQ39" s="40">
        <f>VLOOKUP($AX39&amp;"_"&amp;$BC$14,データシート1!$A:$BS,MATCH($BC$12&amp;"_"&amp;BQ$20,データシート1!$A$1:$BS$1,0),0)</f>
        <v>2.3822293969184138</v>
      </c>
      <c r="BR39" s="41">
        <f t="shared" si="3"/>
        <v>65.091399308360408</v>
      </c>
      <c r="BT39" s="134" t="str">
        <f t="shared" si="4"/>
        <v>山ノ内町</v>
      </c>
      <c r="BU39" s="38">
        <f t="shared" si="25"/>
        <v>65.091399308360408</v>
      </c>
      <c r="BV39" s="69">
        <f t="shared" si="16"/>
        <v>8.6463675231612067E-2</v>
      </c>
      <c r="BW39" s="69">
        <f t="shared" si="5"/>
        <v>1.0566686854723086E-2</v>
      </c>
      <c r="BX39" s="69">
        <f t="shared" si="5"/>
        <v>9.9534787542913446E-3</v>
      </c>
      <c r="BY39" s="69">
        <f t="shared" si="5"/>
        <v>6.5943509622597637E-2</v>
      </c>
      <c r="BZ39" s="69">
        <f t="shared" si="5"/>
        <v>0.20309663526478519</v>
      </c>
      <c r="CA39" s="69">
        <f t="shared" si="5"/>
        <v>0.26878388779423107</v>
      </c>
      <c r="CB39" s="69">
        <f t="shared" si="5"/>
        <v>0.40505758101921591</v>
      </c>
      <c r="CC39" s="69">
        <f t="shared" si="5"/>
        <v>0.394225403390003</v>
      </c>
      <c r="CD39" s="69">
        <f t="shared" si="5"/>
        <v>0.16868523866364044</v>
      </c>
      <c r="CE39" s="69">
        <f t="shared" si="5"/>
        <v>0.22554016472636262</v>
      </c>
      <c r="CF39" s="69">
        <f t="shared" si="5"/>
        <v>1.0832177629212878E-2</v>
      </c>
      <c r="CG39" s="69">
        <f t="shared" si="5"/>
        <v>0</v>
      </c>
      <c r="CH39" s="69">
        <f t="shared" si="5"/>
        <v>3.6598220690155572E-2</v>
      </c>
      <c r="CI39" s="135">
        <f t="shared" si="6"/>
        <v>1</v>
      </c>
      <c r="CK39" s="136" t="str">
        <f t="shared" si="7"/>
        <v>山ノ内町</v>
      </c>
      <c r="CL39" s="137">
        <f t="shared" si="17"/>
        <v>5.6280416101692525</v>
      </c>
      <c r="CM39" s="75">
        <f t="shared" si="18"/>
        <v>0</v>
      </c>
      <c r="CN39" s="76">
        <f t="shared" si="19"/>
        <v>0.68780043342718333</v>
      </c>
      <c r="CO39" s="75">
        <f t="shared" si="20"/>
        <v>0</v>
      </c>
      <c r="CP39" s="76">
        <f t="shared" si="8"/>
        <v>0.64788586010285965</v>
      </c>
      <c r="CQ39" s="75">
        <f t="shared" si="21"/>
        <v>0</v>
      </c>
      <c r="CR39" s="76">
        <f t="shared" si="9"/>
        <v>4.2923553166392097</v>
      </c>
      <c r="CS39" s="75">
        <f t="shared" si="22"/>
        <v>0</v>
      </c>
      <c r="CT39" s="76">
        <f t="shared" si="10"/>
        <v>13.219844184204565</v>
      </c>
      <c r="CU39" s="77">
        <f t="shared" si="23"/>
        <v>0.25454157803316585</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3.3650000000000002</v>
      </c>
      <c r="DB39" s="1081">
        <f>VLOOKUP($AX39&amp;"_"&amp;$CW$14,データシート1!$A:$BS,MATCH($CW$12&amp;"_"&amp;DB$20,データシート1!$A$1:$BS$1,0),0)</f>
        <v>0</v>
      </c>
      <c r="DC39" s="1081">
        <f>VLOOKUP($AX39&amp;"_"&amp;$CW$14,データシート1!$A:$BS,MATCH($CW$12&amp;"_"&amp;DC$20,データシート1!$A$1:$BS$1,0),0)</f>
        <v>0</v>
      </c>
      <c r="DD39" s="1080">
        <f t="shared" si="11"/>
        <v>3.3650000000000002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36405</v>
      </c>
      <c r="AY40" s="20" t="str">
        <f>IF(IFERROR(比較地域マスタ!$Z25,"")=0,"",IFERROR(比較地域マスタ!$Z25,""))</f>
        <v>上板町</v>
      </c>
      <c r="BB40" s="122" t="str">
        <f t="shared" si="0"/>
        <v>36405</v>
      </c>
      <c r="BC40" s="123" t="str">
        <f t="shared" si="0"/>
        <v>上板町</v>
      </c>
      <c r="BD40" s="40">
        <f t="shared" si="14"/>
        <v>66.643629379954305</v>
      </c>
      <c r="BE40" s="40">
        <f t="shared" si="15"/>
        <v>10.514124717458843</v>
      </c>
      <c r="BF40" s="40">
        <f>VLOOKUP($AX40&amp;"_"&amp;$BC$14,データシート1!$A:$BS,MATCH($BC$12&amp;"_"&amp;BF$20,データシート1!$A$1:$BS$1,0),0)</f>
        <v>5.7535260637923846</v>
      </c>
      <c r="BG40" s="40">
        <f>VLOOKUP($AX40&amp;"_"&amp;$BC$14,データシート1!$A:$BS,MATCH($BC$12&amp;"_"&amp;BG$20,データシート1!$A$1:$BS$1,0),0)</f>
        <v>0.53312061473845651</v>
      </c>
      <c r="BH40" s="40">
        <f>VLOOKUP($AX40&amp;"_"&amp;$BC$14,データシート1!$A:$BS,MATCH($BC$12&amp;"_"&amp;BH$20,データシート1!$A$1:$BS$1,0),0)</f>
        <v>4.2274780389280018</v>
      </c>
      <c r="BI40" s="40">
        <f>VLOOKUP($AX40&amp;"_"&amp;$BC$14,データシート1!$A:$BS,MATCH($BC$12&amp;"_"&amp;BI$20,データシート1!$A$1:$BS$1,0),0)</f>
        <v>10.342251657339924</v>
      </c>
      <c r="BJ40" s="40">
        <f>VLOOKUP($AX40&amp;"_"&amp;$BC$14,データシート1!$A:$BS,MATCH($BC$12&amp;"_"&amp;BJ$20,データシート1!$A$1:$BS$1,0),0)</f>
        <v>18.634351293374316</v>
      </c>
      <c r="BK40" s="40">
        <f t="shared" si="1"/>
        <v>25.503900415587992</v>
      </c>
      <c r="BL40" s="40">
        <f t="shared" si="2"/>
        <v>24.809432186935204</v>
      </c>
      <c r="BM40" s="40">
        <f>VLOOKUP($AX40&amp;"_"&amp;$BC$14,データシート1!$A:$BS,MATCH($BC$12&amp;"_"&amp;BM$20,データシート1!$A$1:$BS$1,0),0)</f>
        <v>11.804224782961512</v>
      </c>
      <c r="BN40" s="40">
        <f>VLOOKUP($AX40&amp;"_"&amp;$BC$14,データシート1!$A:$BS,MATCH($BC$12&amp;"_"&amp;BN$20,データシート1!$A$1:$BS$1,0),0)</f>
        <v>13.005207403973692</v>
      </c>
      <c r="BO40" s="40">
        <f>VLOOKUP($AX40&amp;"_"&amp;$BC$14,データシート1!$A:$BS,MATCH($BC$12&amp;"_"&amp;BO$20,データシート1!$A$1:$BS$1,0),0)</f>
        <v>0.69446822865278868</v>
      </c>
      <c r="BP40" s="40">
        <f>VLOOKUP($AX40&amp;"_"&amp;$BC$14,データシート1!$A:$BS,MATCH($BC$12&amp;"_"&amp;BP$20,データシート1!$A$1:$BS$1,0),0)</f>
        <v>0</v>
      </c>
      <c r="BQ40" s="40">
        <f>VLOOKUP($AX40&amp;"_"&amp;$BC$14,データシート1!$A:$BS,MATCH($BC$12&amp;"_"&amp;BQ$20,データシート1!$A$1:$BS$1,0),0)</f>
        <v>1.649001296193227</v>
      </c>
      <c r="BR40" s="41">
        <f t="shared" si="3"/>
        <v>66.643629379954305</v>
      </c>
      <c r="BT40" s="134" t="str">
        <f t="shared" si="4"/>
        <v>上板町</v>
      </c>
      <c r="BU40" s="38">
        <f t="shared" si="25"/>
        <v>66.643629379954305</v>
      </c>
      <c r="BV40" s="69">
        <f t="shared" si="16"/>
        <v>0.15776638840473145</v>
      </c>
      <c r="BW40" s="69">
        <f t="shared" si="5"/>
        <v>8.6332724032628747E-2</v>
      </c>
      <c r="BX40" s="69">
        <f t="shared" si="5"/>
        <v>7.9995735481179168E-3</v>
      </c>
      <c r="BY40" s="69">
        <f t="shared" si="5"/>
        <v>6.3434090823984782E-2</v>
      </c>
      <c r="BZ40" s="69">
        <f t="shared" si="5"/>
        <v>0.15518740130997072</v>
      </c>
      <c r="CA40" s="69">
        <f t="shared" si="5"/>
        <v>0.27961189189043972</v>
      </c>
      <c r="CB40" s="69">
        <f t="shared" si="5"/>
        <v>0.38269074858127838</v>
      </c>
      <c r="CC40" s="69">
        <f t="shared" si="5"/>
        <v>0.37227012420781541</v>
      </c>
      <c r="CD40" s="69">
        <f t="shared" si="5"/>
        <v>0.17712457879000357</v>
      </c>
      <c r="CE40" s="69">
        <f t="shared" si="5"/>
        <v>0.19514554541781184</v>
      </c>
      <c r="CF40" s="69">
        <f t="shared" si="5"/>
        <v>1.0420624373463029E-2</v>
      </c>
      <c r="CG40" s="69">
        <f t="shared" si="5"/>
        <v>0</v>
      </c>
      <c r="CH40" s="69">
        <f t="shared" si="5"/>
        <v>2.4743569813579648E-2</v>
      </c>
      <c r="CI40" s="135">
        <f t="shared" si="6"/>
        <v>1</v>
      </c>
      <c r="CK40" s="136" t="str">
        <f t="shared" si="7"/>
        <v>上板町</v>
      </c>
      <c r="CL40" s="137">
        <f t="shared" si="17"/>
        <v>10.514124717458843</v>
      </c>
      <c r="CM40" s="75">
        <f t="shared" si="18"/>
        <v>0</v>
      </c>
      <c r="CN40" s="76">
        <f t="shared" si="19"/>
        <v>5.7535260637923846</v>
      </c>
      <c r="CO40" s="75">
        <f t="shared" si="20"/>
        <v>0</v>
      </c>
      <c r="CP40" s="76">
        <f t="shared" si="8"/>
        <v>0.53312061473845651</v>
      </c>
      <c r="CQ40" s="75">
        <f t="shared" si="21"/>
        <v>0</v>
      </c>
      <c r="CR40" s="76">
        <f t="shared" si="9"/>
        <v>4.2274780389280018</v>
      </c>
      <c r="CS40" s="75">
        <f t="shared" si="22"/>
        <v>0</v>
      </c>
      <c r="CT40" s="76">
        <f t="shared" si="10"/>
        <v>10.342251657339924</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47314</v>
      </c>
      <c r="AY41" s="20" t="str">
        <f>IF(IFERROR(比較地域マスタ!$Z26,"")=0,"",IFERROR(比較地域マスタ!$Z26,""))</f>
        <v>金武町</v>
      </c>
      <c r="BB41" s="122" t="str">
        <f t="shared" si="0"/>
        <v>47314</v>
      </c>
      <c r="BC41" s="123" t="str">
        <f t="shared" si="0"/>
        <v>金武町</v>
      </c>
      <c r="BD41" s="40">
        <f t="shared" si="14"/>
        <v>67.2437274081867</v>
      </c>
      <c r="BE41" s="40">
        <f t="shared" si="15"/>
        <v>7.203286876730858</v>
      </c>
      <c r="BF41" s="40">
        <f>VLOOKUP($AX41&amp;"_"&amp;$BC$14,データシート1!$A:$BS,MATCH($BC$12&amp;"_"&amp;BF$20,データシート1!$A$1:$BS$1,0),0)</f>
        <v>2.027605145789992</v>
      </c>
      <c r="BG41" s="40">
        <f>VLOOKUP($AX41&amp;"_"&amp;$BC$14,データシート1!$A:$BS,MATCH($BC$12&amp;"_"&amp;BG$20,データシート1!$A$1:$BS$1,0),0)</f>
        <v>1.3256260074884889</v>
      </c>
      <c r="BH41" s="40">
        <f>VLOOKUP($AX41&amp;"_"&amp;$BC$14,データシート1!$A:$BS,MATCH($BC$12&amp;"_"&amp;BH$20,データシート1!$A$1:$BS$1,0),0)</f>
        <v>3.8500557234523773</v>
      </c>
      <c r="BI41" s="40">
        <f>VLOOKUP($AX41&amp;"_"&amp;$BC$14,データシート1!$A:$BS,MATCH($BC$12&amp;"_"&amp;BI$20,データシート1!$A$1:$BS$1,0),0)</f>
        <v>16.654818582917141</v>
      </c>
      <c r="BJ41" s="40">
        <f>VLOOKUP($AX41&amp;"_"&amp;$BC$14,データシート1!$A:$BS,MATCH($BC$12&amp;"_"&amp;BJ$20,データシート1!$A$1:$BS$1,0),0)</f>
        <v>17.2184088642144</v>
      </c>
      <c r="BK41" s="40">
        <f t="shared" si="1"/>
        <v>23.84718175941552</v>
      </c>
      <c r="BL41" s="40">
        <f t="shared" si="2"/>
        <v>20.819416317734053</v>
      </c>
      <c r="BM41" s="40">
        <f>VLOOKUP($AX41&amp;"_"&amp;$BC$14,データシート1!$A:$BS,MATCH($BC$12&amp;"_"&amp;BM$20,データシート1!$A$1:$BS$1,0),0)</f>
        <v>9.7778445238354585</v>
      </c>
      <c r="BN41" s="40">
        <f>VLOOKUP($AX41&amp;"_"&amp;$BC$14,データシート1!$A:$BS,MATCH($BC$12&amp;"_"&amp;BN$20,データシート1!$A$1:$BS$1,0),0)</f>
        <v>11.041571793898592</v>
      </c>
      <c r="BO41" s="40">
        <f>VLOOKUP($AX41&amp;"_"&amp;$BC$14,データシート1!$A:$BS,MATCH($BC$12&amp;"_"&amp;BO$20,データシート1!$A$1:$BS$1,0),0)</f>
        <v>0.67512830854766759</v>
      </c>
      <c r="BP41" s="40">
        <f>VLOOKUP($AX41&amp;"_"&amp;$BC$14,データシート1!$A:$BS,MATCH($BC$12&amp;"_"&amp;BP$20,データシート1!$A$1:$BS$1,0),0)</f>
        <v>2.3526371331338018</v>
      </c>
      <c r="BQ41" s="40">
        <f>VLOOKUP($AX41&amp;"_"&amp;$BC$14,データシート1!$A:$BS,MATCH($BC$12&amp;"_"&amp;BQ$20,データシート1!$A$1:$BS$1,0),0)</f>
        <v>2.3200313249087841</v>
      </c>
      <c r="BR41" s="41">
        <f t="shared" si="3"/>
        <v>67.2437274081867</v>
      </c>
      <c r="BT41" s="134" t="str">
        <f t="shared" si="4"/>
        <v>金武町</v>
      </c>
      <c r="BU41" s="38">
        <f t="shared" si="25"/>
        <v>67.2437274081867</v>
      </c>
      <c r="BV41" s="69">
        <f t="shared" si="16"/>
        <v>0.10712206408495258</v>
      </c>
      <c r="BW41" s="69">
        <f t="shared" si="5"/>
        <v>3.0153074850861671E-2</v>
      </c>
      <c r="BX41" s="69">
        <f t="shared" si="5"/>
        <v>1.9713749647481592E-2</v>
      </c>
      <c r="BY41" s="69">
        <f t="shared" si="5"/>
        <v>5.7255239586609323E-2</v>
      </c>
      <c r="BZ41" s="69">
        <f t="shared" si="5"/>
        <v>0.24767839655612953</v>
      </c>
      <c r="CA41" s="69">
        <f t="shared" si="5"/>
        <v>0.25605970293250158</v>
      </c>
      <c r="CB41" s="69">
        <f t="shared" si="5"/>
        <v>0.35463801128478495</v>
      </c>
      <c r="CC41" s="69">
        <f t="shared" si="5"/>
        <v>0.30961127706908403</v>
      </c>
      <c r="CD41" s="69">
        <f t="shared" si="5"/>
        <v>0.14540902030134989</v>
      </c>
      <c r="CE41" s="69">
        <f t="shared" si="5"/>
        <v>0.16420225676773412</v>
      </c>
      <c r="CF41" s="69">
        <f t="shared" si="5"/>
        <v>1.0040019115083633E-2</v>
      </c>
      <c r="CG41" s="69">
        <f t="shared" si="5"/>
        <v>3.4986715100617342E-2</v>
      </c>
      <c r="CH41" s="69">
        <f t="shared" si="5"/>
        <v>3.4501825141631394E-2</v>
      </c>
      <c r="CI41" s="135">
        <f t="shared" si="6"/>
        <v>1</v>
      </c>
      <c r="CK41" s="136" t="str">
        <f t="shared" si="7"/>
        <v>金武町</v>
      </c>
      <c r="CL41" s="137">
        <f t="shared" si="17"/>
        <v>7.203286876730858</v>
      </c>
      <c r="CM41" s="75">
        <f t="shared" si="18"/>
        <v>0</v>
      </c>
      <c r="CN41" s="76">
        <f t="shared" si="19"/>
        <v>2.027605145789992</v>
      </c>
      <c r="CO41" s="75">
        <f t="shared" si="20"/>
        <v>0</v>
      </c>
      <c r="CP41" s="76">
        <f t="shared" si="8"/>
        <v>1.3256260074884889</v>
      </c>
      <c r="CQ41" s="75">
        <f t="shared" si="21"/>
        <v>0</v>
      </c>
      <c r="CR41" s="76">
        <f t="shared" si="9"/>
        <v>3.8500557234523773</v>
      </c>
      <c r="CS41" s="75">
        <f t="shared" si="22"/>
        <v>0</v>
      </c>
      <c r="CT41" s="76">
        <f t="shared" si="10"/>
        <v>16.654818582917141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230.20500000000001</v>
      </c>
      <c r="DC41" s="1081">
        <f>VLOOKUP($AX41&amp;"_"&amp;$CW$14,データシート1!$A:$BS,MATCH($CW$12&amp;"_"&amp;DC$20,データシート1!$A$1:$BS$1,0),0)</f>
        <v>0</v>
      </c>
      <c r="DD41" s="1080">
        <f t="shared" si="11"/>
        <v>230.20500000000001</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0</v>
      </c>
      <c r="DR41" s="140">
        <f t="shared" si="31"/>
        <v>1</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22301</v>
      </c>
      <c r="AY42" s="20" t="str">
        <f>IF(IFERROR(比較地域マスタ!$Z27,"")=0,"",IFERROR(比較地域マスタ!$Z27,""))</f>
        <v>東伊豆町</v>
      </c>
      <c r="BB42" s="122" t="str">
        <f t="shared" si="0"/>
        <v>22301</v>
      </c>
      <c r="BC42" s="123" t="str">
        <f t="shared" si="0"/>
        <v>東伊豆町</v>
      </c>
      <c r="BD42" s="40">
        <f t="shared" si="14"/>
        <v>58.562742900555548</v>
      </c>
      <c r="BE42" s="40">
        <f t="shared" si="15"/>
        <v>3.5018858114152542</v>
      </c>
      <c r="BF42" s="40">
        <f>VLOOKUP($AX42&amp;"_"&amp;$BC$14,データシート1!$A:$BS,MATCH($BC$12&amp;"_"&amp;BF$20,データシート1!$A$1:$BS$1,0),0)</f>
        <v>0.1615094921636758</v>
      </c>
      <c r="BG42" s="40">
        <f>VLOOKUP($AX42&amp;"_"&amp;$BC$14,データシート1!$A:$BS,MATCH($BC$12&amp;"_"&amp;BG$20,データシート1!$A$1:$BS$1,0),0)</f>
        <v>0.77493493565019644</v>
      </c>
      <c r="BH42" s="40">
        <f>VLOOKUP($AX42&amp;"_"&amp;$BC$14,データシート1!$A:$BS,MATCH($BC$12&amp;"_"&amp;BH$20,データシート1!$A$1:$BS$1,0),0)</f>
        <v>2.5654413836013821</v>
      </c>
      <c r="BI42" s="40">
        <f>VLOOKUP($AX42&amp;"_"&amp;$BC$14,データシート1!$A:$BS,MATCH($BC$12&amp;"_"&amp;BI$20,データシート1!$A$1:$BS$1,0),0)</f>
        <v>15.80057009204153</v>
      </c>
      <c r="BJ42" s="40">
        <f>VLOOKUP($AX42&amp;"_"&amp;$BC$14,データシート1!$A:$BS,MATCH($BC$12&amp;"_"&amp;BJ$20,データシート1!$A$1:$BS$1,0),0)</f>
        <v>16.805785394077045</v>
      </c>
      <c r="BK42" s="40">
        <f t="shared" si="1"/>
        <v>19.329392111696485</v>
      </c>
      <c r="BL42" s="40">
        <f t="shared" si="2"/>
        <v>18.63262431937266</v>
      </c>
      <c r="BM42" s="40">
        <f>VLOOKUP($AX42&amp;"_"&amp;$BC$14,データシート1!$A:$BS,MATCH($BC$12&amp;"_"&amp;BM$20,データシート1!$A$1:$BS$1,0),0)</f>
        <v>9.3286262481590327</v>
      </c>
      <c r="BN42" s="40">
        <f>VLOOKUP($AX42&amp;"_"&amp;$BC$14,データシート1!$A:$BS,MATCH($BC$12&amp;"_"&amp;BN$20,データシート1!$A$1:$BS$1,0),0)</f>
        <v>9.303998071213627</v>
      </c>
      <c r="BO42" s="40">
        <f>VLOOKUP($AX42&amp;"_"&amp;$BC$14,データシート1!$A:$BS,MATCH($BC$12&amp;"_"&amp;BO$20,データシート1!$A$1:$BS$1,0),0)</f>
        <v>0.69676779232382435</v>
      </c>
      <c r="BP42" s="40">
        <f>VLOOKUP($AX42&amp;"_"&amp;$BC$14,データシート1!$A:$BS,MATCH($BC$12&amp;"_"&amp;BP$20,データシート1!$A$1:$BS$1,0),0)</f>
        <v>0</v>
      </c>
      <c r="BQ42" s="40">
        <f>VLOOKUP($AX42&amp;"_"&amp;$BC$14,データシート1!$A:$BS,MATCH($BC$12&amp;"_"&amp;BQ$20,データシート1!$A$1:$BS$1,0),0)</f>
        <v>3.125109491325234</v>
      </c>
      <c r="BR42" s="41">
        <f t="shared" si="3"/>
        <v>58.562742900555548</v>
      </c>
      <c r="BT42" s="134" t="str">
        <f t="shared" si="4"/>
        <v>東伊豆町</v>
      </c>
      <c r="BU42" s="38">
        <f t="shared" si="25"/>
        <v>58.562742900555548</v>
      </c>
      <c r="BV42" s="69">
        <f t="shared" si="16"/>
        <v>5.979716177846639E-2</v>
      </c>
      <c r="BW42" s="69">
        <f t="shared" si="5"/>
        <v>2.7578881070842681E-3</v>
      </c>
      <c r="BX42" s="69">
        <f t="shared" si="5"/>
        <v>1.3232558744150713E-2</v>
      </c>
      <c r="BY42" s="69">
        <f t="shared" si="5"/>
        <v>4.3806714927231413E-2</v>
      </c>
      <c r="BZ42" s="69">
        <f t="shared" si="5"/>
        <v>0.26980584087176762</v>
      </c>
      <c r="CA42" s="69">
        <f t="shared" ref="CA42:CH68" si="32">BJ42/$BR42</f>
        <v>0.28697059874081854</v>
      </c>
      <c r="CB42" s="69">
        <f t="shared" si="32"/>
        <v>0.33006295733994934</v>
      </c>
      <c r="CC42" s="69">
        <f t="shared" si="32"/>
        <v>0.31816515751341118</v>
      </c>
      <c r="CD42" s="69">
        <f t="shared" si="32"/>
        <v>0.15929285047320654</v>
      </c>
      <c r="CE42" s="69">
        <f t="shared" si="32"/>
        <v>0.15887230704020466</v>
      </c>
      <c r="CF42" s="69">
        <f t="shared" si="32"/>
        <v>1.1897799826538087E-2</v>
      </c>
      <c r="CG42" s="69">
        <f t="shared" si="32"/>
        <v>0</v>
      </c>
      <c r="CH42" s="69">
        <f t="shared" si="32"/>
        <v>5.3363441268998141E-2</v>
      </c>
      <c r="CI42" s="135">
        <f t="shared" si="6"/>
        <v>1</v>
      </c>
      <c r="CK42" s="136" t="str">
        <f t="shared" si="7"/>
        <v>東伊豆町</v>
      </c>
      <c r="CL42" s="137">
        <f t="shared" si="17"/>
        <v>3.5018858114152542</v>
      </c>
      <c r="CM42" s="75">
        <f t="shared" si="18"/>
        <v>0</v>
      </c>
      <c r="CN42" s="76">
        <f t="shared" si="19"/>
        <v>0.1615094921636758</v>
      </c>
      <c r="CO42" s="75">
        <f t="shared" si="20"/>
        <v>0</v>
      </c>
      <c r="CP42" s="76">
        <f t="shared" si="8"/>
        <v>0.77493493565019644</v>
      </c>
      <c r="CQ42" s="75">
        <f t="shared" si="21"/>
        <v>0</v>
      </c>
      <c r="CR42" s="76">
        <f t="shared" si="9"/>
        <v>2.5654413836013821</v>
      </c>
      <c r="CS42" s="75">
        <f t="shared" si="22"/>
        <v>0</v>
      </c>
      <c r="CT42" s="76">
        <f t="shared" si="10"/>
        <v>15.80057009204153</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09344</v>
      </c>
      <c r="AY43" s="20" t="str">
        <f>IF(IFERROR(比較地域マスタ!$Z28,"")=0,"",IFERROR(比較地域マスタ!$Z28,""))</f>
        <v>市貝町</v>
      </c>
      <c r="AZ43" s="26"/>
      <c r="BB43" s="122" t="str">
        <f t="shared" si="0"/>
        <v>09344</v>
      </c>
      <c r="BC43" s="123" t="str">
        <f t="shared" si="0"/>
        <v>市貝町</v>
      </c>
      <c r="BD43" s="40">
        <f t="shared" si="14"/>
        <v>131.93720388947949</v>
      </c>
      <c r="BE43" s="40">
        <f t="shared" si="15"/>
        <v>83.16019101016866</v>
      </c>
      <c r="BF43" s="40">
        <f>VLOOKUP($AX43&amp;"_"&amp;$BC$14,データシート1!$A:$BS,MATCH($BC$12&amp;"_"&amp;BF$20,データシート1!$A$1:$BS$1,0),0)</f>
        <v>72.175131521148714</v>
      </c>
      <c r="BG43" s="40">
        <f>VLOOKUP($AX43&amp;"_"&amp;$BC$14,データシート1!$A:$BS,MATCH($BC$12&amp;"_"&amp;BG$20,データシート1!$A$1:$BS$1,0),0)</f>
        <v>0.55572399261807037</v>
      </c>
      <c r="BH43" s="40">
        <f>VLOOKUP($AX43&amp;"_"&amp;$BC$14,データシート1!$A:$BS,MATCH($BC$12&amp;"_"&amp;BH$20,データシート1!$A$1:$BS$1,0),0)</f>
        <v>10.429335496401876</v>
      </c>
      <c r="BI43" s="40">
        <f>VLOOKUP($AX43&amp;"_"&amp;$BC$14,データシート1!$A:$BS,MATCH($BC$12&amp;"_"&amp;BI$20,データシート1!$A$1:$BS$1,0),0)</f>
        <v>7.8887033006630238</v>
      </c>
      <c r="BJ43" s="40">
        <f>VLOOKUP($AX43&amp;"_"&amp;$BC$14,データシート1!$A:$BS,MATCH($BC$12&amp;"_"&amp;BJ$20,データシート1!$A$1:$BS$1,0),0)</f>
        <v>13.502188281184337</v>
      </c>
      <c r="BK43" s="40">
        <f t="shared" si="1"/>
        <v>26.194754690543842</v>
      </c>
      <c r="BL43" s="40">
        <f t="shared" si="2"/>
        <v>25.505887963141014</v>
      </c>
      <c r="BM43" s="40">
        <f>VLOOKUP($AX43&amp;"_"&amp;$BC$14,データシート1!$A:$BS,MATCH($BC$12&amp;"_"&amp;BM$20,データシート1!$A$1:$BS$1,0),0)</f>
        <v>12.482950215058292</v>
      </c>
      <c r="BN43" s="40">
        <f>VLOOKUP($AX43&amp;"_"&amp;$BC$14,データシート1!$A:$BS,MATCH($BC$12&amp;"_"&amp;BN$20,データシート1!$A$1:$BS$1,0),0)</f>
        <v>13.022937748082724</v>
      </c>
      <c r="BO43" s="40">
        <f>VLOOKUP($AX43&amp;"_"&amp;$BC$14,データシート1!$A:$BS,MATCH($BC$12&amp;"_"&amp;BO$20,データシート1!$A$1:$BS$1,0),0)</f>
        <v>0.68886672740282973</v>
      </c>
      <c r="BP43" s="40">
        <f>VLOOKUP($AX43&amp;"_"&amp;$BC$14,データシート1!$A:$BS,MATCH($BC$12&amp;"_"&amp;BP$20,データシート1!$A$1:$BS$1,0),0)</f>
        <v>0</v>
      </c>
      <c r="BQ43" s="40">
        <f>VLOOKUP($AX43&amp;"_"&amp;$BC$14,データシート1!$A:$BS,MATCH($BC$12&amp;"_"&amp;BQ$20,データシート1!$A$1:$BS$1,0),0)</f>
        <v>1.1913666069196489</v>
      </c>
      <c r="BR43" s="41">
        <f t="shared" si="3"/>
        <v>131.93720388947949</v>
      </c>
      <c r="BT43" s="134" t="str">
        <f t="shared" si="4"/>
        <v>市貝町</v>
      </c>
      <c r="BU43" s="38">
        <f t="shared" si="25"/>
        <v>131.93720388947949</v>
      </c>
      <c r="BV43" s="69">
        <f t="shared" si="16"/>
        <v>0.63030129909248256</v>
      </c>
      <c r="BW43" s="69">
        <f t="shared" si="16"/>
        <v>0.54704154244172121</v>
      </c>
      <c r="BX43" s="69">
        <f t="shared" si="16"/>
        <v>4.2120340300950028E-3</v>
      </c>
      <c r="BY43" s="69">
        <f t="shared" si="16"/>
        <v>7.9047722620666352E-2</v>
      </c>
      <c r="BZ43" s="69">
        <f t="shared" si="16"/>
        <v>5.9791348217984021E-2</v>
      </c>
      <c r="CA43" s="69">
        <f t="shared" si="32"/>
        <v>0.10233799021915595</v>
      </c>
      <c r="CB43" s="69">
        <f t="shared" si="32"/>
        <v>0.19853956214265792</v>
      </c>
      <c r="CC43" s="69">
        <f t="shared" si="32"/>
        <v>0.19331839095594797</v>
      </c>
      <c r="CD43" s="69">
        <f t="shared" si="32"/>
        <v>9.4612814635020984E-2</v>
      </c>
      <c r="CE43" s="69">
        <f t="shared" si="32"/>
        <v>9.8705576320926997E-2</v>
      </c>
      <c r="CF43" s="69">
        <f t="shared" si="32"/>
        <v>5.2211711867099766E-3</v>
      </c>
      <c r="CG43" s="69">
        <f t="shared" si="32"/>
        <v>0</v>
      </c>
      <c r="CH43" s="69">
        <f t="shared" si="32"/>
        <v>9.0298003277197465E-3</v>
      </c>
      <c r="CI43" s="135">
        <f t="shared" si="6"/>
        <v>1</v>
      </c>
      <c r="CJ43" s="26"/>
      <c r="CK43" s="136" t="str">
        <f t="shared" si="7"/>
        <v>市貝町</v>
      </c>
      <c r="CL43" s="137">
        <f t="shared" si="17"/>
        <v>83.16019101016866</v>
      </c>
      <c r="CM43" s="75">
        <f t="shared" si="18"/>
        <v>1</v>
      </c>
      <c r="CN43" s="76">
        <f t="shared" si="19"/>
        <v>72.175131521148714</v>
      </c>
      <c r="CO43" s="75">
        <f t="shared" si="20"/>
        <v>0.81958977771542729</v>
      </c>
      <c r="CP43" s="76">
        <f t="shared" si="8"/>
        <v>0.55572399261807037</v>
      </c>
      <c r="CQ43" s="75">
        <f t="shared" si="21"/>
        <v>0</v>
      </c>
      <c r="CR43" s="76">
        <f t="shared" si="9"/>
        <v>10.429335496401876</v>
      </c>
      <c r="CS43" s="75">
        <f t="shared" si="22"/>
        <v>1</v>
      </c>
      <c r="CT43" s="76">
        <f t="shared" si="10"/>
        <v>7.8887033006630238</v>
      </c>
      <c r="CU43" s="77">
        <f t="shared" si="23"/>
        <v>0</v>
      </c>
      <c r="CV43" s="18"/>
      <c r="CW43" s="1078">
        <f t="shared" si="24"/>
        <v>84.396000000000001</v>
      </c>
      <c r="CX43" s="1081">
        <f>VLOOKUP($AX43&amp;"_"&amp;$CW$14,データシート1!$A:$BS,MATCH($CW$12&amp;"_"&amp;CX$20,データシート1!$A$1:$BS$1,0),0)</f>
        <v>59.154000000000003</v>
      </c>
      <c r="CY43" s="1081">
        <f>VLOOKUP($AX43&amp;"_"&amp;$CW$14,データシート1!$A:$BS,MATCH($CW$12&amp;"_"&amp;CY$20,データシート1!$A$1:$BS$1,0),0)</f>
        <v>0</v>
      </c>
      <c r="CZ43" s="1081">
        <f>VLOOKUP($AX43&amp;"_"&amp;$CW$14,データシート1!$A:$BS,MATCH($CW$12&amp;"_"&amp;CZ$20,データシート1!$A$1:$BS$1,0),0)</f>
        <v>25.242000000000001</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84.396000000000001</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2</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4</v>
      </c>
      <c r="DM43" s="18"/>
      <c r="DN43" s="139">
        <f t="shared" si="26"/>
        <v>0.7</v>
      </c>
      <c r="DO43" s="140">
        <f t="shared" si="27"/>
        <v>0</v>
      </c>
      <c r="DP43" s="140">
        <f t="shared" si="29"/>
        <v>0.3</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01402</v>
      </c>
      <c r="AY44" s="20" t="str">
        <f>IF(IFERROR(比較地域マスタ!$Z29,"")=0,"",IFERROR(比較地域マスタ!$Z29,""))</f>
        <v>岩内町</v>
      </c>
      <c r="BB44" s="122" t="str">
        <f t="shared" si="0"/>
        <v>01402</v>
      </c>
      <c r="BC44" s="123" t="str">
        <f t="shared" si="0"/>
        <v>岩内町</v>
      </c>
      <c r="BD44" s="40">
        <f t="shared" si="14"/>
        <v>82.097297760388273</v>
      </c>
      <c r="BE44" s="40">
        <f t="shared" si="15"/>
        <v>16.267654617076573</v>
      </c>
      <c r="BF44" s="40">
        <f>VLOOKUP($AX44&amp;"_"&amp;$BC$14,データシート1!$A:$BS,MATCH($BC$12&amp;"_"&amp;BF$20,データシート1!$A$1:$BS$1,0),0)</f>
        <v>13.766358665529189</v>
      </c>
      <c r="BG44" s="40">
        <f>VLOOKUP($AX44&amp;"_"&amp;$BC$14,データシート1!$A:$BS,MATCH($BC$12&amp;"_"&amp;BG$20,データシート1!$A$1:$BS$1,0),0)</f>
        <v>2.1125934609297028</v>
      </c>
      <c r="BH44" s="40">
        <f>VLOOKUP($AX44&amp;"_"&amp;$BC$14,データシート1!$A:$BS,MATCH($BC$12&amp;"_"&amp;BH$20,データシート1!$A$1:$BS$1,0),0)</f>
        <v>0.38870249061768114</v>
      </c>
      <c r="BI44" s="40">
        <f>VLOOKUP($AX44&amp;"_"&amp;$BC$14,データシート1!$A:$BS,MATCH($BC$12&amp;"_"&amp;BI$20,データシート1!$A$1:$BS$1,0),0)</f>
        <v>16.337997246322988</v>
      </c>
      <c r="BJ44" s="40">
        <f>VLOOKUP($AX44&amp;"_"&amp;$BC$14,データシート1!$A:$BS,MATCH($BC$12&amp;"_"&amp;BJ$20,データシート1!$A$1:$BS$1,0),0)</f>
        <v>29.428727656898673</v>
      </c>
      <c r="BK44" s="40">
        <f t="shared" si="1"/>
        <v>18.531568389839126</v>
      </c>
      <c r="BL44" s="40">
        <f t="shared" si="2"/>
        <v>16.761376435145621</v>
      </c>
      <c r="BM44" s="40">
        <f>VLOOKUP($AX44&amp;"_"&amp;$BC$14,データシート1!$A:$BS,MATCH($BC$12&amp;"_"&amp;BM$20,データシート1!$A$1:$BS$1,0),0)</f>
        <v>9.3146319093529151</v>
      </c>
      <c r="BN44" s="40">
        <f>VLOOKUP($AX44&amp;"_"&amp;$BC$14,データシート1!$A:$BS,MATCH($BC$12&amp;"_"&amp;BN$20,データシート1!$A$1:$BS$1,0),0)</f>
        <v>7.4467445257927078</v>
      </c>
      <c r="BO44" s="40">
        <f>VLOOKUP($AX44&amp;"_"&amp;$BC$14,データシート1!$A:$BS,MATCH($BC$12&amp;"_"&amp;BO$20,データシート1!$A$1:$BS$1,0),0)</f>
        <v>0.70655567871848923</v>
      </c>
      <c r="BP44" s="40">
        <f>VLOOKUP($AX44&amp;"_"&amp;$BC$14,データシート1!$A:$BS,MATCH($BC$12&amp;"_"&amp;BP$20,データシート1!$A$1:$BS$1,0),0)</f>
        <v>1.0636362759750184</v>
      </c>
      <c r="BQ44" s="40">
        <f>VLOOKUP($AX44&amp;"_"&amp;$BC$14,データシート1!$A:$BS,MATCH($BC$12&amp;"_"&amp;BQ$20,データシート1!$A$1:$BS$1,0),0)</f>
        <v>1.5313498502509131</v>
      </c>
      <c r="BR44" s="41">
        <f t="shared" si="3"/>
        <v>82.097297760388273</v>
      </c>
      <c r="BT44" s="134" t="str">
        <f t="shared" si="4"/>
        <v>岩内町</v>
      </c>
      <c r="BU44" s="38">
        <f t="shared" si="25"/>
        <v>82.097297760388273</v>
      </c>
      <c r="BV44" s="69">
        <f t="shared" si="16"/>
        <v>0.19815091435233173</v>
      </c>
      <c r="BW44" s="69">
        <f t="shared" si="16"/>
        <v>0.16768345659449246</v>
      </c>
      <c r="BX44" s="69">
        <f t="shared" si="16"/>
        <v>2.5732801426614355E-2</v>
      </c>
      <c r="BY44" s="69">
        <f t="shared" si="16"/>
        <v>4.7346563312249366E-3</v>
      </c>
      <c r="BZ44" s="69">
        <f t="shared" si="16"/>
        <v>0.19900773462736343</v>
      </c>
      <c r="CA44" s="69">
        <f t="shared" si="32"/>
        <v>0.35846158716198273</v>
      </c>
      <c r="CB44" s="69">
        <f t="shared" si="32"/>
        <v>0.22572689839227034</v>
      </c>
      <c r="CC44" s="69">
        <f t="shared" si="32"/>
        <v>0.2041647763372906</v>
      </c>
      <c r="CD44" s="69">
        <f t="shared" si="32"/>
        <v>0.1134584470312152</v>
      </c>
      <c r="CE44" s="69">
        <f t="shared" si="32"/>
        <v>9.0706329306075431E-2</v>
      </c>
      <c r="CF44" s="69">
        <f t="shared" si="32"/>
        <v>8.6063207680801453E-3</v>
      </c>
      <c r="CG44" s="69">
        <f t="shared" si="32"/>
        <v>1.2955801286899604E-2</v>
      </c>
      <c r="CH44" s="69">
        <f t="shared" si="32"/>
        <v>1.8652865466051737E-2</v>
      </c>
      <c r="CI44" s="135">
        <f t="shared" si="6"/>
        <v>1</v>
      </c>
      <c r="CK44" s="136" t="str">
        <f t="shared" si="7"/>
        <v>岩内町</v>
      </c>
      <c r="CL44" s="137">
        <f t="shared" si="17"/>
        <v>16.267654617076573</v>
      </c>
      <c r="CM44" s="75">
        <f t="shared" si="18"/>
        <v>0.54992561685008701</v>
      </c>
      <c r="CN44" s="76">
        <f t="shared" si="19"/>
        <v>13.766358665529189</v>
      </c>
      <c r="CO44" s="75">
        <f t="shared" si="20"/>
        <v>0.64984504743441596</v>
      </c>
      <c r="CP44" s="76">
        <f t="shared" si="8"/>
        <v>2.1125934609297028</v>
      </c>
      <c r="CQ44" s="75">
        <f t="shared" si="21"/>
        <v>0</v>
      </c>
      <c r="CR44" s="76">
        <f t="shared" si="9"/>
        <v>0.38870249061768114</v>
      </c>
      <c r="CS44" s="75">
        <f t="shared" si="22"/>
        <v>0</v>
      </c>
      <c r="CT44" s="76">
        <f t="shared" si="10"/>
        <v>16.337997246322988</v>
      </c>
      <c r="CU44" s="77">
        <f t="shared" si="23"/>
        <v>0</v>
      </c>
      <c r="CV44" s="18"/>
      <c r="CW44" s="1078">
        <f t="shared" si="24"/>
        <v>8.9459999999999997</v>
      </c>
      <c r="CX44" s="1081">
        <f>VLOOKUP($AX44&amp;"_"&amp;$CW$14,データシート1!$A:$BS,MATCH($CW$12&amp;"_"&amp;CX$20,データシート1!$A$1:$BS$1,0),0)</f>
        <v>8.9459999999999997</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8.9459999999999997</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45441</v>
      </c>
      <c r="AY45" s="20" t="str">
        <f>IF(IFERROR(比較地域マスタ!$Z30,"")=0,"",IFERROR(比較地域マスタ!$Z30,""))</f>
        <v>高千穂町</v>
      </c>
      <c r="BB45" s="122" t="str">
        <f t="shared" si="0"/>
        <v>45441</v>
      </c>
      <c r="BC45" s="123" t="str">
        <f t="shared" si="0"/>
        <v>高千穂町</v>
      </c>
      <c r="BD45" s="40">
        <f t="shared" si="14"/>
        <v>63.290006609201235</v>
      </c>
      <c r="BE45" s="40">
        <f t="shared" si="15"/>
        <v>8.37109777656452</v>
      </c>
      <c r="BF45" s="40">
        <f>VLOOKUP($AX45&amp;"_"&amp;$BC$14,データシート1!$A:$BS,MATCH($BC$12&amp;"_"&amp;BF$20,データシート1!$A$1:$BS$1,0),0)</f>
        <v>2.3500709296363849</v>
      </c>
      <c r="BG45" s="40">
        <f>VLOOKUP($AX45&amp;"_"&amp;$BC$14,データシート1!$A:$BS,MATCH($BC$12&amp;"_"&amp;BG$20,データシート1!$A$1:$BS$1,0),0)</f>
        <v>1.1822482003479655</v>
      </c>
      <c r="BH45" s="40">
        <f>VLOOKUP($AX45&amp;"_"&amp;$BC$14,データシート1!$A:$BS,MATCH($BC$12&amp;"_"&amp;BH$20,データシート1!$A$1:$BS$1,0),0)</f>
        <v>4.8387786465801694</v>
      </c>
      <c r="BI45" s="40">
        <f>VLOOKUP($AX45&amp;"_"&amp;$BC$14,データシート1!$A:$BS,MATCH($BC$12&amp;"_"&amp;BI$20,データシート1!$A$1:$BS$1,0),0)</f>
        <v>15.163641997163785</v>
      </c>
      <c r="BJ45" s="40">
        <f>VLOOKUP($AX45&amp;"_"&amp;$BC$14,データシート1!$A:$BS,MATCH($BC$12&amp;"_"&amp;BJ$20,データシート1!$A$1:$BS$1,0),0)</f>
        <v>10.673071116030838</v>
      </c>
      <c r="BK45" s="40">
        <f t="shared" si="1"/>
        <v>29.08219571944209</v>
      </c>
      <c r="BL45" s="40">
        <f t="shared" si="2"/>
        <v>28.38206702636829</v>
      </c>
      <c r="BM45" s="40">
        <f>VLOOKUP($AX45&amp;"_"&amp;$BC$14,データシート1!$A:$BS,MATCH($BC$12&amp;"_"&amp;BM$20,データシート1!$A$1:$BS$1,0),0)</f>
        <v>9.9513743250313365</v>
      </c>
      <c r="BN45" s="40">
        <f>VLOOKUP($AX45&amp;"_"&amp;$BC$14,データシート1!$A:$BS,MATCH($BC$12&amp;"_"&amp;BN$20,データシート1!$A$1:$BS$1,0),0)</f>
        <v>18.430692701336952</v>
      </c>
      <c r="BO45" s="40">
        <f>VLOOKUP($AX45&amp;"_"&amp;$BC$14,データシート1!$A:$BS,MATCH($BC$12&amp;"_"&amp;BO$20,データシート1!$A$1:$BS$1,0),0)</f>
        <v>0.70012869307379955</v>
      </c>
      <c r="BP45" s="40">
        <f>VLOOKUP($AX45&amp;"_"&amp;$BC$14,データシート1!$A:$BS,MATCH($BC$12&amp;"_"&amp;BP$20,データシート1!$A$1:$BS$1,0),0)</f>
        <v>0</v>
      </c>
      <c r="BQ45" s="40">
        <f>VLOOKUP($AX45&amp;"_"&amp;$BC$14,データシート1!$A:$BS,MATCH($BC$12&amp;"_"&amp;BQ$20,データシート1!$A$1:$BS$1,0),0)</f>
        <v>0</v>
      </c>
      <c r="BR45" s="41">
        <f t="shared" si="3"/>
        <v>63.290006609201235</v>
      </c>
      <c r="BT45" s="134" t="str">
        <f t="shared" si="4"/>
        <v>高千穂町</v>
      </c>
      <c r="BU45" s="38">
        <f t="shared" si="25"/>
        <v>63.290006609201235</v>
      </c>
      <c r="BV45" s="69">
        <f t="shared" si="16"/>
        <v>0.1322657118406354</v>
      </c>
      <c r="BW45" s="69">
        <f t="shared" si="16"/>
        <v>3.7131785182887414E-2</v>
      </c>
      <c r="BX45" s="69">
        <f t="shared" si="16"/>
        <v>1.867985585225216E-2</v>
      </c>
      <c r="BY45" s="69">
        <f t="shared" si="16"/>
        <v>7.6454070805495822E-2</v>
      </c>
      <c r="BZ45" s="69">
        <f t="shared" si="16"/>
        <v>0.23958983115288951</v>
      </c>
      <c r="CA45" s="69">
        <f t="shared" si="32"/>
        <v>0.16863754149899496</v>
      </c>
      <c r="CB45" s="69">
        <f t="shared" si="32"/>
        <v>0.45950691550748013</v>
      </c>
      <c r="CC45" s="69">
        <f t="shared" si="32"/>
        <v>0.44844468419192812</v>
      </c>
      <c r="CD45" s="69">
        <f t="shared" si="32"/>
        <v>0.15723452813772631</v>
      </c>
      <c r="CE45" s="69">
        <f t="shared" si="32"/>
        <v>0.29121015605420175</v>
      </c>
      <c r="CF45" s="69">
        <f t="shared" si="32"/>
        <v>1.1062231315552009E-2</v>
      </c>
      <c r="CG45" s="69">
        <f t="shared" si="32"/>
        <v>0</v>
      </c>
      <c r="CH45" s="69">
        <f t="shared" si="32"/>
        <v>0</v>
      </c>
      <c r="CI45" s="135">
        <f t="shared" si="6"/>
        <v>1</v>
      </c>
      <c r="CK45" s="136" t="str">
        <f t="shared" si="7"/>
        <v>高千穂町</v>
      </c>
      <c r="CL45" s="137">
        <f t="shared" si="17"/>
        <v>8.37109777656452</v>
      </c>
      <c r="CM45" s="75">
        <f t="shared" si="18"/>
        <v>0</v>
      </c>
      <c r="CN45" s="76">
        <f t="shared" si="19"/>
        <v>2.3500709296363849</v>
      </c>
      <c r="CO45" s="75">
        <f t="shared" si="20"/>
        <v>0</v>
      </c>
      <c r="CP45" s="76">
        <f t="shared" si="8"/>
        <v>1.1822482003479655</v>
      </c>
      <c r="CQ45" s="75">
        <f t="shared" si="21"/>
        <v>0</v>
      </c>
      <c r="CR45" s="76">
        <f t="shared" si="9"/>
        <v>4.8387786465801694</v>
      </c>
      <c r="CS45" s="75">
        <f t="shared" si="22"/>
        <v>0</v>
      </c>
      <c r="CT45" s="76">
        <f t="shared" si="10"/>
        <v>15.163641997163785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01601</v>
      </c>
      <c r="AY46" s="20" t="str">
        <f>IF(IFERROR(比較地域マスタ!$Z31,"")=0,"",IFERROR(比較地域マスタ!$Z31,""))</f>
        <v>日高町</v>
      </c>
      <c r="BB46" s="122" t="str">
        <f t="shared" si="0"/>
        <v>01601</v>
      </c>
      <c r="BC46" s="123" t="str">
        <f t="shared" si="0"/>
        <v>日高町</v>
      </c>
      <c r="BD46" s="40">
        <f t="shared" si="14"/>
        <v>150.35893322886886</v>
      </c>
      <c r="BE46" s="40">
        <f t="shared" si="15"/>
        <v>77.663952206578657</v>
      </c>
      <c r="BF46" s="40">
        <f>VLOOKUP($AX46&amp;"_"&amp;$BC$14,データシート1!$A:$BS,MATCH($BC$12&amp;"_"&amp;BF$20,データシート1!$A$1:$BS$1,0),0)</f>
        <v>23.390869194796601</v>
      </c>
      <c r="BG46" s="40">
        <f>VLOOKUP($AX46&amp;"_"&amp;$BC$14,データシート1!$A:$BS,MATCH($BC$12&amp;"_"&amp;BG$20,データシート1!$A$1:$BS$1,0),0)</f>
        <v>1.3123686651229973</v>
      </c>
      <c r="BH46" s="40">
        <f>VLOOKUP($AX46&amp;"_"&amp;$BC$14,データシート1!$A:$BS,MATCH($BC$12&amp;"_"&amp;BH$20,データシート1!$A$1:$BS$1,0),0)</f>
        <v>52.96071434665906</v>
      </c>
      <c r="BI46" s="40">
        <f>VLOOKUP($AX46&amp;"_"&amp;$BC$14,データシート1!$A:$BS,MATCH($BC$12&amp;"_"&amp;BI$20,データシート1!$A$1:$BS$1,0),0)</f>
        <v>15.316035659486614</v>
      </c>
      <c r="BJ46" s="40">
        <f>VLOOKUP($AX46&amp;"_"&amp;$BC$14,データシート1!$A:$BS,MATCH($BC$12&amp;"_"&amp;BJ$20,データシート1!$A$1:$BS$1,0),0)</f>
        <v>27.943954992638229</v>
      </c>
      <c r="BK46" s="40">
        <f t="shared" si="1"/>
        <v>28.396587294797918</v>
      </c>
      <c r="BL46" s="40">
        <f t="shared" si="2"/>
        <v>27.709843241552967</v>
      </c>
      <c r="BM46" s="40">
        <f>VLOOKUP($AX46&amp;"_"&amp;$BC$14,データシート1!$A:$BS,MATCH($BC$12&amp;"_"&amp;BM$20,データシート1!$A$1:$BS$1,0),0)</f>
        <v>11.380196317136102</v>
      </c>
      <c r="BN46" s="40">
        <f>VLOOKUP($AX46&amp;"_"&amp;$BC$14,データシート1!$A:$BS,MATCH($BC$12&amp;"_"&amp;BN$20,データシート1!$A$1:$BS$1,0),0)</f>
        <v>16.329646924416867</v>
      </c>
      <c r="BO46" s="40">
        <f>VLOOKUP($AX46&amp;"_"&amp;$BC$14,データシート1!$A:$BS,MATCH($BC$12&amp;"_"&amp;BO$20,データシート1!$A$1:$BS$1,0),0)</f>
        <v>0.68674405324495069</v>
      </c>
      <c r="BP46" s="40">
        <f>VLOOKUP($AX46&amp;"_"&amp;$BC$14,データシート1!$A:$BS,MATCH($BC$12&amp;"_"&amp;BP$20,データシート1!$A$1:$BS$1,0),0)</f>
        <v>0</v>
      </c>
      <c r="BQ46" s="40">
        <f>VLOOKUP($AX46&amp;"_"&amp;$BC$14,データシート1!$A:$BS,MATCH($BC$12&amp;"_"&amp;BQ$20,データシート1!$A$1:$BS$1,0),0)</f>
        <v>1.0384030753674529</v>
      </c>
      <c r="BR46" s="41">
        <f t="shared" si="3"/>
        <v>150.35893322886886</v>
      </c>
      <c r="BT46" s="134" t="str">
        <f t="shared" si="4"/>
        <v>日高町</v>
      </c>
      <c r="BU46" s="38">
        <f t="shared" si="25"/>
        <v>150.35893322886886</v>
      </c>
      <c r="BV46" s="69">
        <f t="shared" si="16"/>
        <v>0.51652369791931463</v>
      </c>
      <c r="BW46" s="69">
        <f t="shared" si="16"/>
        <v>0.1555668738297856</v>
      </c>
      <c r="BX46" s="69">
        <f t="shared" si="16"/>
        <v>8.7282387347439819E-3</v>
      </c>
      <c r="BY46" s="69">
        <f t="shared" si="16"/>
        <v>0.35222858535478502</v>
      </c>
      <c r="BZ46" s="69">
        <f t="shared" si="16"/>
        <v>0.10186315725034648</v>
      </c>
      <c r="CA46" s="69">
        <f t="shared" si="32"/>
        <v>0.18584831903604515</v>
      </c>
      <c r="CB46" s="69">
        <f t="shared" si="32"/>
        <v>0.18885866429747841</v>
      </c>
      <c r="CC46" s="69">
        <f t="shared" si="32"/>
        <v>0.18429129980175124</v>
      </c>
      <c r="CD46" s="69">
        <f t="shared" si="32"/>
        <v>7.568686524141359E-2</v>
      </c>
      <c r="CE46" s="69">
        <f t="shared" si="32"/>
        <v>0.10860443456033765</v>
      </c>
      <c r="CF46" s="69">
        <f t="shared" si="32"/>
        <v>4.5673644957271884E-3</v>
      </c>
      <c r="CG46" s="69">
        <f t="shared" si="32"/>
        <v>0</v>
      </c>
      <c r="CH46" s="69">
        <f t="shared" si="32"/>
        <v>6.9061614968154075E-3</v>
      </c>
      <c r="CI46" s="135">
        <f t="shared" si="6"/>
        <v>1</v>
      </c>
      <c r="CK46" s="136" t="str">
        <f t="shared" si="7"/>
        <v>日高町</v>
      </c>
      <c r="CL46" s="137">
        <f t="shared" si="17"/>
        <v>77.663952206578657</v>
      </c>
      <c r="CM46" s="75">
        <f t="shared" si="18"/>
        <v>0.15560629682938437</v>
      </c>
      <c r="CN46" s="76">
        <f t="shared" si="19"/>
        <v>23.390869194796601</v>
      </c>
      <c r="CO46" s="75">
        <f t="shared" si="20"/>
        <v>0.51665459283951543</v>
      </c>
      <c r="CP46" s="76">
        <f t="shared" si="8"/>
        <v>1.3123686651229973</v>
      </c>
      <c r="CQ46" s="75">
        <f t="shared" si="21"/>
        <v>0</v>
      </c>
      <c r="CR46" s="76">
        <f t="shared" si="9"/>
        <v>52.96071434665906</v>
      </c>
      <c r="CS46" s="75">
        <f t="shared" si="22"/>
        <v>0</v>
      </c>
      <c r="CT46" s="76">
        <f t="shared" si="10"/>
        <v>15.316035659486614</v>
      </c>
      <c r="CU46" s="77">
        <f t="shared" si="23"/>
        <v>0</v>
      </c>
      <c r="CV46" s="18"/>
      <c r="CW46" s="1078">
        <f t="shared" si="24"/>
        <v>12.085000000000001</v>
      </c>
      <c r="CX46" s="1081">
        <f>VLOOKUP($AX46&amp;"_"&amp;$CW$14,データシート1!$A:$BS,MATCH($CW$12&amp;"_"&amp;CX$20,データシート1!$A$1:$BS$1,0),0)</f>
        <v>12.085000000000001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12.085000000000001</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47311</v>
      </c>
      <c r="AY47" s="20" t="str">
        <f>IF(IFERROR(比較地域マスタ!$Z32,"")=0,"",IFERROR(比較地域マスタ!$Z32,""))</f>
        <v>恩納村</v>
      </c>
      <c r="BB47" s="122" t="str">
        <f t="shared" si="0"/>
        <v>47311</v>
      </c>
      <c r="BC47" s="123" t="str">
        <f t="shared" si="0"/>
        <v>恩納村</v>
      </c>
      <c r="BD47" s="40">
        <f t="shared" si="14"/>
        <v>85.399720500479916</v>
      </c>
      <c r="BE47" s="40">
        <f t="shared" si="15"/>
        <v>4.1150178614379236</v>
      </c>
      <c r="BF47" s="40">
        <f>VLOOKUP($AX47&amp;"_"&amp;$BC$14,データシート1!$A:$BS,MATCH($BC$12&amp;"_"&amp;BF$20,データシート1!$A$1:$BS$1,0),0)</f>
        <v>1.9048117571508461</v>
      </c>
      <c r="BG47" s="40">
        <f>VLOOKUP($AX47&amp;"_"&amp;$BC$14,データシート1!$A:$BS,MATCH($BC$12&amp;"_"&amp;BG$20,データシート1!$A$1:$BS$1,0),0)</f>
        <v>0.54317166732831579</v>
      </c>
      <c r="BH47" s="40">
        <f>VLOOKUP($AX47&amp;"_"&amp;$BC$14,データシート1!$A:$BS,MATCH($BC$12&amp;"_"&amp;BH$20,データシート1!$A$1:$BS$1,0),0)</f>
        <v>1.6670344369587613</v>
      </c>
      <c r="BI47" s="40">
        <f>VLOOKUP($AX47&amp;"_"&amp;$BC$14,データシート1!$A:$BS,MATCH($BC$12&amp;"_"&amp;BI$20,データシート1!$A$1:$BS$1,0),0)</f>
        <v>35.479779476577022</v>
      </c>
      <c r="BJ47" s="40">
        <f>VLOOKUP($AX47&amp;"_"&amp;$BC$14,データシート1!$A:$BS,MATCH($BC$12&amp;"_"&amp;BJ$20,データシート1!$A$1:$BS$1,0),0)</f>
        <v>16.992264129040478</v>
      </c>
      <c r="BK47" s="40">
        <f t="shared" si="1"/>
        <v>25.718546330277618</v>
      </c>
      <c r="BL47" s="40">
        <f t="shared" si="2"/>
        <v>25.067003290150829</v>
      </c>
      <c r="BM47" s="40">
        <f>VLOOKUP($AX47&amp;"_"&amp;$BC$14,データシート1!$A:$BS,MATCH($BC$12&amp;"_"&amp;BM$20,データシート1!$A$1:$BS$1,0),0)</f>
        <v>11.74264969221459</v>
      </c>
      <c r="BN47" s="40">
        <f>VLOOKUP($AX47&amp;"_"&amp;$BC$14,データシート1!$A:$BS,MATCH($BC$12&amp;"_"&amp;BN$20,データシート1!$A$1:$BS$1,0),0)</f>
        <v>13.324353597936238</v>
      </c>
      <c r="BO47" s="40">
        <f>VLOOKUP($AX47&amp;"_"&amp;$BC$14,データシート1!$A:$BS,MATCH($BC$12&amp;"_"&amp;BO$20,データシート1!$A$1:$BS$1,0),0)</f>
        <v>0.65154304012678843</v>
      </c>
      <c r="BP47" s="40">
        <f>VLOOKUP($AX47&amp;"_"&amp;$BC$14,データシート1!$A:$BS,MATCH($BC$12&amp;"_"&amp;BP$20,データシート1!$A$1:$BS$1,0),0)</f>
        <v>0</v>
      </c>
      <c r="BQ47" s="40">
        <f>VLOOKUP($AX47&amp;"_"&amp;$BC$14,データシート1!$A:$BS,MATCH($BC$12&amp;"_"&amp;BQ$20,データシート1!$A$1:$BS$1,0),0)</f>
        <v>3.0941127031468731</v>
      </c>
      <c r="BR47" s="41">
        <f t="shared" si="3"/>
        <v>85.399720500479916</v>
      </c>
      <c r="BT47" s="134" t="str">
        <f t="shared" si="4"/>
        <v>恩納村</v>
      </c>
      <c r="BU47" s="38">
        <f t="shared" si="25"/>
        <v>85.399720500479916</v>
      </c>
      <c r="BV47" s="69">
        <f t="shared" si="16"/>
        <v>4.818537856239001E-2</v>
      </c>
      <c r="BW47" s="69">
        <f t="shared" si="16"/>
        <v>2.2304660319586663E-2</v>
      </c>
      <c r="BX47" s="69">
        <f t="shared" si="16"/>
        <v>6.3603447897146613E-3</v>
      </c>
      <c r="BY47" s="69">
        <f t="shared" si="16"/>
        <v>1.9520373453088682E-2</v>
      </c>
      <c r="BZ47" s="69">
        <f t="shared" si="16"/>
        <v>0.41545545194586014</v>
      </c>
      <c r="CA47" s="69">
        <f t="shared" si="32"/>
        <v>0.19897329908644124</v>
      </c>
      <c r="CB47" s="69">
        <f t="shared" si="32"/>
        <v>0.30115492392194759</v>
      </c>
      <c r="CC47" s="69">
        <f t="shared" si="32"/>
        <v>0.29352558934908879</v>
      </c>
      <c r="CD47" s="69">
        <f t="shared" si="32"/>
        <v>0.1375022028573103</v>
      </c>
      <c r="CE47" s="69">
        <f t="shared" si="32"/>
        <v>0.15602338649177849</v>
      </c>
      <c r="CF47" s="69">
        <f t="shared" si="32"/>
        <v>7.6293345728587836E-3</v>
      </c>
      <c r="CG47" s="69">
        <f t="shared" si="32"/>
        <v>0</v>
      </c>
      <c r="CH47" s="69">
        <f t="shared" si="32"/>
        <v>3.6230946483360976E-2</v>
      </c>
      <c r="CI47" s="135">
        <f t="shared" si="6"/>
        <v>1</v>
      </c>
      <c r="CK47" s="136" t="str">
        <f t="shared" si="7"/>
        <v>恩納村</v>
      </c>
      <c r="CL47" s="137">
        <f t="shared" si="17"/>
        <v>4.1150178614379236</v>
      </c>
      <c r="CM47" s="75">
        <f t="shared" si="18"/>
        <v>0</v>
      </c>
      <c r="CN47" s="76">
        <f t="shared" si="19"/>
        <v>1.9048117571508461</v>
      </c>
      <c r="CO47" s="75">
        <f t="shared" si="20"/>
        <v>0</v>
      </c>
      <c r="CP47" s="76">
        <f t="shared" si="8"/>
        <v>0.54317166732831579</v>
      </c>
      <c r="CQ47" s="75">
        <f t="shared" si="21"/>
        <v>0</v>
      </c>
      <c r="CR47" s="76">
        <f t="shared" si="9"/>
        <v>1.6670344369587613</v>
      </c>
      <c r="CS47" s="75">
        <f t="shared" si="22"/>
        <v>0</v>
      </c>
      <c r="CT47" s="76">
        <f t="shared" si="10"/>
        <v>35.479779476577022</v>
      </c>
      <c r="CU47" s="77">
        <f t="shared" si="23"/>
        <v>1</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69.676999999999992</v>
      </c>
      <c r="DB47" s="1081">
        <f>VLOOKUP($AX47&amp;"_"&amp;$CW$14,データシート1!$A:$BS,MATCH($CW$12&amp;"_"&amp;DB$20,データシート1!$A$1:$BS$1,0),0)</f>
        <v>0</v>
      </c>
      <c r="DC47" s="1081">
        <f>VLOOKUP($AX47&amp;"_"&amp;$CW$14,データシート1!$A:$BS,MATCH($CW$12&amp;"_"&amp;DC$20,データシート1!$A$1:$BS$1,0),0)</f>
        <v>0</v>
      </c>
      <c r="DD47" s="1080">
        <f t="shared" si="11"/>
        <v>69.676999999999992</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9</v>
      </c>
      <c r="DJ47" s="74">
        <f>VLOOKUP($AX47&amp;"_"&amp;$DF$14,データシート1!$A:$BS,MATCH($DF$12&amp;"_"&amp;DJ$20,データシート1!$A$1:$BS$1,0),0)</f>
        <v>0</v>
      </c>
      <c r="DK47" s="74">
        <f>VLOOKUP($AX47&amp;"_"&amp;$DF$14,データシート1!$A:$BS,MATCH($DF$12&amp;"_"&amp;DK$20,データシート1!$A$1:$BS$1,0),0)</f>
        <v>0</v>
      </c>
      <c r="DL47" s="78">
        <f t="shared" si="12"/>
        <v>9</v>
      </c>
      <c r="DM47" s="18"/>
      <c r="DN47" s="139">
        <f t="shared" si="26"/>
        <v>0</v>
      </c>
      <c r="DO47" s="140">
        <f t="shared" si="27"/>
        <v>0</v>
      </c>
      <c r="DP47" s="140">
        <f t="shared" si="29"/>
        <v>0</v>
      </c>
      <c r="DQ47" s="140">
        <f t="shared" si="30"/>
        <v>1</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04301</v>
      </c>
      <c r="AY48" s="20" t="str">
        <f>IF(IFERROR(比較地域マスタ!$Z33,"")=0,"",IFERROR(比較地域マスタ!$Z33,""))</f>
        <v>蔵王町</v>
      </c>
      <c r="BB48" s="122" t="str">
        <f t="shared" si="0"/>
        <v>04301</v>
      </c>
      <c r="BC48" s="123" t="str">
        <f t="shared" si="0"/>
        <v>蔵王町</v>
      </c>
      <c r="BD48" s="40">
        <f t="shared" si="14"/>
        <v>118.98709301217727</v>
      </c>
      <c r="BE48" s="40">
        <f t="shared" si="15"/>
        <v>65.044786479919253</v>
      </c>
      <c r="BF48" s="40">
        <f>VLOOKUP($AX48&amp;"_"&amp;$BC$14,データシート1!$A:$BS,MATCH($BC$12&amp;"_"&amp;BF$20,データシート1!$A$1:$BS$1,0),0)</f>
        <v>57.523981772596343</v>
      </c>
      <c r="BG48" s="40">
        <f>VLOOKUP($AX48&amp;"_"&amp;$BC$14,データシート1!$A:$BS,MATCH($BC$12&amp;"_"&amp;BG$20,データシート1!$A$1:$BS$1,0),0)</f>
        <v>1.5838258769464442</v>
      </c>
      <c r="BH48" s="40">
        <f>VLOOKUP($AX48&amp;"_"&amp;$BC$14,データシート1!$A:$BS,MATCH($BC$12&amp;"_"&amp;BH$20,データシート1!$A$1:$BS$1,0),0)</f>
        <v>5.9369788303764697</v>
      </c>
      <c r="BI48" s="40">
        <f>VLOOKUP($AX48&amp;"_"&amp;$BC$14,データシート1!$A:$BS,MATCH($BC$12&amp;"_"&amp;BI$20,データシート1!$A$1:$BS$1,0),0)</f>
        <v>11.04211277076829</v>
      </c>
      <c r="BJ48" s="40">
        <f>VLOOKUP($AX48&amp;"_"&amp;$BC$14,データシート1!$A:$BS,MATCH($BC$12&amp;"_"&amp;BJ$20,データシート1!$A$1:$BS$1,0),0)</f>
        <v>13.579263078349873</v>
      </c>
      <c r="BK48" s="40">
        <f t="shared" si="1"/>
        <v>27.794879033464916</v>
      </c>
      <c r="BL48" s="40">
        <f t="shared" si="2"/>
        <v>27.104656153127884</v>
      </c>
      <c r="BM48" s="40">
        <f>VLOOKUP($AX48&amp;"_"&amp;$BC$14,データシート1!$A:$BS,MATCH($BC$12&amp;"_"&amp;BM$20,データシート1!$A$1:$BS$1,0),0)</f>
        <v>11.475357821017713</v>
      </c>
      <c r="BN48" s="40">
        <f>VLOOKUP($AX48&amp;"_"&amp;$BC$14,データシート1!$A:$BS,MATCH($BC$12&amp;"_"&amp;BN$20,データシート1!$A$1:$BS$1,0),0)</f>
        <v>15.629298332110173</v>
      </c>
      <c r="BO48" s="40">
        <f>VLOOKUP($AX48&amp;"_"&amp;$BC$14,データシート1!$A:$BS,MATCH($BC$12&amp;"_"&amp;BO$20,データシート1!$A$1:$BS$1,0),0)</f>
        <v>0.69022288033703028</v>
      </c>
      <c r="BP48" s="40">
        <f>VLOOKUP($AX48&amp;"_"&amp;$BC$14,データシート1!$A:$BS,MATCH($BC$12&amp;"_"&amp;BP$20,データシート1!$A$1:$BS$1,0),0)</f>
        <v>0</v>
      </c>
      <c r="BQ48" s="40">
        <f>VLOOKUP($AX48&amp;"_"&amp;$BC$14,データシート1!$A:$BS,MATCH($BC$12&amp;"_"&amp;BQ$20,データシート1!$A$1:$BS$1,0),0)</f>
        <v>1.526051649674941</v>
      </c>
      <c r="BR48" s="41">
        <f t="shared" si="3"/>
        <v>118.98709301217727</v>
      </c>
      <c r="BT48" s="134" t="str">
        <f t="shared" si="4"/>
        <v>蔵王町</v>
      </c>
      <c r="BU48" s="38">
        <f t="shared" si="25"/>
        <v>118.98709301217727</v>
      </c>
      <c r="BV48" s="69">
        <f t="shared" si="16"/>
        <v>0.54665413561504939</v>
      </c>
      <c r="BW48" s="69">
        <f t="shared" si="16"/>
        <v>0.48344724050623944</v>
      </c>
      <c r="BX48" s="69">
        <f t="shared" si="16"/>
        <v>1.3310904879274206E-2</v>
      </c>
      <c r="BY48" s="69">
        <f t="shared" si="16"/>
        <v>4.9895990229535843E-2</v>
      </c>
      <c r="BZ48" s="69">
        <f t="shared" si="16"/>
        <v>9.280092900192316E-2</v>
      </c>
      <c r="CA48" s="69">
        <f t="shared" si="32"/>
        <v>0.11412383254846101</v>
      </c>
      <c r="CB48" s="69">
        <f t="shared" si="32"/>
        <v>0.23359574832726065</v>
      </c>
      <c r="CC48" s="69">
        <f t="shared" si="32"/>
        <v>0.22779492688634695</v>
      </c>
      <c r="CD48" s="69">
        <f t="shared" si="32"/>
        <v>9.6442038632234786E-2</v>
      </c>
      <c r="CE48" s="69">
        <f t="shared" si="32"/>
        <v>0.13135288825411218</v>
      </c>
      <c r="CF48" s="69">
        <f t="shared" si="32"/>
        <v>5.8008214409136973E-3</v>
      </c>
      <c r="CG48" s="69">
        <f t="shared" si="32"/>
        <v>0</v>
      </c>
      <c r="CH48" s="69">
        <f t="shared" si="32"/>
        <v>1.282535450730579E-2</v>
      </c>
      <c r="CI48" s="135">
        <f t="shared" si="6"/>
        <v>1</v>
      </c>
      <c r="CK48" s="136" t="str">
        <f t="shared" si="7"/>
        <v>蔵王町</v>
      </c>
      <c r="CL48" s="137">
        <f t="shared" si="17"/>
        <v>65.044786479919253</v>
      </c>
      <c r="CM48" s="75">
        <f t="shared" si="18"/>
        <v>0.49173810432715415</v>
      </c>
      <c r="CN48" s="76">
        <f t="shared" si="19"/>
        <v>57.523981772596343</v>
      </c>
      <c r="CO48" s="75">
        <f t="shared" si="20"/>
        <v>0.5560289641708569</v>
      </c>
      <c r="CP48" s="76">
        <f t="shared" si="8"/>
        <v>1.5838258769464442</v>
      </c>
      <c r="CQ48" s="75">
        <f t="shared" si="21"/>
        <v>0</v>
      </c>
      <c r="CR48" s="76">
        <f t="shared" si="9"/>
        <v>5.9369788303764697</v>
      </c>
      <c r="CS48" s="75">
        <f t="shared" si="22"/>
        <v>0</v>
      </c>
      <c r="CT48" s="76">
        <f t="shared" si="10"/>
        <v>11.04211277076829</v>
      </c>
      <c r="CU48" s="77">
        <f t="shared" si="23"/>
        <v>0</v>
      </c>
      <c r="CV48" s="18"/>
      <c r="CW48" s="1078">
        <f t="shared" si="24"/>
        <v>31.984999999999999</v>
      </c>
      <c r="CX48" s="1081">
        <f>VLOOKUP($AX48&amp;"_"&amp;$CW$14,データシート1!$A:$BS,MATCH($CW$12&amp;"_"&amp;CX$20,データシート1!$A$1:$BS$1,0),0)</f>
        <v>31.984999999999999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31.984999999999999</v>
      </c>
      <c r="DE48" s="18"/>
      <c r="DF48" s="138">
        <f>VLOOKUP($AX48&amp;"_"&amp;$DF$14,データシート1!$A:$BS,MATCH($DF$12&amp;"_"&amp;DF$20,データシート1!$A$1:$BS$1,0),0)</f>
        <v>2</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2</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03524</v>
      </c>
      <c r="AY49" s="20" t="str">
        <f>IF(IFERROR(比較地域マスタ!$Z34,"")=0,"",IFERROR(比較地域マスタ!$Z34,""))</f>
        <v>一戸町</v>
      </c>
      <c r="BB49" s="122" t="str">
        <f t="shared" si="0"/>
        <v>03524</v>
      </c>
      <c r="BC49" s="123" t="str">
        <f t="shared" si="0"/>
        <v>一戸町</v>
      </c>
      <c r="BD49" s="40">
        <f t="shared" si="14"/>
        <v>83.292243578474441</v>
      </c>
      <c r="BE49" s="40">
        <f t="shared" si="15"/>
        <v>24.30625758562007</v>
      </c>
      <c r="BF49" s="40">
        <f>VLOOKUP($AX49&amp;"_"&amp;$BC$14,データシート1!$A:$BS,MATCH($BC$12&amp;"_"&amp;BF$20,データシート1!$A$1:$BS$1,0),0)</f>
        <v>17.46282877611333</v>
      </c>
      <c r="BG49" s="40">
        <f>VLOOKUP($AX49&amp;"_"&amp;$BC$14,データシート1!$A:$BS,MATCH($BC$12&amp;"_"&amp;BG$20,データシート1!$A$1:$BS$1,0),0)</f>
        <v>0.92403830403645315</v>
      </c>
      <c r="BH49" s="40">
        <f>VLOOKUP($AX49&amp;"_"&amp;$BC$14,データシート1!$A:$BS,MATCH($BC$12&amp;"_"&amp;BH$20,データシート1!$A$1:$BS$1,0),0)</f>
        <v>5.9193905054702851</v>
      </c>
      <c r="BI49" s="40">
        <f>VLOOKUP($AX49&amp;"_"&amp;$BC$14,データシート1!$A:$BS,MATCH($BC$12&amp;"_"&amp;BI$20,データシート1!$A$1:$BS$1,0),0)</f>
        <v>12.360548744162138</v>
      </c>
      <c r="BJ49" s="40">
        <f>VLOOKUP($AX49&amp;"_"&amp;$BC$14,データシート1!$A:$BS,MATCH($BC$12&amp;"_"&amp;BJ$20,データシート1!$A$1:$BS$1,0),0)</f>
        <v>21.682785805609132</v>
      </c>
      <c r="BK49" s="40">
        <f t="shared" si="1"/>
        <v>24.161344637565843</v>
      </c>
      <c r="BL49" s="40">
        <f t="shared" si="2"/>
        <v>23.45974186521574</v>
      </c>
      <c r="BM49" s="40">
        <f>VLOOKUP($AX49&amp;"_"&amp;$BC$14,データシート1!$A:$BS,MATCH($BC$12&amp;"_"&amp;BM$20,データシート1!$A$1:$BS$1,0),0)</f>
        <v>9.1956800295009007</v>
      </c>
      <c r="BN49" s="40">
        <f>VLOOKUP($AX49&amp;"_"&amp;$BC$14,データシート1!$A:$BS,MATCH($BC$12&amp;"_"&amp;BN$20,データシート1!$A$1:$BS$1,0),0)</f>
        <v>14.264061835714841</v>
      </c>
      <c r="BO49" s="40">
        <f>VLOOKUP($AX49&amp;"_"&amp;$BC$14,データシート1!$A:$BS,MATCH($BC$12&amp;"_"&amp;BO$20,データシート1!$A$1:$BS$1,0),0)</f>
        <v>0.7016027723501046</v>
      </c>
      <c r="BP49" s="40">
        <f>VLOOKUP($AX49&amp;"_"&amp;$BC$14,データシート1!$A:$BS,MATCH($BC$12&amp;"_"&amp;BP$20,データシート1!$A$1:$BS$1,0),0)</f>
        <v>0</v>
      </c>
      <c r="BQ49" s="40">
        <f>VLOOKUP($AX49&amp;"_"&amp;$BC$14,データシート1!$A:$BS,MATCH($BC$12&amp;"_"&amp;BQ$20,データシート1!$A$1:$BS$1,0),0)</f>
        <v>0.78130680551725651</v>
      </c>
      <c r="BR49" s="41">
        <f t="shared" si="3"/>
        <v>83.292243578474441</v>
      </c>
      <c r="BT49" s="134" t="str">
        <f t="shared" si="4"/>
        <v>一戸町</v>
      </c>
      <c r="BU49" s="38">
        <f t="shared" si="25"/>
        <v>83.292243578474441</v>
      </c>
      <c r="BV49" s="69">
        <f t="shared" si="16"/>
        <v>0.29181898027179132</v>
      </c>
      <c r="BW49" s="69">
        <f t="shared" si="16"/>
        <v>0.20965732252920513</v>
      </c>
      <c r="BX49" s="69">
        <f t="shared" si="16"/>
        <v>1.1093929810713566E-2</v>
      </c>
      <c r="BY49" s="69">
        <f t="shared" si="16"/>
        <v>7.1067727931872604E-2</v>
      </c>
      <c r="BZ49" s="69">
        <f t="shared" si="16"/>
        <v>0.14839975744580045</v>
      </c>
      <c r="CA49" s="69">
        <f t="shared" si="32"/>
        <v>0.26032178836893166</v>
      </c>
      <c r="CB49" s="69">
        <f t="shared" si="32"/>
        <v>0.2900791670331469</v>
      </c>
      <c r="CC49" s="69">
        <f t="shared" si="32"/>
        <v>0.28165578038623679</v>
      </c>
      <c r="CD49" s="69">
        <f t="shared" si="32"/>
        <v>0.11040259734193759</v>
      </c>
      <c r="CE49" s="69">
        <f t="shared" si="32"/>
        <v>0.17125318304429923</v>
      </c>
      <c r="CF49" s="69">
        <f t="shared" si="32"/>
        <v>8.4233866469100929E-3</v>
      </c>
      <c r="CG49" s="69">
        <f t="shared" si="32"/>
        <v>0</v>
      </c>
      <c r="CH49" s="69">
        <f t="shared" si="32"/>
        <v>9.3803068803296457E-3</v>
      </c>
      <c r="CI49" s="135">
        <f t="shared" si="6"/>
        <v>1</v>
      </c>
      <c r="CK49" s="136" t="str">
        <f t="shared" si="7"/>
        <v>一戸町</v>
      </c>
      <c r="CL49" s="137">
        <f t="shared" si="17"/>
        <v>24.30625758562007</v>
      </c>
      <c r="CM49" s="75">
        <f t="shared" si="18"/>
        <v>0</v>
      </c>
      <c r="CN49" s="76">
        <f t="shared" si="19"/>
        <v>17.46282877611333</v>
      </c>
      <c r="CO49" s="75">
        <f t="shared" si="20"/>
        <v>0</v>
      </c>
      <c r="CP49" s="76">
        <f t="shared" si="8"/>
        <v>0.92403830403645315</v>
      </c>
      <c r="CQ49" s="75">
        <f t="shared" si="21"/>
        <v>0</v>
      </c>
      <c r="CR49" s="76">
        <f t="shared" si="9"/>
        <v>5.9193905054702851</v>
      </c>
      <c r="CS49" s="75">
        <f t="shared" si="22"/>
        <v>0</v>
      </c>
      <c r="CT49" s="76">
        <f t="shared" si="10"/>
        <v>12.360548744162138</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岩手町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岩手県</v>
      </c>
      <c r="AY4" s="261" t="str">
        <f>年度マスタ!$J4</f>
        <v>岩手町</v>
      </c>
      <c r="AZ4" s="261" t="str">
        <f>年度マスタ!$K4</f>
        <v>03303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39209</v>
      </c>
      <c r="AY13" s="20" t="str">
        <f>IF(IFERROR(比較地域マスタ!$Z6,"")=0,"",IFERROR(比較地域マスタ!$Z6,""))</f>
        <v>土佐清水市</v>
      </c>
      <c r="BC13" s="960" t="str">
        <f t="shared" ref="BC13:BC59" si="0">AX13</f>
        <v>39209</v>
      </c>
      <c r="BD13" s="123" t="str">
        <f>AY13</f>
        <v>土佐清水市</v>
      </c>
      <c r="BE13" s="40">
        <f>VLOOKUP($BC13&amp;"_"&amp;$AZ$7,データシート1!$A:$BS,MATCH("cb_"&amp;BE$12,データシート1!$A$1:$BS$1,0),0)</f>
        <v>1227.1300000000001</v>
      </c>
      <c r="BF13" s="40">
        <f>VLOOKUP($BC13&amp;"_"&amp;$AZ$7,データシート1!$A:$BS,MATCH("cb_"&amp;BF$12,データシート1!$A$1:$BS$1,0),0)</f>
        <v>14942.98</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16170.11</v>
      </c>
      <c r="BL13" s="42"/>
      <c r="BM13" s="960" t="str">
        <f>AX13</f>
        <v>39209</v>
      </c>
      <c r="BN13" s="123" t="str">
        <f>AY13</f>
        <v>土佐清水市</v>
      </c>
      <c r="BO13" s="40">
        <f>BE13*VLOOKUP(BO$12,別紙!$B$4:$E$10,MATCH("設備利用率",別紙!$B$4:$E$4,0),0)/100*8760/10^3</f>
        <v>1472.7032555999999</v>
      </c>
      <c r="BP13" s="40">
        <f>BF13*VLOOKUP(BP$12,別紙!$B$4:$E$10,MATCH("設備利用率",別紙!$B$4:$E$4,0),0)/100*8760/10^3</f>
        <v>19765.976224799997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21238.679480399998</v>
      </c>
      <c r="BV13" s="42"/>
      <c r="BW13" s="38" t="str">
        <f>AX13</f>
        <v>39209</v>
      </c>
      <c r="BX13" s="38" t="str">
        <f>AY13</f>
        <v>土佐清水市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55444.36418902791</v>
      </c>
      <c r="BZ13" s="42"/>
      <c r="CA13" s="38" t="str">
        <f>AX13</f>
        <v>39209</v>
      </c>
      <c r="CB13" s="38" t="str">
        <f>AY13</f>
        <v>土佐清水市</v>
      </c>
      <c r="CC13" s="260">
        <f>BO13/$BY13</f>
        <v>2.6561820613165921E-2</v>
      </c>
      <c r="CD13" s="260">
        <f t="shared" ref="CD13:CH28" si="1">BP13/$BY13</f>
        <v>0.35650108922543222</v>
      </c>
      <c r="CE13" s="260">
        <f t="shared" si="1"/>
        <v>0</v>
      </c>
      <c r="CF13" s="260">
        <f t="shared" si="1"/>
        <v>0</v>
      </c>
      <c r="CG13" s="260">
        <f t="shared" si="1"/>
        <v>0</v>
      </c>
      <c r="CH13" s="260">
        <f t="shared" si="1"/>
        <v>0</v>
      </c>
      <c r="CI13" s="260">
        <f>BU13/BY13</f>
        <v>0.38306290983859814</v>
      </c>
      <c r="CK13" s="20" t="str">
        <f>AX13</f>
        <v>39209</v>
      </c>
      <c r="CL13" s="20" t="str">
        <f>AY13</f>
        <v>土佐清水市</v>
      </c>
      <c r="CM13" s="20">
        <f>VLOOKUP($CK13&amp;"_"&amp;$AZ$7,データシート1!$A:$BS,MATCH("ca_太陽光発電（10kW未満）",データシート1!$A$1:$BS$1,0),0)</f>
        <v>266</v>
      </c>
      <c r="CN13" s="20">
        <f>VLOOKUP($CK13&amp;"_"&amp;$AZ$5,データシート1!$A:$BS,MATCH("ab_家庭",データシート1!$A$1:$BS$1,0),0)</f>
        <v>7026</v>
      </c>
      <c r="CO13" s="260">
        <f>CM13/CN13</f>
        <v>3.7859379447765441E-2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17386</v>
      </c>
      <c r="AY14" s="20" t="str">
        <f>IF(IFERROR(比較地域マスタ!$Z7,"")=0,"",IFERROR(比較地域マスタ!$Z7,""))</f>
        <v>宝達志水町</v>
      </c>
      <c r="BC14" s="960" t="str">
        <f t="shared" si="0"/>
        <v>17386</v>
      </c>
      <c r="BD14" s="123" t="str">
        <f t="shared" ref="BD14:BD60" si="2">AY14</f>
        <v>宝達志水町</v>
      </c>
      <c r="BE14" s="40">
        <f>VLOOKUP($BC14&amp;"_"&amp;$AZ$7,データシート1!$A:$BS,MATCH("cb_"&amp;BE$12,データシート1!$A$1:$BS$1,0),0)</f>
        <v>559.29999999999984</v>
      </c>
      <c r="BF14" s="40">
        <f>VLOOKUP($BC14&amp;"_"&amp;$AZ$7,データシート1!$A:$BS,MATCH("cb_"&amp;BF$12,データシート1!$A$1:$BS$1,0),0)</f>
        <v>105004.79999999993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105564.09999999993</v>
      </c>
      <c r="BL14" s="42"/>
      <c r="BM14" s="960" t="str">
        <f t="shared" ref="BM14:BM60" si="4">AX14</f>
        <v>17386</v>
      </c>
      <c r="BN14" s="123" t="str">
        <f t="shared" ref="BN14:BN60" si="5">AY14</f>
        <v>宝達志水町</v>
      </c>
      <c r="BO14" s="40">
        <f>BE14*VLOOKUP(BO$12,別紙!$B$4:$E$10,MATCH("設備利用率",別紙!$B$4:$E$4,0),0)/100*8760/10^3</f>
        <v>671.22711599999968</v>
      </c>
      <c r="BP14" s="40">
        <f>BF14*VLOOKUP(BP$12,別紙!$B$4:$E$10,MATCH("設備利用率",別紙!$B$4:$E$4,0),0)/100*8760/10^3</f>
        <v>138896.14924799991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139567.37636399991</v>
      </c>
      <c r="BV14" s="42"/>
      <c r="BW14" s="38" t="str">
        <f t="shared" ref="BW14:BW60" si="7">AX14</f>
        <v>17386</v>
      </c>
      <c r="BX14" s="38" t="str">
        <f t="shared" ref="BX14:BX60" si="8">AY14</f>
        <v>宝達志水町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156665.90523731324</v>
      </c>
      <c r="BZ14" s="42"/>
      <c r="CA14" s="38" t="str">
        <f t="shared" ref="CA14:CA60" si="9">AX14</f>
        <v>17386</v>
      </c>
      <c r="CB14" s="38" t="str">
        <f t="shared" ref="CB14:CB60" si="10">AY14</f>
        <v>宝達志水町</v>
      </c>
      <c r="CC14" s="260">
        <f t="shared" ref="CC14:CC60" si="11">BO14/$BY14</f>
        <v>4.2844492232259673E-3</v>
      </c>
      <c r="CD14" s="260">
        <f t="shared" si="1"/>
        <v>0.88657547433568151</v>
      </c>
      <c r="CE14" s="260">
        <f t="shared" si="1"/>
        <v>0</v>
      </c>
      <c r="CF14" s="260">
        <f t="shared" si="1"/>
        <v>0</v>
      </c>
      <c r="CG14" s="260">
        <f t="shared" si="1"/>
        <v>0</v>
      </c>
      <c r="CH14" s="260">
        <f t="shared" si="1"/>
        <v>0</v>
      </c>
      <c r="CI14" s="260">
        <f t="shared" ref="CI14:CI60" si="12">BU14/BY14</f>
        <v>0.89085992355890742</v>
      </c>
      <c r="CK14" s="20" t="str">
        <f t="shared" ref="CK14:CK60" si="13">AX14</f>
        <v>17386</v>
      </c>
      <c r="CL14" s="20" t="str">
        <f t="shared" ref="CL14:CL60" si="14">AY14</f>
        <v>宝達志水町</v>
      </c>
      <c r="CM14" s="20">
        <f>VLOOKUP($CK14&amp;"_"&amp;$AZ$7,データシート1!$A:$BS,MATCH("ca_太陽光発電（10kW未満）",データシート1!$A$1:$BS$1,0),0)</f>
        <v>114</v>
      </c>
      <c r="CN14" s="20">
        <f>VLOOKUP($CK14&amp;"_"&amp;$AZ$5,データシート1!$A:$BS,MATCH("ab_家庭",データシート1!$A$1:$BS$1,0),0)</f>
        <v>4927</v>
      </c>
      <c r="CO14" s="260">
        <f t="shared" ref="CO14:CO60" si="15">CM14/CN14</f>
        <v>2.3137812056017861E-2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39402</v>
      </c>
      <c r="AY15" s="20" t="str">
        <f>IF(IFERROR(比較地域マスタ!$Z8,"")=0,"",IFERROR(比較地域マスタ!$Z8,""))</f>
        <v>佐川町</v>
      </c>
      <c r="BC15" s="960" t="str">
        <f t="shared" si="0"/>
        <v>39402</v>
      </c>
      <c r="BD15" s="123" t="str">
        <f t="shared" si="2"/>
        <v>佐川町</v>
      </c>
      <c r="BE15" s="40">
        <f>VLOOKUP($BC15&amp;"_"&amp;$AZ$7,データシート1!$A:$BS,MATCH("cb_"&amp;BE$12,データシート1!$A$1:$BS$1,0),0)</f>
        <v>2672.6260000000011</v>
      </c>
      <c r="BF15" s="40">
        <f>VLOOKUP($BC15&amp;"_"&amp;$AZ$7,データシート1!$A:$BS,MATCH("cb_"&amp;BF$12,データシート1!$A$1:$BS$1,0),0)</f>
        <v>22799.600000000002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25472.226000000002</v>
      </c>
      <c r="BL15" s="42"/>
      <c r="BM15" s="960" t="str">
        <f t="shared" si="4"/>
        <v>39402</v>
      </c>
      <c r="BN15" s="123" t="str">
        <f t="shared" si="5"/>
        <v>佐川町</v>
      </c>
      <c r="BO15" s="40">
        <f>BE15*VLOOKUP(BO$12,別紙!$B$4:$E$10,MATCH("設備利用率",別紙!$B$4:$E$4,0),0)/100*8760/10^3</f>
        <v>3207.4719151200011</v>
      </c>
      <c r="BP15" s="40">
        <f>BF15*VLOOKUP(BP$12,別紙!$B$4:$E$10,MATCH("設備利用率",別紙!$B$4:$E$4,0),0)/100*8760/10^3</f>
        <v>30158.398896000002</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33365.870811120003</v>
      </c>
      <c r="BV15" s="42"/>
      <c r="BW15" s="38" t="str">
        <f t="shared" si="7"/>
        <v>39402</v>
      </c>
      <c r="BX15" s="38" t="str">
        <f t="shared" si="8"/>
        <v>佐川町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47961.296418070495</v>
      </c>
      <c r="BZ15" s="42"/>
      <c r="CA15" s="38" t="str">
        <f t="shared" si="9"/>
        <v>39402</v>
      </c>
      <c r="CB15" s="38" t="str">
        <f t="shared" si="10"/>
        <v>佐川町</v>
      </c>
      <c r="CC15" s="260">
        <f t="shared" si="11"/>
        <v>6.6876255536568729E-2</v>
      </c>
      <c r="CD15" s="260">
        <f t="shared" si="1"/>
        <v>0.62880699956719999</v>
      </c>
      <c r="CE15" s="260">
        <f t="shared" si="1"/>
        <v>0</v>
      </c>
      <c r="CF15" s="260">
        <f t="shared" si="1"/>
        <v>0</v>
      </c>
      <c r="CG15" s="260">
        <f t="shared" si="1"/>
        <v>0</v>
      </c>
      <c r="CH15" s="260">
        <f t="shared" si="1"/>
        <v>0</v>
      </c>
      <c r="CI15" s="260">
        <f t="shared" si="12"/>
        <v>0.69568325510376872</v>
      </c>
      <c r="CK15" s="20" t="str">
        <f t="shared" si="13"/>
        <v>39402</v>
      </c>
      <c r="CL15" s="20" t="str">
        <f t="shared" si="14"/>
        <v>佐川町</v>
      </c>
      <c r="CM15" s="20">
        <f>VLOOKUP($CK15&amp;"_"&amp;$AZ$7,データシート1!$A:$BS,MATCH("ca_太陽光発電（10kW未満）",データシート1!$A$1:$BS$1,0),0)</f>
        <v>537</v>
      </c>
      <c r="CN15" s="20">
        <f>VLOOKUP($CK15&amp;"_"&amp;$AZ$5,データシート1!$A:$BS,MATCH("ab_家庭",データシート1!$A$1:$BS$1,0),0)</f>
        <v>6013</v>
      </c>
      <c r="CO15" s="260">
        <f t="shared" si="15"/>
        <v>8.9306502577748206E-2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04341</v>
      </c>
      <c r="AY16" s="20" t="str">
        <f>IF(IFERROR(比較地域マスタ!$Z9,"")=0,"",IFERROR(比較地域マスタ!$Z9,""))</f>
        <v>丸森町</v>
      </c>
      <c r="BC16" s="960" t="str">
        <f t="shared" si="0"/>
        <v>04341</v>
      </c>
      <c r="BD16" s="123" t="str">
        <f t="shared" si="2"/>
        <v>丸森町</v>
      </c>
      <c r="BE16" s="40">
        <f>VLOOKUP($BC16&amp;"_"&amp;$AZ$7,データシート1!$A:$BS,MATCH("cb_"&amp;BE$12,データシート1!$A$1:$BS$1,0),0)</f>
        <v>2168.4999999999986</v>
      </c>
      <c r="BF16" s="40">
        <f>VLOOKUP($BC16&amp;"_"&amp;$AZ$7,データシート1!$A:$BS,MATCH("cb_"&amp;BF$12,データシート1!$A$1:$BS$1,0),0)</f>
        <v>70387.600000000064</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72556.100000000064</v>
      </c>
      <c r="BL16" s="42"/>
      <c r="BM16" s="960" t="str">
        <f t="shared" si="4"/>
        <v>04341</v>
      </c>
      <c r="BN16" s="123" t="str">
        <f t="shared" si="5"/>
        <v>丸森町</v>
      </c>
      <c r="BO16" s="40">
        <f>BE16*VLOOKUP(BO$12,別紙!$B$4:$E$10,MATCH("設備利用率",別紙!$B$4:$E$4,0),0)/100*8760/10^3</f>
        <v>2602.4602199999977</v>
      </c>
      <c r="BP16" s="40">
        <f>BF16*VLOOKUP(BP$12,別紙!$B$4:$E$10,MATCH("設備利用率",別紙!$B$4:$E$4,0),0)/100*8760/10^3</f>
        <v>93105.901776000072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95708.361996000065</v>
      </c>
      <c r="BV16" s="42"/>
      <c r="BW16" s="38" t="str">
        <f t="shared" si="7"/>
        <v>04341</v>
      </c>
      <c r="BX16" s="38" t="str">
        <f t="shared" si="8"/>
        <v>丸森町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56371.130753930651</v>
      </c>
      <c r="BZ16" s="42"/>
      <c r="CA16" s="38" t="str">
        <f t="shared" si="9"/>
        <v>04341</v>
      </c>
      <c r="CB16" s="38" t="str">
        <f t="shared" si="10"/>
        <v>丸森町</v>
      </c>
      <c r="CC16" s="260">
        <f t="shared" si="11"/>
        <v>4.616654278872228E-2</v>
      </c>
      <c r="CD16" s="260">
        <f t="shared" si="1"/>
        <v>1.6516592896179925</v>
      </c>
      <c r="CE16" s="260">
        <f t="shared" si="1"/>
        <v>0</v>
      </c>
      <c r="CF16" s="260">
        <f t="shared" si="1"/>
        <v>0</v>
      </c>
      <c r="CG16" s="260">
        <f t="shared" si="1"/>
        <v>0</v>
      </c>
      <c r="CH16" s="260">
        <f t="shared" si="1"/>
        <v>0</v>
      </c>
      <c r="CI16" s="260">
        <f t="shared" si="12"/>
        <v>1.6978258324067148</v>
      </c>
      <c r="CK16" s="20" t="str">
        <f t="shared" si="13"/>
        <v>04341</v>
      </c>
      <c r="CL16" s="20" t="str">
        <f t="shared" si="14"/>
        <v>丸森町</v>
      </c>
      <c r="CM16" s="20">
        <f>VLOOKUP($CK16&amp;"_"&amp;$AZ$7,データシート1!$A:$BS,MATCH("ca_太陽光発電（10kW未満）",データシート1!$A$1:$BS$1,0),0)</f>
        <v>462</v>
      </c>
      <c r="CN16" s="20">
        <f>VLOOKUP($CK16&amp;"_"&amp;$AZ$5,データシート1!$A:$BS,MATCH("ab_家庭",データシート1!$A$1:$BS$1,0),0)</f>
        <v>4975</v>
      </c>
      <c r="CO16" s="260">
        <f t="shared" si="15"/>
        <v>9.2864321608040201E-2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03303</v>
      </c>
      <c r="AY17" s="20" t="str">
        <f>IF(IFERROR(比較地域マスタ!$Z10,"")=0,"",IFERROR(比較地域マスタ!$Z10,""))</f>
        <v>岩手町</v>
      </c>
      <c r="BC17" s="960" t="str">
        <f t="shared" si="0"/>
        <v>03303</v>
      </c>
      <c r="BD17" s="123" t="str">
        <f t="shared" si="2"/>
        <v>岩手町</v>
      </c>
      <c r="BE17" s="40">
        <f>VLOOKUP($BC17&amp;"_"&amp;$AZ$7,データシート1!$A:$BS,MATCH("cb_"&amp;BE$12,データシート1!$A$1:$BS$1,0),0)</f>
        <v>1259.8999999999996</v>
      </c>
      <c r="BF17" s="40">
        <f>VLOOKUP($BC17&amp;"_"&amp;$AZ$7,データシート1!$A:$BS,MATCH("cb_"&amp;BF$12,データシート1!$A$1:$BS$1,0),0)</f>
        <v>6934.2</v>
      </c>
      <c r="BG17" s="40">
        <f>VLOOKUP($BC17&amp;"_"&amp;$AZ$7,データシート1!$A:$BS,MATCH("cb_"&amp;BG$12,データシート1!$A$1:$BS$1,0),0)</f>
        <v>0</v>
      </c>
      <c r="BH17" s="40">
        <f>VLOOKUP($BC17&amp;"_"&amp;$AZ$7,データシート1!$A:$BS,MATCH("cb_"&amp;BH$12,データシート1!$A$1:$BS$1,0),0)</f>
        <v>49.9</v>
      </c>
      <c r="BI17" s="40">
        <f>VLOOKUP($BC17&amp;"_"&amp;$AZ$7,データシート1!$A:$BS,MATCH("cb_"&amp;BI$12,データシート1!$A$1:$BS$1,0),0)</f>
        <v>0</v>
      </c>
      <c r="BJ17" s="40">
        <f>VLOOKUP($BC17&amp;"_"&amp;$AZ$7,データシート1!$A:$BS,MATCH("cb_"&amp;BJ$12,データシート1!$A$1:$BS$1,0),0)</f>
        <v>0</v>
      </c>
      <c r="BK17" s="40">
        <f t="shared" si="3"/>
        <v>8243.9999999999982</v>
      </c>
      <c r="BL17" s="42"/>
      <c r="BM17" s="960" t="str">
        <f t="shared" si="4"/>
        <v>03303</v>
      </c>
      <c r="BN17" s="123" t="str">
        <f t="shared" si="5"/>
        <v>岩手町</v>
      </c>
      <c r="BO17" s="40">
        <f>BE17*VLOOKUP(BO$12,別紙!$B$4:$E$10,MATCH("設備利用率",別紙!$B$4:$E$4,0),0)/100*8760/10^3</f>
        <v>1512.0311879999997</v>
      </c>
      <c r="BP17" s="40">
        <f>BF17*VLOOKUP(BP$12,別紙!$B$4:$E$10,MATCH("設備利用率",別紙!$B$4:$E$4,0),0)/100*8760/10^3</f>
        <v>9172.282392000001</v>
      </c>
      <c r="BQ17" s="40">
        <f>BG17*VLOOKUP(BQ$12,別紙!$B$4:$E$10,MATCH("設備利用率",別紙!$B$4:$E$4,0),0)/100*8760/10^3</f>
        <v>0</v>
      </c>
      <c r="BR17" s="40">
        <f>BH17*VLOOKUP(BR$12,別紙!$B$4:$E$10,MATCH("設備利用率",別紙!$B$4:$E$4,0),0)/100*8760/10^3</f>
        <v>262.27440000000001</v>
      </c>
      <c r="BS17" s="40">
        <f>BI17*VLOOKUP(BS$12,別紙!$B$4:$E$10,MATCH("設備利用率",別紙!$B$4:$E$4,0),0)/100*8760/10^3</f>
        <v>0</v>
      </c>
      <c r="BT17" s="40">
        <f>BJ17*VLOOKUP(BT$12,別紙!$B$4:$E$10,MATCH("設備利用率",別紙!$B$4:$E$4,0),0)/100*8760/10^3</f>
        <v>0</v>
      </c>
      <c r="BU17" s="40">
        <f t="shared" si="6"/>
        <v>10946.58798</v>
      </c>
      <c r="BV17" s="42"/>
      <c r="BW17" s="38" t="str">
        <f t="shared" si="7"/>
        <v>03303</v>
      </c>
      <c r="BX17" s="38" t="str">
        <f t="shared" si="8"/>
        <v>岩手町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63033.874664936862</v>
      </c>
      <c r="BZ17" s="42"/>
      <c r="CA17" s="38" t="str">
        <f t="shared" si="9"/>
        <v>03303</v>
      </c>
      <c r="CB17" s="38" t="str">
        <f t="shared" si="10"/>
        <v>岩手町</v>
      </c>
      <c r="CC17" s="260">
        <f t="shared" si="11"/>
        <v>2.3987597082320566E-2</v>
      </c>
      <c r="CD17" s="260">
        <f t="shared" si="1"/>
        <v>0.14551354237314817</v>
      </c>
      <c r="CE17" s="260">
        <f t="shared" si="1"/>
        <v>0</v>
      </c>
      <c r="CF17" s="260">
        <f t="shared" si="1"/>
        <v>4.1608484548054034E-3</v>
      </c>
      <c r="CG17" s="260">
        <f t="shared" si="1"/>
        <v>0</v>
      </c>
      <c r="CH17" s="260">
        <f t="shared" si="1"/>
        <v>0</v>
      </c>
      <c r="CI17" s="260">
        <f t="shared" si="12"/>
        <v>0.17366198791027412</v>
      </c>
      <c r="CK17" s="20" t="str">
        <f t="shared" si="13"/>
        <v>03303</v>
      </c>
      <c r="CL17" s="20" t="str">
        <f t="shared" si="14"/>
        <v>岩手町</v>
      </c>
      <c r="CM17" s="20">
        <f>VLOOKUP($CK17&amp;"_"&amp;$AZ$7,データシート1!$A:$BS,MATCH("ca_太陽光発電（10kW未満）",データシート1!$A$1:$BS$1,0),0)</f>
        <v>260</v>
      </c>
      <c r="CN17" s="20">
        <f>VLOOKUP($CK17&amp;"_"&amp;$AZ$5,データシート1!$A:$BS,MATCH("ab_家庭",データシート1!$A$1:$BS$1,0),0)</f>
        <v>5375</v>
      </c>
      <c r="CO17" s="260">
        <f t="shared" si="15"/>
        <v>4.8372093023255812E-2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39202</v>
      </c>
      <c r="AY18" s="20" t="str">
        <f>IF(IFERROR(比較地域マスタ!$Z11,"")=0,"",IFERROR(比較地域マスタ!$Z11,""))</f>
        <v>室戸市</v>
      </c>
      <c r="BC18" s="960" t="str">
        <f t="shared" si="0"/>
        <v>39202</v>
      </c>
      <c r="BD18" s="123" t="str">
        <f t="shared" si="2"/>
        <v>室戸市</v>
      </c>
      <c r="BE18" s="40">
        <f>VLOOKUP($BC18&amp;"_"&amp;$AZ$7,データシート1!$A:$BS,MATCH("cb_"&amp;BE$12,データシート1!$A$1:$BS$1,0),0)</f>
        <v>1006.5299999999997</v>
      </c>
      <c r="BF18" s="40">
        <f>VLOOKUP($BC18&amp;"_"&amp;$AZ$7,データシート1!$A:$BS,MATCH("cb_"&amp;BF$12,データシート1!$A$1:$BS$1,0),0)</f>
        <v>30208.179</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31214.708999999999</v>
      </c>
      <c r="BL18" s="42"/>
      <c r="BM18" s="960" t="str">
        <f t="shared" si="4"/>
        <v>39202</v>
      </c>
      <c r="BN18" s="123" t="str">
        <f t="shared" si="5"/>
        <v>室戸市</v>
      </c>
      <c r="BO18" s="40">
        <f>BE18*VLOOKUP(BO$12,別紙!$B$4:$E$10,MATCH("設備利用率",別紙!$B$4:$E$4,0),0)/100*8760/10^3</f>
        <v>1207.9567835999994</v>
      </c>
      <c r="BP18" s="40">
        <f>BF18*VLOOKUP(BP$12,別紙!$B$4:$E$10,MATCH("設備利用率",別紙!$B$4:$E$4,0),0)/100*8760/10^3</f>
        <v>39958.17085404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41166.127637639998</v>
      </c>
      <c r="BV18" s="42"/>
      <c r="BW18" s="38" t="str">
        <f t="shared" si="7"/>
        <v>39202</v>
      </c>
      <c r="BX18" s="38" t="str">
        <f t="shared" si="8"/>
        <v>室戸市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65247.624112259058</v>
      </c>
      <c r="BZ18" s="42"/>
      <c r="CA18" s="38" t="str">
        <f t="shared" si="9"/>
        <v>39202</v>
      </c>
      <c r="CB18" s="38" t="str">
        <f t="shared" si="10"/>
        <v>室戸市</v>
      </c>
      <c r="CC18" s="260">
        <f t="shared" si="11"/>
        <v>1.8513421753437339E-2</v>
      </c>
      <c r="CD18" s="260">
        <f t="shared" si="1"/>
        <v>0.61240805926192265</v>
      </c>
      <c r="CE18" s="260">
        <f t="shared" si="1"/>
        <v>0</v>
      </c>
      <c r="CF18" s="260">
        <f t="shared" si="1"/>
        <v>0</v>
      </c>
      <c r="CG18" s="260">
        <f t="shared" si="1"/>
        <v>0</v>
      </c>
      <c r="CH18" s="260">
        <f t="shared" si="1"/>
        <v>0</v>
      </c>
      <c r="CI18" s="260">
        <f t="shared" si="12"/>
        <v>0.63092148101535994</v>
      </c>
      <c r="CK18" s="20" t="str">
        <f t="shared" si="13"/>
        <v>39202</v>
      </c>
      <c r="CL18" s="20" t="str">
        <f t="shared" si="14"/>
        <v>室戸市</v>
      </c>
      <c r="CM18" s="20">
        <f>VLOOKUP($CK18&amp;"_"&amp;$AZ$7,データシート1!$A:$BS,MATCH("ca_太陽光発電（10kW未満）",データシート1!$A$1:$BS$1,0),0)</f>
        <v>203</v>
      </c>
      <c r="CN18" s="20">
        <f>VLOOKUP($CK18&amp;"_"&amp;$AZ$5,データシート1!$A:$BS,MATCH("ab_家庭",データシート1!$A$1:$BS$1,0),0)</f>
        <v>7132</v>
      </c>
      <c r="CO18" s="260">
        <f t="shared" si="15"/>
        <v>2.8463264161525517E-2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02384</v>
      </c>
      <c r="AY19" s="20" t="str">
        <f>IF(IFERROR(比較地域マスタ!$Z12,"")=0,"",IFERROR(比較地域マスタ!$Z12,""))</f>
        <v>鶴田町</v>
      </c>
      <c r="BC19" s="960" t="str">
        <f t="shared" si="0"/>
        <v>02384</v>
      </c>
      <c r="BD19" s="123" t="str">
        <f t="shared" si="2"/>
        <v>鶴田町</v>
      </c>
      <c r="BE19" s="40">
        <f>VLOOKUP($BC19&amp;"_"&amp;$AZ$7,データシート1!$A:$BS,MATCH("cb_"&amp;BE$12,データシート1!$A$1:$BS$1,0),0)</f>
        <v>353.6</v>
      </c>
      <c r="BF19" s="40">
        <f>VLOOKUP($BC19&amp;"_"&amp;$AZ$7,データシート1!$A:$BS,MATCH("cb_"&amp;BF$12,データシート1!$A$1:$BS$1,0),0)</f>
        <v>207.9</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561.5</v>
      </c>
      <c r="BL19" s="42"/>
      <c r="BM19" s="960" t="str">
        <f t="shared" si="4"/>
        <v>02384</v>
      </c>
      <c r="BN19" s="123" t="str">
        <f t="shared" si="5"/>
        <v>鶴田町</v>
      </c>
      <c r="BO19" s="40">
        <f>BE19*VLOOKUP(BO$12,別紙!$B$4:$E$10,MATCH("設備利用率",別紙!$B$4:$E$4,0),0)/100*8760/10^3</f>
        <v>424.36243199999996</v>
      </c>
      <c r="BP19" s="40">
        <f>BF19*VLOOKUP(BP$12,別紙!$B$4:$E$10,MATCH("設備利用率",別紙!$B$4:$E$4,0),0)/100*8760/10^3</f>
        <v>275.00180399999999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699.36423599999989</v>
      </c>
      <c r="BV19" s="42"/>
      <c r="BW19" s="38" t="str">
        <f t="shared" si="7"/>
        <v>02384</v>
      </c>
      <c r="BX19" s="38" t="str">
        <f t="shared" si="8"/>
        <v>鶴田町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56041.030039605503</v>
      </c>
      <c r="BZ19" s="42"/>
      <c r="CA19" s="38" t="str">
        <f t="shared" si="9"/>
        <v>02384</v>
      </c>
      <c r="CB19" s="38" t="str">
        <f t="shared" si="10"/>
        <v>鶴田町</v>
      </c>
      <c r="CC19" s="260">
        <f t="shared" si="11"/>
        <v>7.5723524656861789E-3</v>
      </c>
      <c r="CD19" s="260">
        <f t="shared" si="1"/>
        <v>4.9071511320482476E-3</v>
      </c>
      <c r="CE19" s="260">
        <f t="shared" si="1"/>
        <v>0</v>
      </c>
      <c r="CF19" s="260">
        <f t="shared" si="1"/>
        <v>0</v>
      </c>
      <c r="CG19" s="260">
        <f t="shared" si="1"/>
        <v>0</v>
      </c>
      <c r="CH19" s="260">
        <f t="shared" si="1"/>
        <v>0</v>
      </c>
      <c r="CI19" s="260">
        <f t="shared" si="12"/>
        <v>1.2479503597734426E-2</v>
      </c>
      <c r="CK19" s="20" t="str">
        <f t="shared" si="13"/>
        <v>02384</v>
      </c>
      <c r="CL19" s="20" t="str">
        <f t="shared" si="14"/>
        <v>鶴田町</v>
      </c>
      <c r="CM19" s="20">
        <f>VLOOKUP($CK19&amp;"_"&amp;$AZ$7,データシート1!$A:$BS,MATCH("ca_太陽光発電（10kW未満）",データシート1!$A$1:$BS$1,0),0)</f>
        <v>66</v>
      </c>
      <c r="CN19" s="20">
        <f>VLOOKUP($CK19&amp;"_"&amp;$AZ$5,データシート1!$A:$BS,MATCH("ab_家庭",データシート1!$A$1:$BS$1,0),0)</f>
        <v>5368</v>
      </c>
      <c r="CO19" s="260">
        <f t="shared" si="15"/>
        <v>1.2295081967213115E-2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30391</v>
      </c>
      <c r="AY20" s="20" t="str">
        <f>IF(IFERROR(比較地域マスタ!$Z13,"")=0,"",IFERROR(比較地域マスタ!$Z13,""))</f>
        <v>みなべ町</v>
      </c>
      <c r="BC20" s="960" t="str">
        <f t="shared" si="0"/>
        <v>30391</v>
      </c>
      <c r="BD20" s="123" t="str">
        <f t="shared" si="2"/>
        <v>みなべ町</v>
      </c>
      <c r="BE20" s="40">
        <f>VLOOKUP($BC20&amp;"_"&amp;$AZ$7,データシート1!$A:$BS,MATCH("cb_"&amp;BE$12,データシート1!$A$1:$BS$1,0),0)</f>
        <v>1767.8000000000002</v>
      </c>
      <c r="BF20" s="40">
        <f>VLOOKUP($BC20&amp;"_"&amp;$AZ$7,データシート1!$A:$BS,MATCH("cb_"&amp;BF$12,データシート1!$A$1:$BS$1,0),0)</f>
        <v>7354.3</v>
      </c>
      <c r="BG20" s="40">
        <f>VLOOKUP($BC20&amp;"_"&amp;$AZ$7,データシート1!$A:$BS,MATCH("cb_"&amp;BG$12,データシート1!$A$1:$BS$1,0),0)</f>
        <v>0</v>
      </c>
      <c r="BH20" s="40">
        <f>VLOOKUP($BC20&amp;"_"&amp;$AZ$7,データシート1!$A:$BS,MATCH("cb_"&amp;BH$12,データシート1!$A$1:$BS$1,0),0)</f>
        <v>140</v>
      </c>
      <c r="BI20" s="40">
        <f>VLOOKUP($BC20&amp;"_"&amp;$AZ$7,データシート1!$A:$BS,MATCH("cb_"&amp;BI$12,データシート1!$A$1:$BS$1,0),0)</f>
        <v>0</v>
      </c>
      <c r="BJ20" s="40">
        <f>VLOOKUP($BC20&amp;"_"&amp;$AZ$7,データシート1!$A:$BS,MATCH("cb_"&amp;BJ$12,データシート1!$A$1:$BS$1,0),0)</f>
        <v>0</v>
      </c>
      <c r="BK20" s="40">
        <f t="shared" si="3"/>
        <v>9262.1</v>
      </c>
      <c r="BL20" s="42"/>
      <c r="BM20" s="960" t="str">
        <f t="shared" si="4"/>
        <v>30391</v>
      </c>
      <c r="BN20" s="123" t="str">
        <f t="shared" si="5"/>
        <v>みなべ町</v>
      </c>
      <c r="BO20" s="40">
        <f>BE20*VLOOKUP(BO$12,別紙!$B$4:$E$10,MATCH("設備利用率",別紙!$B$4:$E$4,0),0)/100*8760/10^3</f>
        <v>2121.5721359999998</v>
      </c>
      <c r="BP20" s="40">
        <f>BF20*VLOOKUP(BP$12,別紙!$B$4:$E$10,MATCH("設備利用率",別紙!$B$4:$E$4,0),0)/100*8760/10^3</f>
        <v>9727.9738679999991</v>
      </c>
      <c r="BQ20" s="40">
        <f>BG20*VLOOKUP(BQ$12,別紙!$B$4:$E$10,MATCH("設備利用率",別紙!$B$4:$E$4,0),0)/100*8760/10^3</f>
        <v>0</v>
      </c>
      <c r="BR20" s="40">
        <f>BH20*VLOOKUP(BR$12,別紙!$B$4:$E$10,MATCH("設備利用率",別紙!$B$4:$E$4,0),0)/100*8760/10^3</f>
        <v>735.84</v>
      </c>
      <c r="BS20" s="40">
        <f>BI20*VLOOKUP(BS$12,別紙!$B$4:$E$10,MATCH("設備利用率",別紙!$B$4:$E$4,0),0)/100*8760/10^3</f>
        <v>0</v>
      </c>
      <c r="BT20" s="40">
        <f>BJ20*VLOOKUP(BT$12,別紙!$B$4:$E$10,MATCH("設備利用率",別紙!$B$4:$E$4,0),0)/100*8760/10^3</f>
        <v>0</v>
      </c>
      <c r="BU20" s="40">
        <f t="shared" si="6"/>
        <v>12585.386004</v>
      </c>
      <c r="BV20" s="42"/>
      <c r="BW20" s="38" t="str">
        <f t="shared" si="7"/>
        <v>30391</v>
      </c>
      <c r="BX20" s="38" t="str">
        <f t="shared" si="8"/>
        <v>みなべ町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66636.29956340378</v>
      </c>
      <c r="BZ20" s="42"/>
      <c r="CA20" s="38" t="str">
        <f t="shared" si="9"/>
        <v>30391</v>
      </c>
      <c r="CB20" s="38" t="str">
        <f t="shared" si="10"/>
        <v>みなべ町</v>
      </c>
      <c r="CC20" s="260">
        <f t="shared" si="11"/>
        <v>3.1838084495993735E-2</v>
      </c>
      <c r="CD20" s="260">
        <f t="shared" si="1"/>
        <v>0.14598610564717701</v>
      </c>
      <c r="CE20" s="260">
        <f t="shared" si="1"/>
        <v>0</v>
      </c>
      <c r="CF20" s="260">
        <f t="shared" si="1"/>
        <v>1.104262999027813E-2</v>
      </c>
      <c r="CG20" s="260">
        <f t="shared" si="1"/>
        <v>0</v>
      </c>
      <c r="CH20" s="260">
        <f t="shared" si="1"/>
        <v>0</v>
      </c>
      <c r="CI20" s="260">
        <f t="shared" si="12"/>
        <v>0.18886682013344888</v>
      </c>
      <c r="CK20" s="20" t="str">
        <f t="shared" si="13"/>
        <v>30391</v>
      </c>
      <c r="CL20" s="20" t="str">
        <f t="shared" si="14"/>
        <v>みなべ町</v>
      </c>
      <c r="CM20" s="20">
        <f>VLOOKUP($CK20&amp;"_"&amp;$AZ$7,データシート1!$A:$BS,MATCH("ca_太陽光発電（10kW未満）",データシート1!$A$1:$BS$1,0),0)</f>
        <v>361</v>
      </c>
      <c r="CN20" s="20">
        <f>VLOOKUP($CK20&amp;"_"&amp;$AZ$5,データシート1!$A:$BS,MATCH("ab_家庭",データシート1!$A$1:$BS$1,0),0)</f>
        <v>4716</v>
      </c>
      <c r="CO20" s="260">
        <f t="shared" si="15"/>
        <v>7.65479219677693E-2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04606</v>
      </c>
      <c r="AY21" s="20" t="str">
        <f>IF(IFERROR(比較地域マスタ!$Z14,"")=0,"",IFERROR(比較地域マスタ!$Z14,""))</f>
        <v>南三陸町</v>
      </c>
      <c r="BC21" s="960" t="str">
        <f t="shared" si="0"/>
        <v>04606</v>
      </c>
      <c r="BD21" s="123" t="str">
        <f t="shared" si="2"/>
        <v>南三陸町</v>
      </c>
      <c r="BE21" s="40">
        <f>VLOOKUP($BC21&amp;"_"&amp;$AZ$7,データシート1!$A:$BS,MATCH("cb_"&amp;BE$12,データシート1!$A$1:$BS$1,0),0)</f>
        <v>3266.300000000002</v>
      </c>
      <c r="BF21" s="40">
        <f>VLOOKUP($BC21&amp;"_"&amp;$AZ$7,データシート1!$A:$BS,MATCH("cb_"&amp;BF$12,データシート1!$A$1:$BS$1,0),0)</f>
        <v>6170.8999999999987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9437.2000000000007</v>
      </c>
      <c r="BL21" s="42"/>
      <c r="BM21" s="960" t="str">
        <f t="shared" si="4"/>
        <v>04606</v>
      </c>
      <c r="BN21" s="123" t="str">
        <f t="shared" si="5"/>
        <v>南三陸町</v>
      </c>
      <c r="BO21" s="40">
        <f>BE21*VLOOKUP(BO$12,別紙!$B$4:$E$10,MATCH("設備利用率",別紙!$B$4:$E$4,0),0)/100*8760/10^3</f>
        <v>3919.9519560000022</v>
      </c>
      <c r="BP21" s="40">
        <f>BF21*VLOOKUP(BP$12,別紙!$B$4:$E$10,MATCH("設備利用率",別紙!$B$4:$E$4,0),0)/100*8760/10^3</f>
        <v>8162.6196839999984</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12082.57164</v>
      </c>
      <c r="BV21" s="42"/>
      <c r="BW21" s="38" t="str">
        <f t="shared" si="7"/>
        <v>04606</v>
      </c>
      <c r="BX21" s="38" t="str">
        <f t="shared" si="8"/>
        <v>南三陸町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50446.584231792607</v>
      </c>
      <c r="BZ21" s="42"/>
      <c r="CA21" s="38" t="str">
        <f t="shared" si="9"/>
        <v>04606</v>
      </c>
      <c r="CB21" s="38" t="str">
        <f t="shared" si="10"/>
        <v>南三陸町</v>
      </c>
      <c r="CC21" s="260">
        <f t="shared" si="11"/>
        <v>7.7705002542660911E-2</v>
      </c>
      <c r="CD21" s="260">
        <f t="shared" si="1"/>
        <v>0.16180718295007426</v>
      </c>
      <c r="CE21" s="260">
        <f t="shared" si="1"/>
        <v>0</v>
      </c>
      <c r="CF21" s="260">
        <f t="shared" si="1"/>
        <v>0</v>
      </c>
      <c r="CG21" s="260">
        <f t="shared" si="1"/>
        <v>0</v>
      </c>
      <c r="CH21" s="260">
        <f t="shared" si="1"/>
        <v>0</v>
      </c>
      <c r="CI21" s="260">
        <f t="shared" si="12"/>
        <v>0.23951218549273517</v>
      </c>
      <c r="CK21" s="20" t="str">
        <f t="shared" si="13"/>
        <v>04606</v>
      </c>
      <c r="CL21" s="20" t="str">
        <f t="shared" si="14"/>
        <v>南三陸町</v>
      </c>
      <c r="CM21" s="20">
        <f>VLOOKUP($CK21&amp;"_"&amp;$AZ$7,データシート1!$A:$BS,MATCH("ca_太陽光発電（10kW未満）",データシート1!$A$1:$BS$1,0),0)</f>
        <v>675</v>
      </c>
      <c r="CN21" s="20">
        <f>VLOOKUP($CK21&amp;"_"&amp;$AZ$5,データシート1!$A:$BS,MATCH("ab_家庭",データシート1!$A$1:$BS$1,0),0)</f>
        <v>4440</v>
      </c>
      <c r="CO21" s="260">
        <f t="shared" si="15"/>
        <v>0.15202702702702703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09343</v>
      </c>
      <c r="AY22" s="20" t="str">
        <f>IF(IFERROR(比較地域マスタ!$Z15,"")=0,"",IFERROR(比較地域マスタ!$Z15,""))</f>
        <v>茂木町</v>
      </c>
      <c r="BC22" s="960" t="str">
        <f t="shared" si="0"/>
        <v>09343</v>
      </c>
      <c r="BD22" s="123" t="str">
        <f t="shared" si="2"/>
        <v>茂木町</v>
      </c>
      <c r="BE22" s="40">
        <f>VLOOKUP($BC22&amp;"_"&amp;$AZ$7,データシート1!$A:$BS,MATCH("cb_"&amp;BE$12,データシート1!$A$1:$BS$1,0),0)</f>
        <v>1149.8999999999999</v>
      </c>
      <c r="BF22" s="40">
        <f>VLOOKUP($BC22&amp;"_"&amp;$AZ$7,データシート1!$A:$BS,MATCH("cb_"&amp;BF$12,データシート1!$A$1:$BS$1,0),0)</f>
        <v>12017.899999999996</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13167.799999999996</v>
      </c>
      <c r="BL22" s="42"/>
      <c r="BM22" s="960" t="str">
        <f t="shared" si="4"/>
        <v>09343</v>
      </c>
      <c r="BN22" s="123" t="str">
        <f t="shared" si="5"/>
        <v>茂木町</v>
      </c>
      <c r="BO22" s="40">
        <f>BE22*VLOOKUP(BO$12,別紙!$B$4:$E$10,MATCH("設備利用率",別紙!$B$4:$E$4,0),0)/100*8760/10^3</f>
        <v>1380.0179879999998</v>
      </c>
      <c r="BP22" s="40">
        <f>BF22*VLOOKUP(BP$12,別紙!$B$4:$E$10,MATCH("設備利用率",別紙!$B$4:$E$4,0),0)/100*8760/10^3</f>
        <v>15896.797403999994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17276.815391999993</v>
      </c>
      <c r="BV22" s="42"/>
      <c r="BW22" s="38" t="str">
        <f t="shared" si="7"/>
        <v>09343</v>
      </c>
      <c r="BX22" s="38" t="str">
        <f t="shared" si="8"/>
        <v>茂木町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48873.684685969783</v>
      </c>
      <c r="BZ22" s="42"/>
      <c r="CA22" s="38" t="str">
        <f t="shared" si="9"/>
        <v>09343</v>
      </c>
      <c r="CB22" s="38" t="str">
        <f t="shared" si="10"/>
        <v>茂木町</v>
      </c>
      <c r="CC22" s="260">
        <f t="shared" si="11"/>
        <v>2.8236422051398202E-2</v>
      </c>
      <c r="CD22" s="260">
        <f t="shared" si="1"/>
        <v>0.3252629202431202</v>
      </c>
      <c r="CE22" s="260">
        <f t="shared" si="1"/>
        <v>0</v>
      </c>
      <c r="CF22" s="260">
        <f t="shared" si="1"/>
        <v>0</v>
      </c>
      <c r="CG22" s="260">
        <f t="shared" si="1"/>
        <v>0</v>
      </c>
      <c r="CH22" s="260">
        <f t="shared" si="1"/>
        <v>0</v>
      </c>
      <c r="CI22" s="260">
        <f t="shared" si="12"/>
        <v>0.35349934229451835</v>
      </c>
      <c r="CK22" s="20" t="str">
        <f t="shared" si="13"/>
        <v>09343</v>
      </c>
      <c r="CL22" s="20" t="str">
        <f t="shared" si="14"/>
        <v>茂木町</v>
      </c>
      <c r="CM22" s="20">
        <f>VLOOKUP($CK22&amp;"_"&amp;$AZ$7,データシート1!$A:$BS,MATCH("ca_太陽光発電（10kW未満）",データシート1!$A$1:$BS$1,0),0)</f>
        <v>217</v>
      </c>
      <c r="CN22" s="20">
        <f>VLOOKUP($CK22&amp;"_"&amp;$AZ$5,データシート1!$A:$BS,MATCH("ab_家庭",データシート1!$A$1:$BS$1,0),0)</f>
        <v>4946</v>
      </c>
      <c r="CO22" s="260">
        <f t="shared" si="15"/>
        <v>4.3873837444399516E-2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01216</v>
      </c>
      <c r="AY23" s="20" t="str">
        <f>IF(IFERROR(比較地域マスタ!$Z16,"")=0,"",IFERROR(比較地域マスタ!$Z16,""))</f>
        <v>芦別市</v>
      </c>
      <c r="BC23" s="960" t="str">
        <f t="shared" si="0"/>
        <v>01216</v>
      </c>
      <c r="BD23" s="123" t="str">
        <f t="shared" si="2"/>
        <v>芦別市</v>
      </c>
      <c r="BE23" s="40">
        <f>VLOOKUP($BC23&amp;"_"&amp;$AZ$7,データシート1!$A:$BS,MATCH("cb_"&amp;BE$12,データシート1!$A$1:$BS$1,0),0)</f>
        <v>426.53599999999977</v>
      </c>
      <c r="BF23" s="40">
        <f>VLOOKUP($BC23&amp;"_"&amp;$AZ$7,データシート1!$A:$BS,MATCH("cb_"&amp;BF$12,データシート1!$A$1:$BS$1,0),0)</f>
        <v>6461.1</v>
      </c>
      <c r="BG23" s="40">
        <f>VLOOKUP($BC23&amp;"_"&amp;$AZ$7,データシート1!$A:$BS,MATCH("cb_"&amp;BG$12,データシート1!$A$1:$BS$1,0),0)</f>
        <v>0</v>
      </c>
      <c r="BH23" s="40">
        <f>VLOOKUP($BC23&amp;"_"&amp;$AZ$7,データシート1!$A:$BS,MATCH("cb_"&amp;BH$12,データシート1!$A$1:$BS$1,0),0)</f>
        <v>2300</v>
      </c>
      <c r="BI23" s="40">
        <f>VLOOKUP($BC23&amp;"_"&amp;$AZ$7,データシート1!$A:$BS,MATCH("cb_"&amp;BI$12,データシート1!$A$1:$BS$1,0),0)</f>
        <v>0</v>
      </c>
      <c r="BJ23" s="40">
        <f>VLOOKUP($BC23&amp;"_"&amp;$AZ$7,データシート1!$A:$BS,MATCH("cb_"&amp;BJ$12,データシート1!$A$1:$BS$1,0),0)</f>
        <v>0</v>
      </c>
      <c r="BK23" s="40">
        <f t="shared" si="3"/>
        <v>9187.6360000000004</v>
      </c>
      <c r="BL23" s="42"/>
      <c r="BM23" s="960" t="str">
        <f t="shared" si="4"/>
        <v>01216</v>
      </c>
      <c r="BN23" s="123" t="str">
        <f t="shared" si="5"/>
        <v>芦別市</v>
      </c>
      <c r="BO23" s="40">
        <f>BE23*VLOOKUP(BO$12,別紙!$B$4:$E$10,MATCH("設備利用率",別紙!$B$4:$E$4,0),0)/100*8760/10^3</f>
        <v>511.89438431999969</v>
      </c>
      <c r="BP23" s="40">
        <f>BF23*VLOOKUP(BP$12,別紙!$B$4:$E$10,MATCH("設備利用率",別紙!$B$4:$E$4,0),0)/100*8760/10^3</f>
        <v>8546.4846359999992</v>
      </c>
      <c r="BQ23" s="40">
        <f>BG23*VLOOKUP(BQ$12,別紙!$B$4:$E$10,MATCH("設備利用率",別紙!$B$4:$E$4,0),0)/100*8760/10^3</f>
        <v>0</v>
      </c>
      <c r="BR23" s="40">
        <f>BH23*VLOOKUP(BR$12,別紙!$B$4:$E$10,MATCH("設備利用率",別紙!$B$4:$E$4,0),0)/100*8760/10^3</f>
        <v>12088.8</v>
      </c>
      <c r="BS23" s="40">
        <f>BI23*VLOOKUP(BS$12,別紙!$B$4:$E$10,MATCH("設備利用率",別紙!$B$4:$E$4,0),0)/100*8760/10^3</f>
        <v>0</v>
      </c>
      <c r="BT23" s="40">
        <f>BJ23*VLOOKUP(BT$12,別紙!$B$4:$E$10,MATCH("設備利用率",別紙!$B$4:$E$4,0),0)/100*8760/10^3</f>
        <v>0</v>
      </c>
      <c r="BU23" s="40">
        <f t="shared" si="6"/>
        <v>21147.17902032</v>
      </c>
      <c r="BV23" s="42"/>
      <c r="BW23" s="38" t="str">
        <f t="shared" si="7"/>
        <v>01216</v>
      </c>
      <c r="BX23" s="38" t="str">
        <f t="shared" si="8"/>
        <v>芦別市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62368.2366057045</v>
      </c>
      <c r="BZ23" s="42"/>
      <c r="CA23" s="38" t="str">
        <f t="shared" si="9"/>
        <v>01216</v>
      </c>
      <c r="CB23" s="38" t="str">
        <f t="shared" si="10"/>
        <v>芦別市</v>
      </c>
      <c r="CC23" s="260">
        <f t="shared" si="11"/>
        <v>8.2076135574623479E-3</v>
      </c>
      <c r="CD23" s="260">
        <f t="shared" si="1"/>
        <v>0.13703264836604817</v>
      </c>
      <c r="CE23" s="260">
        <f t="shared" si="1"/>
        <v>0</v>
      </c>
      <c r="CF23" s="260">
        <f t="shared" si="1"/>
        <v>0.1938294339861823</v>
      </c>
      <c r="CG23" s="260">
        <f t="shared" si="1"/>
        <v>0</v>
      </c>
      <c r="CH23" s="260">
        <f t="shared" si="1"/>
        <v>0</v>
      </c>
      <c r="CI23" s="260">
        <f t="shared" si="12"/>
        <v>0.33906969590969288</v>
      </c>
      <c r="CK23" s="20" t="str">
        <f t="shared" si="13"/>
        <v>01216</v>
      </c>
      <c r="CL23" s="20" t="str">
        <f t="shared" si="14"/>
        <v>芦別市</v>
      </c>
      <c r="CM23" s="20">
        <f>VLOOKUP($CK23&amp;"_"&amp;$AZ$7,データシート1!$A:$BS,MATCH("ca_太陽光発電（10kW未満）",データシート1!$A$1:$BS$1,0),0)</f>
        <v>69</v>
      </c>
      <c r="CN23" s="20">
        <f>VLOOKUP($CK23&amp;"_"&amp;$AZ$5,データシート1!$A:$BS,MATCH("ab_家庭",データシート1!$A$1:$BS$1,0),0)</f>
        <v>7134</v>
      </c>
      <c r="CO23" s="260">
        <f t="shared" si="15"/>
        <v>9.6719932716568553E-3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07308</v>
      </c>
      <c r="AY24" s="20" t="str">
        <f>IF(IFERROR(比較地域マスタ!$Z17,"")=0,"",IFERROR(比較地域マスタ!$Z17,""))</f>
        <v>川俣町</v>
      </c>
      <c r="BC24" s="960" t="str">
        <f t="shared" si="0"/>
        <v>07308</v>
      </c>
      <c r="BD24" s="123" t="str">
        <f t="shared" si="2"/>
        <v>川俣町</v>
      </c>
      <c r="BE24" s="40">
        <f>VLOOKUP($BC24&amp;"_"&amp;$AZ$7,データシート1!$A:$BS,MATCH("cb_"&amp;BE$12,データシート1!$A$1:$BS$1,0),0)</f>
        <v>2191.9000000000005</v>
      </c>
      <c r="BF24" s="40">
        <f>VLOOKUP($BC24&amp;"_"&amp;$AZ$7,データシート1!$A:$BS,MATCH("cb_"&amp;BF$12,データシート1!$A$1:$BS$1,0),0)</f>
        <v>8499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10690.900000000001</v>
      </c>
      <c r="BL24" s="42"/>
      <c r="BM24" s="960" t="str">
        <f t="shared" si="4"/>
        <v>07308</v>
      </c>
      <c r="BN24" s="123" t="str">
        <f t="shared" si="5"/>
        <v>川俣町</v>
      </c>
      <c r="BO24" s="40">
        <f>BE24*VLOOKUP(BO$12,別紙!$B$4:$E$10,MATCH("設備利用率",別紙!$B$4:$E$4,0),0)/100*8760/10^3</f>
        <v>2630.5430280000005</v>
      </c>
      <c r="BP24" s="40">
        <f>BF24*VLOOKUP(BP$12,別紙!$B$4:$E$10,MATCH("設備利用率",別紙!$B$4:$E$4,0),0)/100*8760/10^3</f>
        <v>11242.13724</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13872.680268</v>
      </c>
      <c r="BV24" s="42"/>
      <c r="BW24" s="38" t="str">
        <f t="shared" si="7"/>
        <v>07308</v>
      </c>
      <c r="BX24" s="38" t="str">
        <f t="shared" si="8"/>
        <v>川俣町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75605.924488471952</v>
      </c>
      <c r="BZ24" s="42"/>
      <c r="CA24" s="38" t="str">
        <f t="shared" si="9"/>
        <v>07308</v>
      </c>
      <c r="CB24" s="38" t="str">
        <f t="shared" si="10"/>
        <v>川俣町</v>
      </c>
      <c r="CC24" s="260">
        <f t="shared" si="11"/>
        <v>3.4792816115899669E-2</v>
      </c>
      <c r="CD24" s="260">
        <f t="shared" si="1"/>
        <v>0.1486938664669612</v>
      </c>
      <c r="CE24" s="260">
        <f t="shared" si="1"/>
        <v>0</v>
      </c>
      <c r="CF24" s="260">
        <f t="shared" si="1"/>
        <v>0</v>
      </c>
      <c r="CG24" s="260">
        <f t="shared" si="1"/>
        <v>0</v>
      </c>
      <c r="CH24" s="260">
        <f t="shared" si="1"/>
        <v>0</v>
      </c>
      <c r="CI24" s="260">
        <f t="shared" si="12"/>
        <v>0.18348668258286085</v>
      </c>
      <c r="CK24" s="20" t="str">
        <f t="shared" si="13"/>
        <v>07308</v>
      </c>
      <c r="CL24" s="20" t="str">
        <f t="shared" si="14"/>
        <v>川俣町</v>
      </c>
      <c r="CM24" s="20">
        <f>VLOOKUP($CK24&amp;"_"&amp;$AZ$7,データシート1!$A:$BS,MATCH("ca_太陽光発電（10kW未満）",データシート1!$A$1:$BS$1,0),0)</f>
        <v>441</v>
      </c>
      <c r="CN24" s="20">
        <f>VLOOKUP($CK24&amp;"_"&amp;$AZ$5,データシート1!$A:$BS,MATCH("ab_家庭",データシート1!$A$1:$BS$1,0),0)</f>
        <v>5388</v>
      </c>
      <c r="CO24" s="260">
        <f t="shared" si="15"/>
        <v>8.184855233853007E-2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07543</v>
      </c>
      <c r="AY25" s="20" t="str">
        <f>IF(IFERROR(比較地域マスタ!$Z18,"")=0,"",IFERROR(比較地域マスタ!$Z18,""))</f>
        <v>富岡町</v>
      </c>
      <c r="BC25" s="960" t="str">
        <f t="shared" si="0"/>
        <v>07543</v>
      </c>
      <c r="BD25" s="123" t="str">
        <f t="shared" si="2"/>
        <v>富岡町</v>
      </c>
      <c r="BE25" s="40">
        <f>VLOOKUP($BC25&amp;"_"&amp;$AZ$7,データシート1!$A:$BS,MATCH("cb_"&amp;BE$12,データシート1!$A$1:$BS$1,0),0)</f>
        <v>1257.7999999999993</v>
      </c>
      <c r="BF25" s="40">
        <f>VLOOKUP($BC25&amp;"_"&amp;$AZ$7,データシート1!$A:$BS,MATCH("cb_"&amp;BF$12,データシート1!$A$1:$BS$1,0),0)</f>
        <v>97159.2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98417</v>
      </c>
      <c r="BL25" s="42"/>
      <c r="BM25" s="960" t="str">
        <f t="shared" si="4"/>
        <v>07543</v>
      </c>
      <c r="BN25" s="123" t="str">
        <f t="shared" si="5"/>
        <v>富岡町</v>
      </c>
      <c r="BO25" s="40">
        <f>BE25*VLOOKUP(BO$12,別紙!$B$4:$E$10,MATCH("設備利用率",別紙!$B$4:$E$4,0),0)/100*8760/10^3</f>
        <v>1509.510935999999</v>
      </c>
      <c r="BP25" s="40">
        <f>BF25*VLOOKUP(BP$12,別紙!$B$4:$E$10,MATCH("設備利用率",別紙!$B$4:$E$4,0),0)/100*8760/10^3</f>
        <v>128518.30339199999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130027.81432799999</v>
      </c>
      <c r="BV25" s="42"/>
      <c r="BW25" s="38" t="str">
        <f t="shared" si="7"/>
        <v>07543</v>
      </c>
      <c r="BX25" s="38" t="str">
        <f t="shared" si="8"/>
        <v>富岡町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44248.58134125208</v>
      </c>
      <c r="BZ25" s="42"/>
      <c r="CA25" s="38" t="str">
        <f t="shared" si="9"/>
        <v>07543</v>
      </c>
      <c r="CB25" s="38" t="str">
        <f t="shared" si="10"/>
        <v>富岡町</v>
      </c>
      <c r="CC25" s="260">
        <f t="shared" si="11"/>
        <v>3.4114335200001351E-2</v>
      </c>
      <c r="CD25" s="260">
        <f t="shared" si="1"/>
        <v>2.9044615555207622</v>
      </c>
      <c r="CE25" s="260">
        <f t="shared" si="1"/>
        <v>0</v>
      </c>
      <c r="CF25" s="260">
        <f t="shared" si="1"/>
        <v>0</v>
      </c>
      <c r="CG25" s="260">
        <f t="shared" si="1"/>
        <v>0</v>
      </c>
      <c r="CH25" s="260">
        <f t="shared" si="1"/>
        <v>0</v>
      </c>
      <c r="CI25" s="260">
        <f t="shared" si="12"/>
        <v>2.9385758907207635</v>
      </c>
      <c r="CK25" s="20" t="str">
        <f t="shared" si="13"/>
        <v>07543</v>
      </c>
      <c r="CL25" s="20" t="str">
        <f t="shared" si="14"/>
        <v>富岡町</v>
      </c>
      <c r="CM25" s="20">
        <f>VLOOKUP($CK25&amp;"_"&amp;$AZ$7,データシート1!$A:$BS,MATCH("ca_太陽光発電（10kW未満）",データシート1!$A$1:$BS$1,0),0)</f>
        <v>248</v>
      </c>
      <c r="CN25" s="20">
        <f>VLOOKUP($CK25&amp;"_"&amp;$AZ$5,データシート1!$A:$BS,MATCH("ab_家庭",データシート1!$A$1:$BS$1,0),0)</f>
        <v>5617</v>
      </c>
      <c r="CO25" s="260">
        <f t="shared" si="15"/>
        <v>4.4151682392736334E-2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04362</v>
      </c>
      <c r="AY26" s="20" t="str">
        <f>IF(IFERROR(比較地域マスタ!$Z19,"")=0,"",IFERROR(比較地域マスタ!$Z19,""))</f>
        <v>山元町</v>
      </c>
      <c r="BC26" s="960" t="str">
        <f t="shared" si="0"/>
        <v>04362</v>
      </c>
      <c r="BD26" s="123" t="str">
        <f t="shared" si="2"/>
        <v>山元町</v>
      </c>
      <c r="BE26" s="40">
        <f>VLOOKUP($BC26&amp;"_"&amp;$AZ$7,データシート1!$A:$BS,MATCH("cb_"&amp;BE$12,データシート1!$A$1:$BS$1,0),0)</f>
        <v>3716.1000000000008</v>
      </c>
      <c r="BF26" s="40">
        <f>VLOOKUP($BC26&amp;"_"&amp;$AZ$7,データシート1!$A:$BS,MATCH("cb_"&amp;BF$12,データシート1!$A$1:$BS$1,0),0)</f>
        <v>32911.700000000012</v>
      </c>
      <c r="BG26" s="40">
        <f>VLOOKUP($BC26&amp;"_"&amp;$AZ$7,データシート1!$A:$BS,MATCH("cb_"&amp;BG$12,データシート1!$A$1:$BS$1,0),0)</f>
        <v>19.2</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36647.000000000007</v>
      </c>
      <c r="BL26" s="42"/>
      <c r="BM26" s="960" t="str">
        <f t="shared" si="4"/>
        <v>04362</v>
      </c>
      <c r="BN26" s="123" t="str">
        <f t="shared" si="5"/>
        <v>山元町</v>
      </c>
      <c r="BO26" s="40">
        <f>BE26*VLOOKUP(BO$12,別紙!$B$4:$E$10,MATCH("設備利用率",別紙!$B$4:$E$4,0),0)/100*8760/10^3</f>
        <v>4459.7659320000012</v>
      </c>
      <c r="BP26" s="40">
        <f>BF26*VLOOKUP(BP$12,別紙!$B$4:$E$10,MATCH("設備利用率",別紙!$B$4:$E$4,0),0)/100*8760/10^3</f>
        <v>43534.28029200001</v>
      </c>
      <c r="BQ26" s="40">
        <f>BG26*VLOOKUP(BQ$12,別紙!$B$4:$E$10,MATCH("設備利用率",別紙!$B$4:$E$4,0),0)/100*8760/10^3</f>
        <v>41.711615999999992</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48035.757840000013</v>
      </c>
      <c r="BV26" s="42"/>
      <c r="BW26" s="38" t="str">
        <f t="shared" si="7"/>
        <v>04362</v>
      </c>
      <c r="BX26" s="38" t="str">
        <f t="shared" si="8"/>
        <v>山元町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46339.200856217147</v>
      </c>
      <c r="BZ26" s="42"/>
      <c r="CA26" s="38" t="str">
        <f t="shared" si="9"/>
        <v>04362</v>
      </c>
      <c r="CB26" s="38" t="str">
        <f t="shared" si="10"/>
        <v>山元町</v>
      </c>
      <c r="CC26" s="260">
        <f t="shared" si="11"/>
        <v>9.6241753193757371E-2</v>
      </c>
      <c r="CD26" s="260">
        <f t="shared" si="1"/>
        <v>0.93946981146868846</v>
      </c>
      <c r="CE26" s="260">
        <f t="shared" si="1"/>
        <v>9.0013671425677401E-4</v>
      </c>
      <c r="CF26" s="260">
        <f t="shared" si="1"/>
        <v>0</v>
      </c>
      <c r="CG26" s="260">
        <f t="shared" si="1"/>
        <v>0</v>
      </c>
      <c r="CH26" s="260">
        <f t="shared" si="1"/>
        <v>0</v>
      </c>
      <c r="CI26" s="260">
        <f t="shared" si="12"/>
        <v>1.0366117013767027</v>
      </c>
      <c r="CK26" s="20" t="str">
        <f t="shared" si="13"/>
        <v>04362</v>
      </c>
      <c r="CL26" s="20" t="str">
        <f t="shared" si="14"/>
        <v>山元町</v>
      </c>
      <c r="CM26" s="20">
        <f>VLOOKUP($CK26&amp;"_"&amp;$AZ$7,データシート1!$A:$BS,MATCH("ca_太陽光発電（10kW未満）",データシート1!$A$1:$BS$1,0),0)</f>
        <v>723</v>
      </c>
      <c r="CN26" s="20">
        <f>VLOOKUP($CK26&amp;"_"&amp;$AZ$5,データシート1!$A:$BS,MATCH("ab_家庭",データシート1!$A$1:$BS$1,0),0)</f>
        <v>4818</v>
      </c>
      <c r="CO26" s="260">
        <f t="shared" si="15"/>
        <v>0.15006226650062265</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46505</v>
      </c>
      <c r="AY27" s="20" t="str">
        <f>IF(IFERROR(比較地域マスタ!$Z20,"")=0,"",IFERROR(比較地域マスタ!$Z20,""))</f>
        <v>屋久島町</v>
      </c>
      <c r="BC27" s="960" t="str">
        <f t="shared" si="0"/>
        <v>46505</v>
      </c>
      <c r="BD27" s="123" t="str">
        <f t="shared" si="2"/>
        <v>屋久島町</v>
      </c>
      <c r="BE27" s="40">
        <f>VLOOKUP($BC27&amp;"_"&amp;$AZ$7,データシート1!$A:$BS,MATCH("cb_"&amp;BE$12,データシート1!$A$1:$BS$1,0),0)</f>
        <v>5.5</v>
      </c>
      <c r="BF27" s="40">
        <f>VLOOKUP($BC27&amp;"_"&amp;$AZ$7,データシート1!$A:$BS,MATCH("cb_"&amp;BF$12,データシート1!$A$1:$BS$1,0),0)</f>
        <v>22.200000000000003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27.700000000000003</v>
      </c>
      <c r="BL27" s="42"/>
      <c r="BM27" s="960" t="str">
        <f t="shared" si="4"/>
        <v>46505</v>
      </c>
      <c r="BN27" s="123" t="str">
        <f t="shared" si="5"/>
        <v>屋久島町</v>
      </c>
      <c r="BO27" s="40">
        <f>BE27*VLOOKUP(BO$12,別紙!$B$4:$E$10,MATCH("設備利用率",別紙!$B$4:$E$4,0),0)/100*8760/10^3</f>
        <v>6.6006599999999995</v>
      </c>
      <c r="BP27" s="40">
        <f>BF27*VLOOKUP(BP$12,別紙!$B$4:$E$10,MATCH("設備利用率",別紙!$B$4:$E$4,0),0)/100*8760/10^3</f>
        <v>29.365272000000001</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35.965932000000002</v>
      </c>
      <c r="BV27" s="42"/>
      <c r="BW27" s="38" t="str">
        <f t="shared" si="7"/>
        <v>46505</v>
      </c>
      <c r="BX27" s="38" t="str">
        <f t="shared" si="8"/>
        <v>屋久島町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68338.601561834803</v>
      </c>
      <c r="BZ27" s="42"/>
      <c r="CA27" s="38" t="str">
        <f t="shared" si="9"/>
        <v>46505</v>
      </c>
      <c r="CB27" s="38" t="str">
        <f t="shared" si="10"/>
        <v>屋久島町</v>
      </c>
      <c r="CC27" s="260">
        <f t="shared" si="11"/>
        <v>9.6587577871746848E-5</v>
      </c>
      <c r="CD27" s="260">
        <f t="shared" si="1"/>
        <v>4.2970255944481725E-4</v>
      </c>
      <c r="CE27" s="260">
        <f t="shared" si="1"/>
        <v>0</v>
      </c>
      <c r="CF27" s="260">
        <f t="shared" si="1"/>
        <v>0</v>
      </c>
      <c r="CG27" s="260">
        <f t="shared" si="1"/>
        <v>0</v>
      </c>
      <c r="CH27" s="260">
        <f t="shared" si="1"/>
        <v>0</v>
      </c>
      <c r="CI27" s="260">
        <f t="shared" si="12"/>
        <v>5.2629013731656416E-4</v>
      </c>
      <c r="CK27" s="20" t="str">
        <f t="shared" si="13"/>
        <v>46505</v>
      </c>
      <c r="CL27" s="20" t="str">
        <f t="shared" si="14"/>
        <v>屋久島町</v>
      </c>
      <c r="CM27" s="20">
        <f>VLOOKUP($CK27&amp;"_"&amp;$AZ$7,データシート1!$A:$BS,MATCH("ca_太陽光発電（10kW未満）",データシート1!$A$1:$BS$1,0),0)</f>
        <v>1</v>
      </c>
      <c r="CN27" s="20">
        <f>VLOOKUP($CK27&amp;"_"&amp;$AZ$5,データシート1!$A:$BS,MATCH("ab_家庭",データシート1!$A$1:$BS$1,0),0)</f>
        <v>6510</v>
      </c>
      <c r="CO27" s="260">
        <f t="shared" si="15"/>
        <v>1.5360983102918587E-4</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01607</v>
      </c>
      <c r="AY28" s="20" t="str">
        <f>IF(IFERROR(比較地域マスタ!$Z21,"")=0,"",IFERROR(比較地域マスタ!$Z21,""))</f>
        <v>浦河町</v>
      </c>
      <c r="BC28" s="960" t="str">
        <f t="shared" si="0"/>
        <v>01607</v>
      </c>
      <c r="BD28" s="123" t="str">
        <f t="shared" si="2"/>
        <v>浦河町</v>
      </c>
      <c r="BE28" s="40">
        <f>VLOOKUP($BC28&amp;"_"&amp;$AZ$7,データシート1!$A:$BS,MATCH("cb_"&amp;BE$12,データシート1!$A$1:$BS$1,0),0)</f>
        <v>462.36399999999981</v>
      </c>
      <c r="BF28" s="40">
        <f>VLOOKUP($BC28&amp;"_"&amp;$AZ$7,データシート1!$A:$BS,MATCH("cb_"&amp;BF$12,データシート1!$A$1:$BS$1,0),0)</f>
        <v>6365.0999999999995</v>
      </c>
      <c r="BG28" s="40">
        <f>VLOOKUP($BC28&amp;"_"&amp;$AZ$7,データシート1!$A:$BS,MATCH("cb_"&amp;BG$12,データシート1!$A$1:$BS$1,0),0)</f>
        <v>49.1</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6876.5639999999994</v>
      </c>
      <c r="BL28" s="42"/>
      <c r="BM28" s="960" t="str">
        <f t="shared" si="4"/>
        <v>01607</v>
      </c>
      <c r="BN28" s="123" t="str">
        <f t="shared" si="5"/>
        <v>浦河町</v>
      </c>
      <c r="BO28" s="40">
        <f>BE28*VLOOKUP(BO$12,別紙!$B$4:$E$10,MATCH("設備利用率",別紙!$B$4:$E$4,0),0)/100*8760/10^3</f>
        <v>554.89228367999965</v>
      </c>
      <c r="BP28" s="40">
        <f>BF28*VLOOKUP(BP$12,別紙!$B$4:$E$10,MATCH("設備利用率",別紙!$B$4:$E$4,0),0)/100*8760/10^3</f>
        <v>8419.4996759999995</v>
      </c>
      <c r="BQ28" s="40">
        <f>BG28*VLOOKUP(BQ$12,別紙!$B$4:$E$10,MATCH("設備利用率",別紙!$B$4:$E$4,0),0)/100*8760/10^3</f>
        <v>106.668768</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9081.0607276799983</v>
      </c>
      <c r="BV28" s="42"/>
      <c r="BW28" s="38" t="str">
        <f t="shared" si="7"/>
        <v>01607</v>
      </c>
      <c r="BX28" s="38" t="str">
        <f t="shared" si="8"/>
        <v>浦河町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65762.440771165246</v>
      </c>
      <c r="BZ28" s="42"/>
      <c r="CA28" s="38" t="str">
        <f t="shared" si="9"/>
        <v>01607</v>
      </c>
      <c r="CB28" s="38" t="str">
        <f t="shared" si="10"/>
        <v>浦河町</v>
      </c>
      <c r="CC28" s="260">
        <f t="shared" si="11"/>
        <v>8.437829818556588E-3</v>
      </c>
      <c r="CD28" s="260">
        <f t="shared" si="1"/>
        <v>0.12802900222784439</v>
      </c>
      <c r="CE28" s="260">
        <f t="shared" si="1"/>
        <v>1.6220317669044134E-3</v>
      </c>
      <c r="CF28" s="260">
        <f t="shared" si="1"/>
        <v>0</v>
      </c>
      <c r="CG28" s="260">
        <f t="shared" si="1"/>
        <v>0</v>
      </c>
      <c r="CH28" s="260">
        <f t="shared" si="1"/>
        <v>0</v>
      </c>
      <c r="CI28" s="260">
        <f t="shared" si="12"/>
        <v>0.13808886381330537</v>
      </c>
      <c r="CK28" s="20" t="str">
        <f t="shared" si="13"/>
        <v>01607</v>
      </c>
      <c r="CL28" s="20" t="str">
        <f t="shared" si="14"/>
        <v>浦河町</v>
      </c>
      <c r="CM28" s="20">
        <f>VLOOKUP($CK28&amp;"_"&amp;$AZ$7,データシート1!$A:$BS,MATCH("ca_太陽光発電（10kW未満）",データシート1!$A$1:$BS$1,0),0)</f>
        <v>81</v>
      </c>
      <c r="CN28" s="20">
        <f>VLOOKUP($CK28&amp;"_"&amp;$AZ$5,データシート1!$A:$BS,MATCH("ab_家庭",データシート1!$A$1:$BS$1,0),0)</f>
        <v>6580</v>
      </c>
      <c r="CO28" s="260">
        <f t="shared" si="15"/>
        <v>1.2310030395136779E-2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32343</v>
      </c>
      <c r="AY29" s="20" t="str">
        <f>IF(IFERROR(比較地域マスタ!$Z22,"")=0,"",IFERROR(比較地域マスタ!$Z22,""))</f>
        <v>奥出雲町</v>
      </c>
      <c r="BC29" s="960" t="str">
        <f t="shared" si="0"/>
        <v>32343</v>
      </c>
      <c r="BD29" s="123" t="str">
        <f t="shared" si="2"/>
        <v>奥出雲町</v>
      </c>
      <c r="BE29" s="40">
        <f>VLOOKUP($BC29&amp;"_"&amp;$AZ$7,データシート1!$A:$BS,MATCH("cb_"&amp;BE$12,データシート1!$A$1:$BS$1,0),0)</f>
        <v>689.86</v>
      </c>
      <c r="BF29" s="40">
        <f>VLOOKUP($BC29&amp;"_"&amp;$AZ$7,データシート1!$A:$BS,MATCH("cb_"&amp;BF$12,データシート1!$A$1:$BS$1,0),0)</f>
        <v>7091.2000000000007</v>
      </c>
      <c r="BG29" s="40">
        <f>VLOOKUP($BC29&amp;"_"&amp;$AZ$7,データシート1!$A:$BS,MATCH("cb_"&amp;BG$12,データシート1!$A$1:$BS$1,0),0)</f>
        <v>0</v>
      </c>
      <c r="BH29" s="40">
        <f>VLOOKUP($BC29&amp;"_"&amp;$AZ$7,データシート1!$A:$BS,MATCH("cb_"&amp;BH$12,データシート1!$A$1:$BS$1,0),0)</f>
        <v>3705</v>
      </c>
      <c r="BI29" s="40">
        <f>VLOOKUP($BC29&amp;"_"&amp;$AZ$7,データシート1!$A:$BS,MATCH("cb_"&amp;BI$12,データシート1!$A$1:$BS$1,0),0)</f>
        <v>0</v>
      </c>
      <c r="BJ29" s="40">
        <f>VLOOKUP($BC29&amp;"_"&amp;$AZ$7,データシート1!$A:$BS,MATCH("cb_"&amp;BJ$12,データシート1!$A$1:$BS$1,0),0)</f>
        <v>0</v>
      </c>
      <c r="BK29" s="40">
        <f t="shared" si="3"/>
        <v>11486.060000000001</v>
      </c>
      <c r="BL29" s="42"/>
      <c r="BM29" s="960" t="str">
        <f t="shared" si="4"/>
        <v>32343</v>
      </c>
      <c r="BN29" s="123" t="str">
        <f t="shared" si="5"/>
        <v>奥出雲町</v>
      </c>
      <c r="BO29" s="40">
        <f>BE29*VLOOKUP(BO$12,別紙!$B$4:$E$10,MATCH("設備利用率",別紙!$B$4:$E$4,0),0)/100*8760/10^3</f>
        <v>827.9147832000001</v>
      </c>
      <c r="BP29" s="40">
        <f>BF29*VLOOKUP(BP$12,別紙!$B$4:$E$10,MATCH("設備利用率",別紙!$B$4:$E$4,0),0)/100*8760/10^3</f>
        <v>9379.9557120000009</v>
      </c>
      <c r="BQ29" s="40">
        <f>BG29*VLOOKUP(BQ$12,別紙!$B$4:$E$10,MATCH("設備利用率",別紙!$B$4:$E$4,0),0)/100*8760/10^3</f>
        <v>0</v>
      </c>
      <c r="BR29" s="40">
        <f>BH29*VLOOKUP(BR$12,別紙!$B$4:$E$10,MATCH("設備利用率",別紙!$B$4:$E$4,0),0)/100*8760/10^3</f>
        <v>19473.48</v>
      </c>
      <c r="BS29" s="40">
        <f>BI29*VLOOKUP(BS$12,別紙!$B$4:$E$10,MATCH("設備利用率",別紙!$B$4:$E$4,0),0)/100*8760/10^3</f>
        <v>0</v>
      </c>
      <c r="BT29" s="40">
        <f>BJ29*VLOOKUP(BT$12,別紙!$B$4:$E$10,MATCH("設備利用率",別紙!$B$4:$E$4,0),0)/100*8760/10^3</f>
        <v>0</v>
      </c>
      <c r="BU29" s="40">
        <f t="shared" si="6"/>
        <v>29681.3504952</v>
      </c>
      <c r="BV29" s="42"/>
      <c r="BW29" s="38" t="str">
        <f t="shared" si="7"/>
        <v>32343</v>
      </c>
      <c r="BX29" s="38" t="str">
        <f t="shared" si="8"/>
        <v>奥出雲町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89108.05561571983</v>
      </c>
      <c r="BZ29" s="42"/>
      <c r="CA29" s="38" t="str">
        <f t="shared" si="9"/>
        <v>32343</v>
      </c>
      <c r="CB29" s="38" t="str">
        <f t="shared" si="10"/>
        <v>奥出雲町</v>
      </c>
      <c r="CC29" s="260">
        <f t="shared" si="11"/>
        <v>9.291132855265052E-3</v>
      </c>
      <c r="CD29" s="260">
        <f t="shared" ref="CD29:CD60" si="16">BP29/$BY29</f>
        <v>0.10526495777723213</v>
      </c>
      <c r="CE29" s="260">
        <f t="shared" ref="CE29:CE60" si="17">BQ29/$BY29</f>
        <v>0</v>
      </c>
      <c r="CF29" s="260">
        <f t="shared" ref="CF29:CF60" si="18">BR29/$BY29</f>
        <v>0.21853781754569698</v>
      </c>
      <c r="CG29" s="260">
        <f t="shared" ref="CG29:CG60" si="19">BS29/$BY29</f>
        <v>0</v>
      </c>
      <c r="CH29" s="260">
        <f t="shared" ref="CH29:CH60" si="20">BT29/$BY29</f>
        <v>0</v>
      </c>
      <c r="CI29" s="260">
        <f t="shared" si="12"/>
        <v>0.33309390817819418</v>
      </c>
      <c r="CK29" s="20" t="str">
        <f t="shared" si="13"/>
        <v>32343</v>
      </c>
      <c r="CL29" s="20" t="str">
        <f t="shared" si="14"/>
        <v>奥出雲町</v>
      </c>
      <c r="CM29" s="20">
        <f>VLOOKUP($CK29&amp;"_"&amp;$AZ$7,データシート1!$A:$BS,MATCH("ca_太陽光発電（10kW未満）",データシート1!$A$1:$BS$1,0),0)</f>
        <v>129</v>
      </c>
      <c r="CN29" s="20">
        <f>VLOOKUP($CK29&amp;"_"&amp;$AZ$5,データシート1!$A:$BS,MATCH("ab_家庭",データシート1!$A$1:$BS$1,0),0)</f>
        <v>4750</v>
      </c>
      <c r="CO29" s="260">
        <f t="shared" si="15"/>
        <v>2.7157894736842107E-2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25384</v>
      </c>
      <c r="AY30" s="20" t="str">
        <f>IF(IFERROR(比較地域マスタ!$Z23,"")=0,"",IFERROR(比較地域マスタ!$Z23,""))</f>
        <v>竜王町</v>
      </c>
      <c r="BC30" s="960" t="str">
        <f t="shared" si="0"/>
        <v>25384</v>
      </c>
      <c r="BD30" s="123" t="str">
        <f t="shared" si="2"/>
        <v>竜王町</v>
      </c>
      <c r="BE30" s="40">
        <f>VLOOKUP($BC30&amp;"_"&amp;$AZ$7,データシート1!$A:$BS,MATCH("cb_"&amp;BE$12,データシート1!$A$1:$BS$1,0),0)</f>
        <v>2558.5000000000005</v>
      </c>
      <c r="BF30" s="40">
        <f>VLOOKUP($BC30&amp;"_"&amp;$AZ$7,データシート1!$A:$BS,MATCH("cb_"&amp;BF$12,データシート1!$A$1:$BS$1,0),0)</f>
        <v>17230.400000000001</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19788.900000000001</v>
      </c>
      <c r="BL30" s="42"/>
      <c r="BM30" s="960" t="str">
        <f t="shared" si="4"/>
        <v>25384</v>
      </c>
      <c r="BN30" s="123" t="str">
        <f t="shared" si="5"/>
        <v>竜王町</v>
      </c>
      <c r="BO30" s="40">
        <f>BE30*VLOOKUP(BO$12,別紙!$B$4:$E$10,MATCH("設備利用率",別紙!$B$4:$E$4,0),0)/100*8760/10^3</f>
        <v>3070.5070200000005</v>
      </c>
      <c r="BP30" s="40">
        <f>BF30*VLOOKUP(BP$12,別紙!$B$4:$E$10,MATCH("設備利用率",別紙!$B$4:$E$4,0),0)/100*8760/10^3</f>
        <v>22791.683903999998</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25862.190923999999</v>
      </c>
      <c r="BV30" s="42"/>
      <c r="BW30" s="38" t="str">
        <f t="shared" si="7"/>
        <v>25384</v>
      </c>
      <c r="BX30" s="38" t="str">
        <f t="shared" si="8"/>
        <v>竜王町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484289.87986816152</v>
      </c>
      <c r="BZ30" s="42"/>
      <c r="CA30" s="38" t="str">
        <f t="shared" si="9"/>
        <v>25384</v>
      </c>
      <c r="CB30" s="38" t="str">
        <f t="shared" si="10"/>
        <v>竜王町</v>
      </c>
      <c r="CC30" s="260">
        <f t="shared" si="11"/>
        <v>6.3402254468664229E-3</v>
      </c>
      <c r="CD30" s="260">
        <f t="shared" si="16"/>
        <v>4.7062069333772966E-2</v>
      </c>
      <c r="CE30" s="260">
        <f t="shared" si="17"/>
        <v>0</v>
      </c>
      <c r="CF30" s="260">
        <f t="shared" si="18"/>
        <v>0</v>
      </c>
      <c r="CG30" s="260">
        <f t="shared" si="19"/>
        <v>0</v>
      </c>
      <c r="CH30" s="260">
        <f t="shared" si="20"/>
        <v>0</v>
      </c>
      <c r="CI30" s="260">
        <f t="shared" si="12"/>
        <v>5.3402294780639389E-2</v>
      </c>
      <c r="CK30" s="20" t="str">
        <f t="shared" si="13"/>
        <v>25384</v>
      </c>
      <c r="CL30" s="20" t="str">
        <f t="shared" si="14"/>
        <v>竜王町</v>
      </c>
      <c r="CM30" s="20">
        <f>VLOOKUP($CK30&amp;"_"&amp;$AZ$7,データシート1!$A:$BS,MATCH("ca_太陽光発電（10kW未満）",データシート1!$A$1:$BS$1,0),0)</f>
        <v>534</v>
      </c>
      <c r="CN30" s="20">
        <f>VLOOKUP($CK30&amp;"_"&amp;$AZ$5,データシート1!$A:$BS,MATCH("ab_家庭",データシート1!$A$1:$BS$1,0),0)</f>
        <v>4465</v>
      </c>
      <c r="CO30" s="260">
        <f t="shared" si="15"/>
        <v>0.11959686450167974</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20561</v>
      </c>
      <c r="AY31" s="20" t="str">
        <f>IF(IFERROR(比較地域マスタ!$Z24,"")=0,"",IFERROR(比較地域マスタ!$Z24,""))</f>
        <v>山ノ内町</v>
      </c>
      <c r="BC31" s="960" t="str">
        <f t="shared" si="0"/>
        <v>20561</v>
      </c>
      <c r="BD31" s="123" t="str">
        <f t="shared" si="2"/>
        <v>山ノ内町</v>
      </c>
      <c r="BE31" s="40">
        <f>VLOOKUP($BC31&amp;"_"&amp;$AZ$7,データシート1!$A:$BS,MATCH("cb_"&amp;BE$12,データシート1!$A$1:$BS$1,0),0)</f>
        <v>600.9</v>
      </c>
      <c r="BF31" s="40">
        <f>VLOOKUP($BC31&amp;"_"&amp;$AZ$7,データシート1!$A:$BS,MATCH("cb_"&amp;BF$12,データシート1!$A$1:$BS$1,0),0)</f>
        <v>1342.7000000000003</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1943.6000000000004</v>
      </c>
      <c r="BL31" s="42"/>
      <c r="BM31" s="960" t="str">
        <f t="shared" si="4"/>
        <v>20561</v>
      </c>
      <c r="BN31" s="123" t="str">
        <f t="shared" si="5"/>
        <v>山ノ内町</v>
      </c>
      <c r="BO31" s="40">
        <f>BE31*VLOOKUP(BO$12,別紙!$B$4:$E$10,MATCH("設備利用率",別紙!$B$4:$E$4,0),0)/100*8760/10^3</f>
        <v>721.152108</v>
      </c>
      <c r="BP31" s="40">
        <f>BF31*VLOOKUP(BP$12,別紙!$B$4:$E$10,MATCH("設備利用率",別紙!$B$4:$E$4,0),0)/100*8760/10^3</f>
        <v>1776.0698520000003</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2497.2219600000003</v>
      </c>
      <c r="BV31" s="42"/>
      <c r="BW31" s="38" t="str">
        <f t="shared" si="7"/>
        <v>20561</v>
      </c>
      <c r="BX31" s="38" t="str">
        <f t="shared" si="8"/>
        <v>山ノ内町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53949.107271620829</v>
      </c>
      <c r="BZ31" s="42"/>
      <c r="CA31" s="38" t="str">
        <f t="shared" si="9"/>
        <v>20561</v>
      </c>
      <c r="CB31" s="38" t="str">
        <f t="shared" si="10"/>
        <v>山ノ内町</v>
      </c>
      <c r="CC31" s="260">
        <f t="shared" si="11"/>
        <v>1.3367266753260103E-2</v>
      </c>
      <c r="CD31" s="260">
        <f t="shared" si="16"/>
        <v>3.2921209299310812E-2</v>
      </c>
      <c r="CE31" s="260">
        <f t="shared" si="17"/>
        <v>0</v>
      </c>
      <c r="CF31" s="260">
        <f t="shared" si="18"/>
        <v>0</v>
      </c>
      <c r="CG31" s="260">
        <f t="shared" si="19"/>
        <v>0</v>
      </c>
      <c r="CH31" s="260">
        <f t="shared" si="20"/>
        <v>0</v>
      </c>
      <c r="CI31" s="260">
        <f t="shared" si="12"/>
        <v>4.6288476052570915E-2</v>
      </c>
      <c r="CK31" s="20" t="str">
        <f t="shared" si="13"/>
        <v>20561</v>
      </c>
      <c r="CL31" s="20" t="str">
        <f t="shared" si="14"/>
        <v>山ノ内町</v>
      </c>
      <c r="CM31" s="20">
        <f>VLOOKUP($CK31&amp;"_"&amp;$AZ$7,データシート1!$A:$BS,MATCH("ca_太陽光発電（10kW未満）",データシート1!$A$1:$BS$1,0),0)</f>
        <v>117</v>
      </c>
      <c r="CN31" s="20">
        <f>VLOOKUP($CK31&amp;"_"&amp;$AZ$5,データシート1!$A:$BS,MATCH("ab_家庭",データシート1!$A$1:$BS$1,0),0)</f>
        <v>4952</v>
      </c>
      <c r="CO31" s="260">
        <f t="shared" si="15"/>
        <v>2.3626817447495962E-2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36405</v>
      </c>
      <c r="AY32" s="20" t="str">
        <f>IF(IFERROR(比較地域マスタ!$Z25,"")=0,"",IFERROR(比較地域マスタ!$Z25,""))</f>
        <v>上板町</v>
      </c>
      <c r="AZ32" s="24"/>
      <c r="BA32" s="24"/>
      <c r="BB32" s="24"/>
      <c r="BC32" s="960" t="str">
        <f t="shared" si="0"/>
        <v>36405</v>
      </c>
      <c r="BD32" s="123" t="str">
        <f t="shared" si="2"/>
        <v>上板町</v>
      </c>
      <c r="BE32" s="40">
        <f>VLOOKUP($BC32&amp;"_"&amp;$AZ$7,データシート1!$A:$BS,MATCH("cb_"&amp;BE$12,データシート1!$A$1:$BS$1,0),0)</f>
        <v>2063.9489999999996</v>
      </c>
      <c r="BF32" s="40">
        <f>VLOOKUP($BC32&amp;"_"&amp;$AZ$7,データシート1!$A:$BS,MATCH("cb_"&amp;BF$12,データシート1!$A$1:$BS$1,0),0)</f>
        <v>25559.000000000007</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27622.949000000008</v>
      </c>
      <c r="BL32" s="42"/>
      <c r="BM32" s="960" t="str">
        <f t="shared" si="4"/>
        <v>36405</v>
      </c>
      <c r="BN32" s="123" t="str">
        <f t="shared" si="5"/>
        <v>上板町</v>
      </c>
      <c r="BO32" s="40">
        <f>BE32*VLOOKUP(BO$12,別紙!$B$4:$E$10,MATCH("設備利用率",別紙!$B$4:$E$4,0),0)/100*8760/10^3</f>
        <v>2476.9864738799993</v>
      </c>
      <c r="BP32" s="40">
        <f>BF32*VLOOKUP(BP$12,別紙!$B$4:$E$10,MATCH("設備利用率",別紙!$B$4:$E$4,0),0)/100*8760/10^3</f>
        <v>33808.422840000014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36285.409313880016</v>
      </c>
      <c r="BV32" s="42"/>
      <c r="BW32" s="38" t="str">
        <f t="shared" si="7"/>
        <v>36405</v>
      </c>
      <c r="BX32" s="38" t="str">
        <f t="shared" si="8"/>
        <v>上板町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51784.650750505178</v>
      </c>
      <c r="BZ32" s="42"/>
      <c r="CA32" s="38" t="str">
        <f t="shared" si="9"/>
        <v>36405</v>
      </c>
      <c r="CB32" s="38" t="str">
        <f t="shared" si="10"/>
        <v>上板町</v>
      </c>
      <c r="CC32" s="260">
        <f t="shared" si="11"/>
        <v>4.7832445289897711E-2</v>
      </c>
      <c r="CD32" s="260">
        <f t="shared" si="16"/>
        <v>0.65286571117157144</v>
      </c>
      <c r="CE32" s="260">
        <f t="shared" si="17"/>
        <v>0</v>
      </c>
      <c r="CF32" s="260">
        <f t="shared" si="18"/>
        <v>0</v>
      </c>
      <c r="CG32" s="260">
        <f t="shared" si="19"/>
        <v>0</v>
      </c>
      <c r="CH32" s="260">
        <f t="shared" si="20"/>
        <v>0</v>
      </c>
      <c r="CI32" s="260">
        <f t="shared" si="12"/>
        <v>0.70069815646146927</v>
      </c>
      <c r="CJ32" s="24"/>
      <c r="CK32" s="20" t="str">
        <f t="shared" si="13"/>
        <v>36405</v>
      </c>
      <c r="CL32" s="20" t="str">
        <f t="shared" si="14"/>
        <v>上板町</v>
      </c>
      <c r="CM32" s="20">
        <f>VLOOKUP($CK32&amp;"_"&amp;$AZ$7,データシート1!$A:$BS,MATCH("ca_太陽光発電（10kW未満）",データシート1!$A$1:$BS$1,0),0)</f>
        <v>399</v>
      </c>
      <c r="CN32" s="20">
        <f>VLOOKUP($CK32&amp;"_"&amp;$AZ$5,データシート1!$A:$BS,MATCH("ab_家庭",データシート1!$A$1:$BS$1,0),0)</f>
        <v>4934</v>
      </c>
      <c r="CO32" s="260">
        <f t="shared" si="15"/>
        <v>8.0867450344548036E-2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47314</v>
      </c>
      <c r="AY33" s="20" t="str">
        <f>IF(IFERROR(比較地域マスタ!$Z26,"")=0,"",IFERROR(比較地域マスタ!$Z26,""))</f>
        <v>金武町</v>
      </c>
      <c r="BC33" s="960" t="str">
        <f t="shared" si="0"/>
        <v>47314</v>
      </c>
      <c r="BD33" s="123" t="str">
        <f t="shared" si="2"/>
        <v>金武町</v>
      </c>
      <c r="BE33" s="40">
        <f>VLOOKUP($BC33&amp;"_"&amp;$AZ$7,データシート1!$A:$BS,MATCH("cb_"&amp;BE$12,データシート1!$A$1:$BS$1,0),0)</f>
        <v>1189.2699999999998</v>
      </c>
      <c r="BF33" s="40">
        <f>VLOOKUP($BC33&amp;"_"&amp;$AZ$7,データシート1!$A:$BS,MATCH("cb_"&amp;BF$12,データシート1!$A$1:$BS$1,0),0)</f>
        <v>4791.8000000000029</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5981.0700000000024</v>
      </c>
      <c r="BL33" s="42"/>
      <c r="BM33" s="960" t="str">
        <f t="shared" si="4"/>
        <v>47314</v>
      </c>
      <c r="BN33" s="123" t="str">
        <f t="shared" si="5"/>
        <v>金武町</v>
      </c>
      <c r="BO33" s="40">
        <f>BE33*VLOOKUP(BO$12,別紙!$B$4:$E$10,MATCH("設備利用率",別紙!$B$4:$E$4,0),0)/100*8760/10^3</f>
        <v>1427.2667123999997</v>
      </c>
      <c r="BP33" s="40">
        <f>BF33*VLOOKUP(BP$12,別紙!$B$4:$E$10,MATCH("設備利用率",別紙!$B$4:$E$4,0),0)/100*8760/10^3</f>
        <v>6338.4013680000035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7765.6680804000034</v>
      </c>
      <c r="BV33" s="42"/>
      <c r="BW33" s="38" t="str">
        <f t="shared" si="7"/>
        <v>47314</v>
      </c>
      <c r="BX33" s="38" t="str">
        <f t="shared" si="8"/>
        <v>金武町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46332.102601737701</v>
      </c>
      <c r="BZ33" s="42"/>
      <c r="CA33" s="38" t="str">
        <f t="shared" si="9"/>
        <v>47314</v>
      </c>
      <c r="CB33" s="38" t="str">
        <f t="shared" si="10"/>
        <v>金武町</v>
      </c>
      <c r="CC33" s="260">
        <f t="shared" si="11"/>
        <v>3.0805135796847467E-2</v>
      </c>
      <c r="CD33" s="260">
        <f t="shared" si="16"/>
        <v>0.13680366337966021</v>
      </c>
      <c r="CE33" s="260">
        <f t="shared" si="17"/>
        <v>0</v>
      </c>
      <c r="CF33" s="260">
        <f t="shared" si="18"/>
        <v>0</v>
      </c>
      <c r="CG33" s="260">
        <f t="shared" si="19"/>
        <v>0</v>
      </c>
      <c r="CH33" s="260">
        <f t="shared" si="20"/>
        <v>0</v>
      </c>
      <c r="CI33" s="260">
        <f t="shared" si="12"/>
        <v>0.16760879917650767</v>
      </c>
      <c r="CK33" s="20" t="str">
        <f t="shared" si="13"/>
        <v>47314</v>
      </c>
      <c r="CL33" s="20" t="str">
        <f t="shared" si="14"/>
        <v>金武町</v>
      </c>
      <c r="CM33" s="20">
        <f>VLOOKUP($CK33&amp;"_"&amp;$AZ$7,データシート1!$A:$BS,MATCH("ca_太陽光発電（10kW未満）",データシート1!$A$1:$BS$1,0),0)</f>
        <v>188</v>
      </c>
      <c r="CN33" s="20">
        <f>VLOOKUP($CK33&amp;"_"&amp;$AZ$5,データシート1!$A:$BS,MATCH("ab_家庭",データシート1!$A$1:$BS$1,0),0)</f>
        <v>5602</v>
      </c>
      <c r="CO33" s="260">
        <f t="shared" si="15"/>
        <v>3.3559443056051408E-2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22301</v>
      </c>
      <c r="AY34" s="20" t="str">
        <f>IF(IFERROR(比較地域マスタ!$Z27,"")=0,"",IFERROR(比較地域マスタ!$Z27,""))</f>
        <v>東伊豆町</v>
      </c>
      <c r="BC34" s="960" t="str">
        <f t="shared" si="0"/>
        <v>22301</v>
      </c>
      <c r="BD34" s="123" t="str">
        <f t="shared" si="2"/>
        <v>東伊豆町</v>
      </c>
      <c r="BE34" s="40">
        <f>VLOOKUP($BC34&amp;"_"&amp;$AZ$7,データシート1!$A:$BS,MATCH("cb_"&amp;BE$12,データシート1!$A$1:$BS$1,0),0)</f>
        <v>524.89999999999986</v>
      </c>
      <c r="BF34" s="40">
        <f>VLOOKUP($BC34&amp;"_"&amp;$AZ$7,データシート1!$A:$BS,MATCH("cb_"&amp;BF$12,データシート1!$A$1:$BS$1,0),0)</f>
        <v>9548</v>
      </c>
      <c r="BG34" s="40">
        <f>VLOOKUP($BC34&amp;"_"&amp;$AZ$7,データシート1!$A:$BS,MATCH("cb_"&amp;BG$12,データシート1!$A$1:$BS$1,0),0)</f>
        <v>16800</v>
      </c>
      <c r="BH34" s="40">
        <f>VLOOKUP($BC34&amp;"_"&amp;$AZ$7,データシート1!$A:$BS,MATCH("cb_"&amp;BH$12,データシート1!$A$1:$BS$1,0),0)</f>
        <v>3091</v>
      </c>
      <c r="BI34" s="40">
        <f>VLOOKUP($BC34&amp;"_"&amp;$AZ$7,データシート1!$A:$BS,MATCH("cb_"&amp;BI$12,データシート1!$A$1:$BS$1,0),0)</f>
        <v>0</v>
      </c>
      <c r="BJ34" s="40">
        <f>VLOOKUP($BC34&amp;"_"&amp;$AZ$7,データシート1!$A:$BS,MATCH("cb_"&amp;BJ$12,データシート1!$A$1:$BS$1,0),0)</f>
        <v>0</v>
      </c>
      <c r="BK34" s="40">
        <f t="shared" si="3"/>
        <v>29963.9</v>
      </c>
      <c r="BL34" s="42"/>
      <c r="BM34" s="960" t="str">
        <f t="shared" si="4"/>
        <v>22301</v>
      </c>
      <c r="BN34" s="123" t="str">
        <f t="shared" si="5"/>
        <v>東伊豆町</v>
      </c>
      <c r="BO34" s="40">
        <f>BE34*VLOOKUP(BO$12,別紙!$B$4:$E$10,MATCH("設備利用率",別紙!$B$4:$E$4,0),0)/100*8760/10^3</f>
        <v>629.94298799999979</v>
      </c>
      <c r="BP34" s="40">
        <f>BF34*VLOOKUP(BP$12,別紙!$B$4:$E$10,MATCH("設備利用率",別紙!$B$4:$E$4,0),0)/100*8760/10^3</f>
        <v>12629.712479999998</v>
      </c>
      <c r="BQ34" s="40">
        <f>BG34*VLOOKUP(BQ$12,別紙!$B$4:$E$10,MATCH("設備利用率",別紙!$B$4:$E$4,0),0)/100*8760/10^3</f>
        <v>36497.663999999997</v>
      </c>
      <c r="BR34" s="40">
        <f>BH34*VLOOKUP(BR$12,別紙!$B$4:$E$10,MATCH("設備利用率",別紙!$B$4:$E$4,0),0)/100*8760/10^3</f>
        <v>16246.296</v>
      </c>
      <c r="BS34" s="40">
        <f>BI34*VLOOKUP(BS$12,別紙!$B$4:$E$10,MATCH("設備利用率",別紙!$B$4:$E$4,0),0)/100*8760/10^3</f>
        <v>0</v>
      </c>
      <c r="BT34" s="40">
        <f>BJ34*VLOOKUP(BT$12,別紙!$B$4:$E$10,MATCH("設備利用率",別紙!$B$4:$E$4,0),0)/100*8760/10^3</f>
        <v>0</v>
      </c>
      <c r="BU34" s="40">
        <f t="shared" si="6"/>
        <v>66003.615467999989</v>
      </c>
      <c r="BV34" s="42"/>
      <c r="BW34" s="38" t="str">
        <f t="shared" si="7"/>
        <v>22301</v>
      </c>
      <c r="BX34" s="38" t="str">
        <f t="shared" si="8"/>
        <v>東伊豆町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60051.816613502582</v>
      </c>
      <c r="BZ34" s="42"/>
      <c r="CA34" s="38" t="str">
        <f t="shared" si="9"/>
        <v>22301</v>
      </c>
      <c r="CB34" s="38" t="str">
        <f t="shared" si="10"/>
        <v>東伊豆町</v>
      </c>
      <c r="CC34" s="260">
        <f t="shared" si="11"/>
        <v>1.0489990536911714E-2</v>
      </c>
      <c r="CD34" s="260">
        <f t="shared" si="16"/>
        <v>0.21031357904267331</v>
      </c>
      <c r="CE34" s="260">
        <f t="shared" si="17"/>
        <v>0.60776952402458273</v>
      </c>
      <c r="CF34" s="260">
        <f t="shared" si="18"/>
        <v>0.27053796065091956</v>
      </c>
      <c r="CG34" s="260">
        <f t="shared" si="19"/>
        <v>0</v>
      </c>
      <c r="CH34" s="260">
        <f t="shared" si="20"/>
        <v>0</v>
      </c>
      <c r="CI34" s="260">
        <f t="shared" si="12"/>
        <v>1.0991110542550873</v>
      </c>
      <c r="CK34" s="20" t="str">
        <f t="shared" si="13"/>
        <v>22301</v>
      </c>
      <c r="CL34" s="20" t="str">
        <f t="shared" si="14"/>
        <v>東伊豆町</v>
      </c>
      <c r="CM34" s="20">
        <f>VLOOKUP($CK34&amp;"_"&amp;$AZ$7,データシート1!$A:$BS,MATCH("ca_太陽光発電（10kW未満）",データシート1!$A$1:$BS$1,0),0)</f>
        <v>111</v>
      </c>
      <c r="CN34" s="20">
        <f>VLOOKUP($CK34&amp;"_"&amp;$AZ$5,データシート1!$A:$BS,MATCH("ab_家庭",データシート1!$A$1:$BS$1,0),0)</f>
        <v>6213</v>
      </c>
      <c r="CO34" s="260">
        <f t="shared" si="15"/>
        <v>1.7865765330758086E-2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09344</v>
      </c>
      <c r="AY35" s="20" t="str">
        <f>IF(IFERROR(比較地域マスタ!$Z28,"")=0,"",IFERROR(比較地域マスタ!$Z28,""))</f>
        <v>市貝町</v>
      </c>
      <c r="BC35" s="960" t="str">
        <f t="shared" si="0"/>
        <v>09344</v>
      </c>
      <c r="BD35" s="123" t="str">
        <f t="shared" si="2"/>
        <v>市貝町</v>
      </c>
      <c r="BE35" s="40">
        <f>VLOOKUP($BC35&amp;"_"&amp;$AZ$7,データシート1!$A:$BS,MATCH("cb_"&amp;BE$12,データシート1!$A$1:$BS$1,0),0)</f>
        <v>1756.1000000000006</v>
      </c>
      <c r="BF35" s="40">
        <f>VLOOKUP($BC35&amp;"_"&amp;$AZ$7,データシート1!$A:$BS,MATCH("cb_"&amp;BF$12,データシート1!$A$1:$BS$1,0),0)</f>
        <v>35626.900000000009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37383.000000000007</v>
      </c>
      <c r="BL35" s="42"/>
      <c r="BM35" s="960" t="str">
        <f t="shared" si="4"/>
        <v>09344</v>
      </c>
      <c r="BN35" s="123" t="str">
        <f t="shared" si="5"/>
        <v>市貝町</v>
      </c>
      <c r="BO35" s="40">
        <f>BE35*VLOOKUP(BO$12,別紙!$B$4:$E$10,MATCH("設備利用率",別紙!$B$4:$E$4,0),0)/100*8760/10^3</f>
        <v>2107.5307320000002</v>
      </c>
      <c r="BP35" s="40">
        <f>BF35*VLOOKUP(BP$12,別紙!$B$4:$E$10,MATCH("設備利用率",別紙!$B$4:$E$4,0),0)/100*8760/10^3</f>
        <v>47125.83824400002</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49233.36897600002</v>
      </c>
      <c r="BV35" s="42"/>
      <c r="BW35" s="38" t="str">
        <f t="shared" si="7"/>
        <v>09344</v>
      </c>
      <c r="BX35" s="38" t="str">
        <f t="shared" si="8"/>
        <v>市貝町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124258.07462478905</v>
      </c>
      <c r="BZ35" s="42"/>
      <c r="CA35" s="38" t="str">
        <f t="shared" si="9"/>
        <v>09344</v>
      </c>
      <c r="CB35" s="38" t="str">
        <f t="shared" si="10"/>
        <v>市貝町</v>
      </c>
      <c r="CC35" s="260">
        <f t="shared" si="11"/>
        <v>1.6960915726112139E-2</v>
      </c>
      <c r="CD35" s="260">
        <f t="shared" si="16"/>
        <v>0.3792577535608988</v>
      </c>
      <c r="CE35" s="260">
        <f t="shared" si="17"/>
        <v>0</v>
      </c>
      <c r="CF35" s="260">
        <f t="shared" si="18"/>
        <v>0</v>
      </c>
      <c r="CG35" s="260">
        <f t="shared" si="19"/>
        <v>0</v>
      </c>
      <c r="CH35" s="260">
        <f t="shared" si="20"/>
        <v>0</v>
      </c>
      <c r="CI35" s="260">
        <f t="shared" si="12"/>
        <v>0.39621866928701094</v>
      </c>
      <c r="CK35" s="20" t="str">
        <f t="shared" si="13"/>
        <v>09344</v>
      </c>
      <c r="CL35" s="20" t="str">
        <f t="shared" si="14"/>
        <v>市貝町</v>
      </c>
      <c r="CM35" s="20">
        <f>VLOOKUP($CK35&amp;"_"&amp;$AZ$7,データシート1!$A:$BS,MATCH("ca_太陽光発電（10kW未満）",データシート1!$A$1:$BS$1,0),0)</f>
        <v>347</v>
      </c>
      <c r="CN35" s="20">
        <f>VLOOKUP($CK35&amp;"_"&amp;$AZ$5,データシート1!$A:$BS,MATCH("ab_家庭",データシート1!$A$1:$BS$1,0),0)</f>
        <v>4535</v>
      </c>
      <c r="CO35" s="260">
        <f t="shared" si="15"/>
        <v>7.6515986769570013E-2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01402</v>
      </c>
      <c r="AY36" s="20" t="str">
        <f>IF(IFERROR(比較地域マスタ!$Z29,"")=0,"",IFERROR(比較地域マスタ!$Z29,""))</f>
        <v>岩内町</v>
      </c>
      <c r="BC36" s="960" t="str">
        <f t="shared" si="0"/>
        <v>01402</v>
      </c>
      <c r="BD36" s="123" t="str">
        <f t="shared" si="2"/>
        <v>岩内町</v>
      </c>
      <c r="BE36" s="40">
        <f>VLOOKUP($BC36&amp;"_"&amp;$AZ$7,データシート1!$A:$BS,MATCH("cb_"&amp;BE$12,データシート1!$A$1:$BS$1,0),0)</f>
        <v>225.65800000000002</v>
      </c>
      <c r="BF36" s="40">
        <f>VLOOKUP($BC36&amp;"_"&amp;$AZ$7,データシート1!$A:$BS,MATCH("cb_"&amp;BF$12,データシート1!$A$1:$BS$1,0),0)</f>
        <v>1500.7</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1726.3580000000002</v>
      </c>
      <c r="BL36" s="42"/>
      <c r="BM36" s="960" t="str">
        <f t="shared" si="4"/>
        <v>01402</v>
      </c>
      <c r="BN36" s="123" t="str">
        <f t="shared" si="5"/>
        <v>岩内町</v>
      </c>
      <c r="BO36" s="40">
        <f>BE36*VLOOKUP(BO$12,別紙!$B$4:$E$10,MATCH("設備利用率",別紙!$B$4:$E$4,0),0)/100*8760/10^3</f>
        <v>270.81667895999999</v>
      </c>
      <c r="BP36" s="40">
        <f>BF36*VLOOKUP(BP$12,別紙!$B$4:$E$10,MATCH("設備利用率",別紙!$B$4:$E$4,0),0)/100*8760/10^3</f>
        <v>1985.0659319999997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2255.8826109599995</v>
      </c>
      <c r="BV36" s="42"/>
      <c r="BW36" s="38" t="str">
        <f t="shared" si="7"/>
        <v>01402</v>
      </c>
      <c r="BX36" s="38" t="str">
        <f t="shared" si="8"/>
        <v>岩内町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55192.984997787797</v>
      </c>
      <c r="BZ36" s="42"/>
      <c r="CA36" s="38" t="str">
        <f t="shared" si="9"/>
        <v>01402</v>
      </c>
      <c r="CB36" s="38" t="str">
        <f t="shared" si="10"/>
        <v>岩内町</v>
      </c>
      <c r="CC36" s="260">
        <f t="shared" si="11"/>
        <v>4.9067228194100152E-3</v>
      </c>
      <c r="CD36" s="260">
        <f t="shared" si="16"/>
        <v>3.5965910016998781E-2</v>
      </c>
      <c r="CE36" s="260">
        <f t="shared" si="17"/>
        <v>0</v>
      </c>
      <c r="CF36" s="260">
        <f t="shared" si="18"/>
        <v>0</v>
      </c>
      <c r="CG36" s="260">
        <f t="shared" si="19"/>
        <v>0</v>
      </c>
      <c r="CH36" s="260">
        <f t="shared" si="20"/>
        <v>0</v>
      </c>
      <c r="CI36" s="260">
        <f t="shared" si="12"/>
        <v>4.0872632836408795E-2</v>
      </c>
      <c r="CK36" s="20" t="str">
        <f t="shared" si="13"/>
        <v>01402</v>
      </c>
      <c r="CL36" s="20" t="str">
        <f t="shared" si="14"/>
        <v>岩内町</v>
      </c>
      <c r="CM36" s="20">
        <f>VLOOKUP($CK36&amp;"_"&amp;$AZ$7,データシート1!$A:$BS,MATCH("ca_太陽光発電（10kW未満）",データシート1!$A$1:$BS$1,0),0)</f>
        <v>43</v>
      </c>
      <c r="CN36" s="20">
        <f>VLOOKUP($CK36&amp;"_"&amp;$AZ$5,データシート1!$A:$BS,MATCH("ab_家庭",データシート1!$A$1:$BS$1,0),0)</f>
        <v>6535</v>
      </c>
      <c r="CO36" s="260">
        <f t="shared" si="15"/>
        <v>6.579954093343535E-3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45441</v>
      </c>
      <c r="AY37" s="20" t="str">
        <f>IF(IFERROR(比較地域マスタ!$Z30,"")=0,"",IFERROR(比較地域マスタ!$Z30,""))</f>
        <v>高千穂町</v>
      </c>
      <c r="BC37" s="960" t="str">
        <f t="shared" si="0"/>
        <v>45441</v>
      </c>
      <c r="BD37" s="123" t="str">
        <f t="shared" si="2"/>
        <v>高千穂町</v>
      </c>
      <c r="BE37" s="40">
        <f>VLOOKUP($BC37&amp;"_"&amp;$AZ$7,データシート1!$A:$BS,MATCH("cb_"&amp;BE$12,データシート1!$A$1:$BS$1,0),0)</f>
        <v>2600.8300000000004</v>
      </c>
      <c r="BF37" s="40">
        <f>VLOOKUP($BC37&amp;"_"&amp;$AZ$7,データシート1!$A:$BS,MATCH("cb_"&amp;BF$12,データシート1!$A$1:$BS$1,0),0)</f>
        <v>6382.5699999999979</v>
      </c>
      <c r="BG37" s="40">
        <f>VLOOKUP($BC37&amp;"_"&amp;$AZ$7,データシート1!$A:$BS,MATCH("cb_"&amp;BG$12,データシート1!$A$1:$BS$1,0),0)</f>
        <v>0</v>
      </c>
      <c r="BH37" s="40">
        <f>VLOOKUP($BC37&amp;"_"&amp;$AZ$7,データシート1!$A:$BS,MATCH("cb_"&amp;BH$12,データシート1!$A$1:$BS$1,0),0)</f>
        <v>14444.2</v>
      </c>
      <c r="BI37" s="40">
        <f>VLOOKUP($BC37&amp;"_"&amp;$AZ$7,データシート1!$A:$BS,MATCH("cb_"&amp;BI$12,データシート1!$A$1:$BS$1,0),0)</f>
        <v>0</v>
      </c>
      <c r="BJ37" s="40">
        <f>VLOOKUP($BC37&amp;"_"&amp;$AZ$7,データシート1!$A:$BS,MATCH("cb_"&amp;BJ$12,データシート1!$A$1:$BS$1,0),0)</f>
        <v>0</v>
      </c>
      <c r="BK37" s="40">
        <f t="shared" si="3"/>
        <v>23427.599999999999</v>
      </c>
      <c r="BL37" s="42"/>
      <c r="BM37" s="960" t="str">
        <f t="shared" si="4"/>
        <v>45441</v>
      </c>
      <c r="BN37" s="123" t="str">
        <f t="shared" si="5"/>
        <v>高千穂町</v>
      </c>
      <c r="BO37" s="40">
        <f>BE37*VLOOKUP(BO$12,別紙!$B$4:$E$10,MATCH("設備利用率",別紙!$B$4:$E$4,0),0)/100*8760/10^3</f>
        <v>3121.3080996000008</v>
      </c>
      <c r="BP37" s="40">
        <f>BF37*VLOOKUP(BP$12,別紙!$B$4:$E$10,MATCH("設備利用率",別紙!$B$4:$E$4,0),0)/100*8760/10^3</f>
        <v>8442.6082931999972</v>
      </c>
      <c r="BQ37" s="40">
        <f>BG37*VLOOKUP(BQ$12,別紙!$B$4:$E$10,MATCH("設備利用率",別紙!$B$4:$E$4,0),0)/100*8760/10^3</f>
        <v>0</v>
      </c>
      <c r="BR37" s="40">
        <f>BH37*VLOOKUP(BR$12,別紙!$B$4:$E$10,MATCH("設備利用率",別紙!$B$4:$E$4,0),0)/100*8760/10^3</f>
        <v>75918.715200000006</v>
      </c>
      <c r="BS37" s="40">
        <f>BI37*VLOOKUP(BS$12,別紙!$B$4:$E$10,MATCH("設備利用率",別紙!$B$4:$E$4,0),0)/100*8760/10^3</f>
        <v>0</v>
      </c>
      <c r="BT37" s="40">
        <f>BJ37*VLOOKUP(BT$12,別紙!$B$4:$E$10,MATCH("設備利用率",別紙!$B$4:$E$4,0),0)/100*8760/10^3</f>
        <v>0</v>
      </c>
      <c r="BU37" s="40">
        <f t="shared" si="6"/>
        <v>87482.631592799997</v>
      </c>
      <c r="BV37" s="42"/>
      <c r="BW37" s="38" t="str">
        <f t="shared" si="7"/>
        <v>45441</v>
      </c>
      <c r="BX37" s="38" t="str">
        <f t="shared" si="8"/>
        <v>高千穂町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49805.332145143584</v>
      </c>
      <c r="BZ37" s="42"/>
      <c r="CA37" s="38" t="str">
        <f t="shared" si="9"/>
        <v>45441</v>
      </c>
      <c r="CB37" s="38" t="str">
        <f t="shared" si="10"/>
        <v>高千穂町</v>
      </c>
      <c r="CC37" s="260">
        <f t="shared" si="11"/>
        <v>6.2670159301494652E-2</v>
      </c>
      <c r="CD37" s="260">
        <f t="shared" si="16"/>
        <v>0.16951213714620753</v>
      </c>
      <c r="CE37" s="260">
        <f t="shared" si="17"/>
        <v>0</v>
      </c>
      <c r="CF37" s="260">
        <f t="shared" si="18"/>
        <v>1.5243089831979504</v>
      </c>
      <c r="CG37" s="260">
        <f t="shared" si="19"/>
        <v>0</v>
      </c>
      <c r="CH37" s="260">
        <f t="shared" si="20"/>
        <v>0</v>
      </c>
      <c r="CI37" s="260">
        <f t="shared" si="12"/>
        <v>1.7564912796456524</v>
      </c>
      <c r="CK37" s="20" t="str">
        <f t="shared" si="13"/>
        <v>45441</v>
      </c>
      <c r="CL37" s="20" t="str">
        <f t="shared" si="14"/>
        <v>高千穂町</v>
      </c>
      <c r="CM37" s="20">
        <f>VLOOKUP($CK37&amp;"_"&amp;$AZ$7,データシート1!$A:$BS,MATCH("ca_太陽光発電（10kW未満）",データシート1!$A$1:$BS$1,0),0)</f>
        <v>455</v>
      </c>
      <c r="CN37" s="20">
        <f>VLOOKUP($CK37&amp;"_"&amp;$AZ$5,データシート1!$A:$BS,MATCH("ab_家庭",データシート1!$A$1:$BS$1,0),0)</f>
        <v>4972</v>
      </c>
      <c r="CO37" s="260">
        <f t="shared" si="15"/>
        <v>9.1512469831053905E-2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01601</v>
      </c>
      <c r="AY38" s="20" t="str">
        <f>IF(IFERROR(比較地域マスタ!$Z31,"")=0,"",IFERROR(比較地域マスタ!$Z31,""))</f>
        <v>日高町</v>
      </c>
      <c r="BC38" s="960" t="str">
        <f t="shared" si="0"/>
        <v>01601</v>
      </c>
      <c r="BD38" s="123" t="str">
        <f t="shared" si="2"/>
        <v>日高町</v>
      </c>
      <c r="BE38" s="40">
        <f>VLOOKUP($BC38&amp;"_"&amp;$AZ$7,データシート1!$A:$BS,MATCH("cb_"&amp;BE$12,データシート1!$A$1:$BS$1,0),0)</f>
        <v>526.7489999999998</v>
      </c>
      <c r="BF38" s="40">
        <f>VLOOKUP($BC38&amp;"_"&amp;$AZ$7,データシート1!$A:$BS,MATCH("cb_"&amp;BF$12,データシート1!$A$1:$BS$1,0),0)</f>
        <v>17994.800000000007</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18521.549000000006</v>
      </c>
      <c r="BL38" s="42"/>
      <c r="BM38" s="960" t="str">
        <f t="shared" si="4"/>
        <v>01601</v>
      </c>
      <c r="BN38" s="123" t="str">
        <f t="shared" si="5"/>
        <v>日高町</v>
      </c>
      <c r="BO38" s="40">
        <f>BE38*VLOOKUP(BO$12,別紙!$B$4:$E$10,MATCH("設備利用率",別紙!$B$4:$E$4,0),0)/100*8760/10^3</f>
        <v>632.1620098799998</v>
      </c>
      <c r="BP38" s="40">
        <f>BF38*VLOOKUP(BP$12,別紙!$B$4:$E$10,MATCH("設備利用率",別紙!$B$4:$E$4,0),0)/100*8760/10^3</f>
        <v>23802.801648000008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24434.963657880009</v>
      </c>
      <c r="BV38" s="42"/>
      <c r="BW38" s="38" t="str">
        <f t="shared" si="7"/>
        <v>01601</v>
      </c>
      <c r="BX38" s="38" t="str">
        <f t="shared" si="8"/>
        <v>日高町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62347.335668867505</v>
      </c>
      <c r="BZ38" s="42"/>
      <c r="CA38" s="38" t="str">
        <f t="shared" si="9"/>
        <v>01601</v>
      </c>
      <c r="CB38" s="38" t="str">
        <f t="shared" si="10"/>
        <v>日高町</v>
      </c>
      <c r="CC38" s="260">
        <f t="shared" si="11"/>
        <v>1.0139358853078678E-2</v>
      </c>
      <c r="CD38" s="260">
        <f t="shared" si="16"/>
        <v>0.38177736694987097</v>
      </c>
      <c r="CE38" s="260">
        <f t="shared" si="17"/>
        <v>0</v>
      </c>
      <c r="CF38" s="260">
        <f t="shared" si="18"/>
        <v>0</v>
      </c>
      <c r="CG38" s="260">
        <f t="shared" si="19"/>
        <v>0</v>
      </c>
      <c r="CH38" s="260">
        <f t="shared" si="20"/>
        <v>0</v>
      </c>
      <c r="CI38" s="260">
        <f t="shared" si="12"/>
        <v>0.39191672580294967</v>
      </c>
      <c r="CK38" s="20" t="str">
        <f t="shared" si="13"/>
        <v>01601</v>
      </c>
      <c r="CL38" s="20" t="str">
        <f t="shared" si="14"/>
        <v>日高町</v>
      </c>
      <c r="CM38" s="20">
        <f>VLOOKUP($CK38&amp;"_"&amp;$AZ$7,データシート1!$A:$BS,MATCH("ca_太陽光発電（10kW未満）",データシート1!$A$1:$BS$1,0),0)</f>
        <v>93</v>
      </c>
      <c r="CN38" s="20">
        <f>VLOOKUP($CK38&amp;"_"&amp;$AZ$5,データシート1!$A:$BS,MATCH("ab_家庭",データシート1!$A$1:$BS$1,0),0)</f>
        <v>6228</v>
      </c>
      <c r="CO38" s="260">
        <f t="shared" si="15"/>
        <v>1.4932562620423893E-2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47311</v>
      </c>
      <c r="AY39" s="20" t="str">
        <f>IF(IFERROR(比較地域マスタ!$Z32,"")=0,"",IFERROR(比較地域マスタ!$Z32,""))</f>
        <v>恩納村</v>
      </c>
      <c r="BC39" s="960" t="str">
        <f t="shared" si="0"/>
        <v>47311</v>
      </c>
      <c r="BD39" s="123" t="str">
        <f t="shared" si="2"/>
        <v>恩納村</v>
      </c>
      <c r="BE39" s="40">
        <f>VLOOKUP($BC39&amp;"_"&amp;$AZ$7,データシート1!$A:$BS,MATCH("cb_"&amp;BE$12,データシート1!$A$1:$BS$1,0),0)</f>
        <v>682.49999999999966</v>
      </c>
      <c r="BF39" s="40">
        <f>VLOOKUP($BC39&amp;"_"&amp;$AZ$7,データシート1!$A:$BS,MATCH("cb_"&amp;BF$12,データシート1!$A$1:$BS$1,0),0)</f>
        <v>1658.5000000000005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2341</v>
      </c>
      <c r="BL39" s="42"/>
      <c r="BM39" s="960" t="str">
        <f t="shared" si="4"/>
        <v>47311</v>
      </c>
      <c r="BN39" s="123" t="str">
        <f t="shared" si="5"/>
        <v>恩納村</v>
      </c>
      <c r="BO39" s="40">
        <f>BE39*VLOOKUP(BO$12,別紙!$B$4:$E$10,MATCH("設備利用率",別紙!$B$4:$E$4,0),0)/100*8760/10^3</f>
        <v>819.08189999999945</v>
      </c>
      <c r="BP39" s="40">
        <f>BF39*VLOOKUP(BP$12,別紙!$B$4:$E$10,MATCH("設備利用率",別紙!$B$4:$E$4,0),0)/100*8760/10^3</f>
        <v>2193.7974600000002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3012.8793599999999</v>
      </c>
      <c r="BV39" s="42"/>
      <c r="BW39" s="38" t="str">
        <f t="shared" si="7"/>
        <v>47311</v>
      </c>
      <c r="BX39" s="38" t="str">
        <f t="shared" si="8"/>
        <v>恩納村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68607.923422288804</v>
      </c>
      <c r="BZ39" s="42"/>
      <c r="CA39" s="38" t="str">
        <f t="shared" si="9"/>
        <v>47311</v>
      </c>
      <c r="CB39" s="38" t="str">
        <f t="shared" si="10"/>
        <v>恩納村</v>
      </c>
      <c r="CC39" s="260">
        <f t="shared" si="11"/>
        <v>1.1938590459274891E-2</v>
      </c>
      <c r="CD39" s="260">
        <f t="shared" si="16"/>
        <v>3.1975861541486281E-2</v>
      </c>
      <c r="CE39" s="260">
        <f t="shared" si="17"/>
        <v>0</v>
      </c>
      <c r="CF39" s="260">
        <f t="shared" si="18"/>
        <v>0</v>
      </c>
      <c r="CG39" s="260">
        <f t="shared" si="19"/>
        <v>0</v>
      </c>
      <c r="CH39" s="260">
        <f t="shared" si="20"/>
        <v>0</v>
      </c>
      <c r="CI39" s="260">
        <f t="shared" si="12"/>
        <v>4.3914452000761175E-2</v>
      </c>
      <c r="CK39" s="20" t="str">
        <f t="shared" si="13"/>
        <v>47311</v>
      </c>
      <c r="CL39" s="20" t="str">
        <f t="shared" si="14"/>
        <v>恩納村</v>
      </c>
      <c r="CM39" s="20">
        <f>VLOOKUP($CK39&amp;"_"&amp;$AZ$7,データシート1!$A:$BS,MATCH("ca_太陽光発電（10kW未満）",データシート1!$A$1:$BS$1,0),0)</f>
        <v>110</v>
      </c>
      <c r="CN39" s="20">
        <f>VLOOKUP($CK39&amp;"_"&amp;$AZ$5,データシート1!$A:$BS,MATCH("ab_家庭",データシート1!$A$1:$BS$1,0),0)</f>
        <v>5534</v>
      </c>
      <c r="CO39" s="260">
        <f t="shared" si="15"/>
        <v>1.9877123238164075E-2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04301</v>
      </c>
      <c r="AY40" s="20" t="str">
        <f>IF(IFERROR(比較地域マスタ!$Z33,"")=0,"",IFERROR(比較地域マスタ!$Z33,""))</f>
        <v>蔵王町</v>
      </c>
      <c r="BC40" s="960" t="str">
        <f t="shared" si="0"/>
        <v>04301</v>
      </c>
      <c r="BD40" s="123" t="str">
        <f t="shared" si="2"/>
        <v>蔵王町</v>
      </c>
      <c r="BE40" s="40">
        <f>VLOOKUP($BC40&amp;"_"&amp;$AZ$7,データシート1!$A:$BS,MATCH("cb_"&amp;BE$12,データシート1!$A$1:$BS$1,0),0)</f>
        <v>1911.7000000000003</v>
      </c>
      <c r="BF40" s="40">
        <f>VLOOKUP($BC40&amp;"_"&amp;$AZ$7,データシート1!$A:$BS,MATCH("cb_"&amp;BF$12,データシート1!$A$1:$BS$1,0),0)</f>
        <v>19296.600000000002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21208.300000000003</v>
      </c>
      <c r="BL40" s="42"/>
      <c r="BM40" s="960" t="str">
        <f t="shared" si="4"/>
        <v>04301</v>
      </c>
      <c r="BN40" s="123" t="str">
        <f t="shared" si="5"/>
        <v>蔵王町</v>
      </c>
      <c r="BO40" s="40">
        <f>BE40*VLOOKUP(BO$12,別紙!$B$4:$E$10,MATCH("設備利用率",別紙!$B$4:$E$4,0),0)/100*8760/10^3</f>
        <v>2294.2694040000001</v>
      </c>
      <c r="BP40" s="40">
        <f>BF40*VLOOKUP(BP$12,別紙!$B$4:$E$10,MATCH("設備利用率",別紙!$B$4:$E$4,0),0)/100*8760/10^3</f>
        <v>25524.770616000005</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27819.040020000004</v>
      </c>
      <c r="BV40" s="42"/>
      <c r="BW40" s="38" t="str">
        <f t="shared" si="7"/>
        <v>04301</v>
      </c>
      <c r="BX40" s="38" t="str">
        <f t="shared" si="8"/>
        <v>蔵王町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77514.363775125807</v>
      </c>
      <c r="BZ40" s="42"/>
      <c r="CA40" s="38" t="str">
        <f t="shared" si="9"/>
        <v>04301</v>
      </c>
      <c r="CB40" s="38" t="str">
        <f t="shared" si="10"/>
        <v>蔵王町</v>
      </c>
      <c r="CC40" s="260">
        <f t="shared" si="11"/>
        <v>2.9597990517677787E-2</v>
      </c>
      <c r="CD40" s="260">
        <f t="shared" si="16"/>
        <v>0.329290848468408</v>
      </c>
      <c r="CE40" s="260">
        <f t="shared" si="17"/>
        <v>0</v>
      </c>
      <c r="CF40" s="260">
        <f t="shared" si="18"/>
        <v>0</v>
      </c>
      <c r="CG40" s="260">
        <f t="shared" si="19"/>
        <v>0</v>
      </c>
      <c r="CH40" s="260">
        <f t="shared" si="20"/>
        <v>0</v>
      </c>
      <c r="CI40" s="260">
        <f t="shared" si="12"/>
        <v>0.35888883898608576</v>
      </c>
      <c r="CK40" s="20" t="str">
        <f t="shared" si="13"/>
        <v>04301</v>
      </c>
      <c r="CL40" s="20" t="str">
        <f t="shared" si="14"/>
        <v>蔵王町</v>
      </c>
      <c r="CM40" s="20">
        <f>VLOOKUP($CK40&amp;"_"&amp;$AZ$7,データシート1!$A:$BS,MATCH("ca_太陽光発電（10kW未満）",データシート1!$A$1:$BS$1,0),0)</f>
        <v>400</v>
      </c>
      <c r="CN40" s="20">
        <f>VLOOKUP($CK40&amp;"_"&amp;$AZ$5,データシート1!$A:$BS,MATCH("ab_家庭",データシート1!$A$1:$BS$1,0),0)</f>
        <v>4522</v>
      </c>
      <c r="CO40" s="260">
        <f t="shared" si="15"/>
        <v>8.845643520566121E-2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03524</v>
      </c>
      <c r="AY41" s="20" t="str">
        <f>IF(IFERROR(比較地域マスタ!$Z34,"")=0,"",IFERROR(比較地域マスタ!$Z34,""))</f>
        <v>一戸町</v>
      </c>
      <c r="BC41" s="960" t="str">
        <f t="shared" si="0"/>
        <v>03524</v>
      </c>
      <c r="BD41" s="123" t="str">
        <f t="shared" si="2"/>
        <v>一戸町</v>
      </c>
      <c r="BE41" s="40">
        <f>VLOOKUP($BC41&amp;"_"&amp;$AZ$7,データシート1!$A:$BS,MATCH("cb_"&amp;BE$12,データシート1!$A$1:$BS$1,0),0)</f>
        <v>1024.8999999999996</v>
      </c>
      <c r="BF41" s="40">
        <f>VLOOKUP($BC41&amp;"_"&amp;$AZ$7,データシート1!$A:$BS,MATCH("cb_"&amp;BF$12,データシート1!$A$1:$BS$1,0),0)</f>
        <v>1263.3999999999999</v>
      </c>
      <c r="BG41" s="40">
        <f>VLOOKUP($BC41&amp;"_"&amp;$AZ$7,データシート1!$A:$BS,MATCH("cb_"&amp;BG$12,データシート1!$A$1:$BS$1,0),0)</f>
        <v>25300</v>
      </c>
      <c r="BH41" s="40">
        <f>VLOOKUP($BC41&amp;"_"&amp;$AZ$7,データシート1!$A:$BS,MATCH("cb_"&amp;BH$12,データシート1!$A$1:$BS$1,0),0)</f>
        <v>810</v>
      </c>
      <c r="BI41" s="40">
        <f>VLOOKUP($BC41&amp;"_"&amp;$AZ$7,データシート1!$A:$BS,MATCH("cb_"&amp;BI$12,データシート1!$A$1:$BS$1,0),0)</f>
        <v>0</v>
      </c>
      <c r="BJ41" s="40">
        <f>VLOOKUP($BC41&amp;"_"&amp;$AZ$7,データシート1!$A:$BS,MATCH("cb_"&amp;BJ$12,データシート1!$A$1:$BS$1,0),0)</f>
        <v>6280</v>
      </c>
      <c r="BK41" s="40">
        <f t="shared" si="3"/>
        <v>34678.300000000003</v>
      </c>
      <c r="BL41" s="42"/>
      <c r="BM41" s="960" t="str">
        <f t="shared" si="4"/>
        <v>03524</v>
      </c>
      <c r="BN41" s="123" t="str">
        <f t="shared" si="5"/>
        <v>一戸町</v>
      </c>
      <c r="BO41" s="40">
        <f>BE41*VLOOKUP(BO$12,別紙!$B$4:$E$10,MATCH("設備利用率",別紙!$B$4:$E$4,0),0)/100*8760/10^3</f>
        <v>1230.0029879999995</v>
      </c>
      <c r="BP41" s="40">
        <f>BF41*VLOOKUP(BP$12,別紙!$B$4:$E$10,MATCH("設備利用率",別紙!$B$4:$E$4,0),0)/100*8760/10^3</f>
        <v>1671.1749839999995</v>
      </c>
      <c r="BQ41" s="40">
        <f>BG41*VLOOKUP(BQ$12,別紙!$B$4:$E$10,MATCH("設備利用率",別紙!$B$4:$E$4,0),0)/100*8760/10^3</f>
        <v>54963.743999999999</v>
      </c>
      <c r="BR41" s="40">
        <f>BH41*VLOOKUP(BR$12,別紙!$B$4:$E$10,MATCH("設備利用率",別紙!$B$4:$E$4,0),0)/100*8760/10^3</f>
        <v>4257.3599999999997</v>
      </c>
      <c r="BS41" s="40">
        <f>BI41*VLOOKUP(BS$12,別紙!$B$4:$E$10,MATCH("設備利用率",別紙!$B$4:$E$4,0),0)/100*8760/10^3</f>
        <v>0</v>
      </c>
      <c r="BT41" s="40">
        <f>BJ41*VLOOKUP(BT$12,別紙!$B$4:$E$10,MATCH("設備利用率",別紙!$B$4:$E$4,0),0)/100*8760/10^3</f>
        <v>44010.239999999998</v>
      </c>
      <c r="BU41" s="40">
        <f t="shared" si="6"/>
        <v>106132.52197199999</v>
      </c>
      <c r="BV41" s="42"/>
      <c r="BW41" s="38" t="str">
        <f t="shared" si="7"/>
        <v>03524</v>
      </c>
      <c r="BX41" s="38" t="str">
        <f t="shared" si="8"/>
        <v>一戸町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60099.441220236062</v>
      </c>
      <c r="BZ41" s="42"/>
      <c r="CA41" s="38" t="str">
        <f t="shared" si="9"/>
        <v>03524</v>
      </c>
      <c r="CB41" s="38" t="str">
        <f t="shared" si="10"/>
        <v>一戸町</v>
      </c>
      <c r="CC41" s="260">
        <f t="shared" si="11"/>
        <v>2.0466130184016513E-2</v>
      </c>
      <c r="CD41" s="260">
        <f t="shared" si="16"/>
        <v>2.7806830647159143E-2</v>
      </c>
      <c r="CE41" s="260">
        <f t="shared" si="17"/>
        <v>0.91454667271503975</v>
      </c>
      <c r="CF41" s="260">
        <f t="shared" si="18"/>
        <v>7.0838595393903692E-2</v>
      </c>
      <c r="CG41" s="260">
        <f t="shared" si="19"/>
        <v>0</v>
      </c>
      <c r="CH41" s="260">
        <f t="shared" si="20"/>
        <v>0.73229033592381099</v>
      </c>
      <c r="CI41" s="260">
        <f t="shared" si="12"/>
        <v>1.7659485648639299</v>
      </c>
      <c r="CK41" s="20" t="str">
        <f t="shared" si="13"/>
        <v>03524</v>
      </c>
      <c r="CL41" s="20" t="str">
        <f t="shared" si="14"/>
        <v>一戸町</v>
      </c>
      <c r="CM41" s="20">
        <f>VLOOKUP($CK41&amp;"_"&amp;$AZ$7,データシート1!$A:$BS,MATCH("ca_太陽光発電（10kW未満）",データシート1!$A$1:$BS$1,0),0)</f>
        <v>220</v>
      </c>
      <c r="CN41" s="20">
        <f>VLOOKUP($CK41&amp;"_"&amp;$AZ$5,データシート1!$A:$BS,MATCH("ab_家庭",データシート1!$A$1:$BS$1,0),0)</f>
        <v>5554</v>
      </c>
      <c r="CO41" s="260">
        <f t="shared" si="15"/>
        <v>3.961109110550954E-2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03209</v>
      </c>
      <c r="AY72" s="20" t="str">
        <f>IF(IFERROR(比較地域マスタ!$AE7,"")=0,"",IFERROR(比較地域マスタ!$AE7,""))</f>
        <v>一関市</v>
      </c>
      <c r="AZ72" s="18"/>
      <c r="BA72" s="24">
        <v>1</v>
      </c>
      <c r="BB72" s="24">
        <v>1</v>
      </c>
      <c r="BC72" s="20" t="str">
        <f>AX72</f>
        <v>03209</v>
      </c>
      <c r="BD72" s="20" t="str">
        <f>AY72</f>
        <v>一関市</v>
      </c>
      <c r="BE72" s="953">
        <f>VLOOKUP(BC72&amp;"_令和4年度",データシート3!A:AB,MATCH("ea_"&amp;"太陽光（建物系）"&amp;"_年間発電",データシート3!$A$1:$AB$1,0),0)/10^3+VLOOKUP(BC72&amp;"_令和4年度",データシート3!A:AB,MATCH("ea_"&amp;"太陽光（土地系）"&amp;"_年間発電",データシート3!$A$1:$AB$1,0),0)/10^3</f>
        <v>4167059.3499999996</v>
      </c>
      <c r="BF72" s="953">
        <f>VLOOKUP(BC72&amp;"_令和4年度",データシート3!A:AB,MATCH("ea_"&amp;"風力（陸上）"&amp;"_年間発電",データシート3!$A$1:$AB$1,0),0)/10^3</f>
        <v>3509100.304</v>
      </c>
      <c r="BG72" s="953">
        <f>VLOOKUP(BC72&amp;"_令和4年度",データシート3!A:AB,MATCH("ea_"&amp;"中小水（河川）"&amp;"_年間発電",データシート3!$A$1:$AB$1,0),0)/10^3+VLOOKUP(BC72&amp;"_令和4年度",データシート3!A:AB,MATCH("ea_"&amp;"中小水（農業用水路）"&amp;"_年間発電",データシート3!$A$1:$AB$1,0),0)/10^3</f>
        <v>134470.07209904</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842.04600000000016</v>
      </c>
      <c r="BI72" s="953">
        <f>SUM(BE72:BH72)</f>
        <v>7811471.7720990395</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597320.81780708255</v>
      </c>
      <c r="BK72" s="953">
        <f t="shared" ref="BK72:BK103" si="21">BI72-BJ72</f>
        <v>7214150.9542919565</v>
      </c>
      <c r="BL72" s="953">
        <f t="shared" ref="BL72:BL103" si="22">IF(BK72&gt;0,0,BK72)</f>
        <v>0</v>
      </c>
      <c r="BM72" s="953">
        <f t="shared" ref="BM72:BM103" si="23">IF(BK72&gt;0,BK72,0)</f>
        <v>7214150.9542919565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03524</v>
      </c>
      <c r="AY73" s="20" t="str">
        <f>IF(IFERROR(比較地域マスタ!$AE8,"")=0,"",IFERROR(比較地域マスタ!$AE8,""))</f>
        <v>一戸町</v>
      </c>
      <c r="AZ73" s="18"/>
      <c r="BA73" s="24">
        <v>2</v>
      </c>
      <c r="BB73" s="24">
        <v>1</v>
      </c>
      <c r="BC73" s="20" t="str">
        <f t="shared" ref="BC73:BC136" si="24">AX73</f>
        <v>03524</v>
      </c>
      <c r="BD73" s="20" t="str">
        <f t="shared" ref="BD73:BD136" si="25">AY73</f>
        <v>一戸町</v>
      </c>
      <c r="BE73" s="953">
        <f>VLOOKUP(BC73&amp;"_令和4年度",データシート3!A:AB,MATCH("ea_"&amp;"太陽光（建物系）"&amp;"_年間発電",データシート3!$A$1:$AB$1,0),0)/10^3+VLOOKUP(BC73&amp;"_令和4年度",データシート3!A:AB,MATCH("ea_"&amp;"太陽光（土地系）"&amp;"_年間発電",データシート3!$A$1:$AB$1,0),0)/10^3</f>
        <v>1192813.8499999999</v>
      </c>
      <c r="BF73" s="953">
        <f>VLOOKUP(BC73&amp;"_令和4年度",データシート3!A:AB,MATCH("ea_"&amp;"風力（陸上）"&amp;"_年間発電",データシート3!$A$1:$AB$1,0),0)/10^3</f>
        <v>1847986.8319999999</v>
      </c>
      <c r="BG73" s="953">
        <f>VLOOKUP(BC73&amp;"_令和4年度",データシート3!A:AB,MATCH("ea_"&amp;"中小水（河川）"&amp;"_年間発電",データシート3!$A$1:$AB$1,0),0)/10^3+VLOOKUP(BC73&amp;"_令和4年度",データシート3!A:AB,MATCH("ea_"&amp;"中小水（農業用水路）"&amp;"_年間発電",データシート3!$A$1:$AB$1,0),0)/10^3</f>
        <v>40752.97600000001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3081553.6579999998</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60099.441220236062</v>
      </c>
      <c r="BK73" s="953">
        <f t="shared" si="21"/>
        <v>3021454.2167797638</v>
      </c>
      <c r="BL73" s="953">
        <f t="shared" si="22"/>
        <v>0</v>
      </c>
      <c r="BM73" s="953">
        <f t="shared" si="23"/>
        <v>3021454.2167797638</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03483</v>
      </c>
      <c r="AY74" s="20" t="str">
        <f>IF(IFERROR(比較地域マスタ!$AE9,"")=0,"",IFERROR(比較地域マスタ!$AE9,""))</f>
        <v>岩泉町</v>
      </c>
      <c r="AZ74" s="18"/>
      <c r="BA74" s="24">
        <v>3</v>
      </c>
      <c r="BB74" s="24">
        <v>1</v>
      </c>
      <c r="BC74" s="20" t="str">
        <f t="shared" si="24"/>
        <v>03483</v>
      </c>
      <c r="BD74" s="20" t="str">
        <f t="shared" si="25"/>
        <v>岩泉町</v>
      </c>
      <c r="BE74" s="953">
        <f>VLOOKUP(BC74&amp;"_令和4年度",データシート3!A:AB,MATCH("ea_"&amp;"太陽光（建物系）"&amp;"_年間発電",データシート3!$A$1:$AB$1,0),0)/10^3+VLOOKUP(BC74&amp;"_令和4年度",データシート3!A:AB,MATCH("ea_"&amp;"太陽光（土地系）"&amp;"_年間発電",データシート3!$A$1:$AB$1,0),0)/10^3</f>
        <v>707600.86</v>
      </c>
      <c r="BF74" s="953">
        <f>VLOOKUP(BC74&amp;"_令和4年度",データシート3!A:AB,MATCH("ea_"&amp;"風力（陸上）"&amp;"_年間発電",データシート3!$A$1:$AB$1,0),0)/10^3</f>
        <v>8170415.443</v>
      </c>
      <c r="BG74" s="953">
        <f>VLOOKUP(BC74&amp;"_令和4年度",データシート3!A:AB,MATCH("ea_"&amp;"中小水（河川）"&amp;"_年間発電",データシート3!$A$1:$AB$1,0),0)/10^3+VLOOKUP(BC74&amp;"_令和4年度",データシート3!A:AB,MATCH("ea_"&amp;"中小水（農業用水路）"&amp;"_年間発電",データシート3!$A$1:$AB$1,0),0)/10^3</f>
        <v>90275.510999999999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8968291.8139999993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45781.383768753287</v>
      </c>
      <c r="BK74" s="953">
        <f t="shared" si="21"/>
        <v>8922510.4302312452</v>
      </c>
      <c r="BL74" s="953">
        <f t="shared" si="22"/>
        <v>0</v>
      </c>
      <c r="BM74" s="953">
        <f t="shared" si="23"/>
        <v>8922510.4302312452</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03303</v>
      </c>
      <c r="AY75" s="20" t="str">
        <f>IF(IFERROR(比較地域マスタ!$AE10,"")=0,"",IFERROR(比較地域マスタ!$AE10,""))</f>
        <v>岩手町</v>
      </c>
      <c r="AZ75" s="18"/>
      <c r="BA75" s="24">
        <v>4</v>
      </c>
      <c r="BB75" s="24">
        <v>1</v>
      </c>
      <c r="BC75" s="20" t="str">
        <f t="shared" si="24"/>
        <v>03303</v>
      </c>
      <c r="BD75" s="20" t="str">
        <f t="shared" si="25"/>
        <v>岩手町</v>
      </c>
      <c r="BE75" s="953">
        <f>VLOOKUP(BC75&amp;"_令和4年度",データシート3!A:AB,MATCH("ea_"&amp;"太陽光（建物系）"&amp;"_年間発電",データシート3!$A$1:$AB$1,0),0)/10^3+VLOOKUP(BC75&amp;"_令和4年度",データシート3!A:AB,MATCH("ea_"&amp;"太陽光（土地系）"&amp;"_年間発電",データシート3!$A$1:$AB$1,0),0)/10^3</f>
        <v>1573214.6239999998</v>
      </c>
      <c r="BF75" s="953">
        <f>VLOOKUP(BC75&amp;"_令和4年度",データシート3!A:AB,MATCH("ea_"&amp;"風力（陸上）"&amp;"_年間発電",データシート3!$A$1:$AB$1,0),0)/10^3</f>
        <v>1203389.699</v>
      </c>
      <c r="BG75" s="953">
        <f>VLOOKUP(BC75&amp;"_令和4年度",データシート3!A:AB,MATCH("ea_"&amp;"中小水（河川）"&amp;"_年間発電",データシート3!$A$1:$AB$1,0),0)/10^3+VLOOKUP(BC75&amp;"_令和4年度",データシート3!A:AB,MATCH("ea_"&amp;"中小水（農業用水路）"&amp;"_年間発電",データシート3!$A$1:$AB$1,0),0)/10^3</f>
        <v>16811.130000000005</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2793415.4529999997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63033.874664936862</v>
      </c>
      <c r="BK75" s="953">
        <f t="shared" si="21"/>
        <v>2730381.5783350631</v>
      </c>
      <c r="BL75" s="953">
        <f t="shared" si="22"/>
        <v>0</v>
      </c>
      <c r="BM75" s="953">
        <f t="shared" si="23"/>
        <v>2730381.5783350631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03215</v>
      </c>
      <c r="AY76" s="20" t="str">
        <f>IF(IFERROR(比較地域マスタ!$AE11,"")=0,"",IFERROR(比較地域マスタ!$AE11,""))</f>
        <v>奥州市</v>
      </c>
      <c r="AZ76" s="18"/>
      <c r="BA76" s="24">
        <v>5</v>
      </c>
      <c r="BB76" s="24">
        <v>1</v>
      </c>
      <c r="BC76" s="20" t="str">
        <f t="shared" si="24"/>
        <v>03215</v>
      </c>
      <c r="BD76" s="20" t="str">
        <f t="shared" si="25"/>
        <v>奥州市</v>
      </c>
      <c r="BE76" s="953">
        <f>VLOOKUP(BC76&amp;"_令和4年度",データシート3!A:AB,MATCH("ea_"&amp;"太陽光（建物系）"&amp;"_年間発電",データシート3!$A$1:$AB$1,0),0)/10^3+VLOOKUP(BC76&amp;"_令和4年度",データシート3!A:AB,MATCH("ea_"&amp;"太陽光（土地系）"&amp;"_年間発電",データシート3!$A$1:$AB$1,0),0)/10^3</f>
        <v>4786039.1039999994</v>
      </c>
      <c r="BF76" s="953">
        <f>VLOOKUP(BC76&amp;"_令和4年度",データシート3!A:AB,MATCH("ea_"&amp;"風力（陸上）"&amp;"_年間発電",データシート3!$A$1:$AB$1,0),0)/10^3</f>
        <v>4441934.5049999999</v>
      </c>
      <c r="BG76" s="953">
        <f>VLOOKUP(BC76&amp;"_令和4年度",データシート3!A:AB,MATCH("ea_"&amp;"中小水（河川）"&amp;"_年間発電",データシート3!$A$1:$AB$1,0),0)/10^3+VLOOKUP(BC76&amp;"_令和4年度",データシート3!A:AB,MATCH("ea_"&amp;"中小水（農業用水路）"&amp;"_年間発電",データシート3!$A$1:$AB$1,0),0)/10^3</f>
        <v>133327.61199999999</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187.39400000000001</v>
      </c>
      <c r="BI76" s="953">
        <f t="shared" si="26"/>
        <v>9361488.6149999984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709277.74739045592</v>
      </c>
      <c r="BK76" s="953">
        <f t="shared" si="21"/>
        <v>8652210.8676095419</v>
      </c>
      <c r="BL76" s="953">
        <f t="shared" si="22"/>
        <v>0</v>
      </c>
      <c r="BM76" s="953">
        <f t="shared" si="23"/>
        <v>8652210.8676095419</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03461</v>
      </c>
      <c r="AY77" s="20" t="str">
        <f>IF(IFERROR(比較地域マスタ!$AE12,"")=0,"",IFERROR(比較地域マスタ!$AE12,""))</f>
        <v>大槌町</v>
      </c>
      <c r="AZ77" s="18"/>
      <c r="BA77" s="24">
        <v>6</v>
      </c>
      <c r="BB77" s="24">
        <v>1</v>
      </c>
      <c r="BC77" s="20" t="str">
        <f t="shared" si="24"/>
        <v>03461</v>
      </c>
      <c r="BD77" s="20" t="str">
        <f t="shared" si="25"/>
        <v>大槌町</v>
      </c>
      <c r="BE77" s="953">
        <f>VLOOKUP(BC77&amp;"_令和4年度",データシート3!A:AB,MATCH("ea_"&amp;"太陽光（建物系）"&amp;"_年間発電",データシート3!$A$1:$AB$1,0),0)/10^3+VLOOKUP(BC77&amp;"_令和4年度",データシート3!A:AB,MATCH("ea_"&amp;"太陽光（土地系）"&amp;"_年間発電",データシート3!$A$1:$AB$1,0),0)/10^3</f>
        <v>145839.52600000001</v>
      </c>
      <c r="BF77" s="953">
        <f>VLOOKUP(BC77&amp;"_令和4年度",データシート3!A:AB,MATCH("ea_"&amp;"風力（陸上）"&amp;"_年間発電",データシート3!$A$1:$AB$1,0),0)/10^3</f>
        <v>965367.69099999999</v>
      </c>
      <c r="BG77" s="953">
        <f>VLOOKUP(BC77&amp;"_令和4年度",データシート3!A:AB,MATCH("ea_"&amp;"中小水（河川）"&amp;"_年間発電",データシート3!$A$1:$AB$1,0),0)/10^3+VLOOKUP(BC77&amp;"_令和4年度",データシート3!A:AB,MATCH("ea_"&amp;"中小水（農業用水路）"&amp;"_年間発電",データシート3!$A$1:$AB$1,0),0)/10^3</f>
        <v>114460.751</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1225667.9679999999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52002.856298871367</v>
      </c>
      <c r="BK77" s="953">
        <f t="shared" si="21"/>
        <v>1173665.1117011285</v>
      </c>
      <c r="BL77" s="953">
        <f t="shared" si="22"/>
        <v>0</v>
      </c>
      <c r="BM77" s="953">
        <f t="shared" si="23"/>
        <v>1173665.1117011285</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03203</v>
      </c>
      <c r="AY78" s="20" t="str">
        <f>IF(IFERROR(比較地域マスタ!$AE13,"")=0,"",IFERROR(比較地域マスタ!$AE13,""))</f>
        <v>大船渡市</v>
      </c>
      <c r="AZ78" s="18"/>
      <c r="BA78" s="24">
        <v>7</v>
      </c>
      <c r="BB78" s="24">
        <v>1</v>
      </c>
      <c r="BC78" s="20" t="str">
        <f t="shared" si="24"/>
        <v>03203</v>
      </c>
      <c r="BD78" s="20" t="str">
        <f t="shared" si="25"/>
        <v>大船渡市</v>
      </c>
      <c r="BE78" s="953">
        <f>VLOOKUP(BC78&amp;"_令和4年度",データシート3!A:AB,MATCH("ea_"&amp;"太陽光（建物系）"&amp;"_年間発電",データシート3!$A$1:$AB$1,0),0)/10^3+VLOOKUP(BC78&amp;"_令和4年度",データシート3!A:AB,MATCH("ea_"&amp;"太陽光（土地系）"&amp;"_年間発電",データシート3!$A$1:$AB$1,0),0)/10^3</f>
        <v>359457.84700000001</v>
      </c>
      <c r="BF78" s="953">
        <f>VLOOKUP(BC78&amp;"_令和4年度",データシート3!A:AB,MATCH("ea_"&amp;"風力（陸上）"&amp;"_年間発電",データシート3!$A$1:$AB$1,0),0)/10^3</f>
        <v>1859575.1540000001</v>
      </c>
      <c r="BG78" s="953">
        <f>VLOOKUP(BC78&amp;"_令和4年度",データシート3!A:AB,MATCH("ea_"&amp;"中小水（河川）"&amp;"_年間発電",データシート3!$A$1:$AB$1,0),0)/10^3+VLOOKUP(BC78&amp;"_令和4年度",データシート3!A:AB,MATCH("ea_"&amp;"中小水（農業用水路）"&amp;"_年間発電",データシート3!$A$1:$AB$1,0),0)/10^3</f>
        <v>72525.460000000021</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2291558.4610000001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196185.08969979605</v>
      </c>
      <c r="BK78" s="953">
        <f t="shared" si="21"/>
        <v>2095373.3713002042</v>
      </c>
      <c r="BL78" s="953">
        <f t="shared" si="22"/>
        <v>0</v>
      </c>
      <c r="BM78" s="953">
        <f t="shared" si="23"/>
        <v>2095373.3713002042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03381</v>
      </c>
      <c r="AY79" s="20" t="str">
        <f>IF(IFERROR(比較地域マスタ!$AE14,"")=0,"",IFERROR(比較地域マスタ!$AE14,""))</f>
        <v>金ヶ崎町</v>
      </c>
      <c r="AZ79" s="18"/>
      <c r="BA79" s="24">
        <v>8</v>
      </c>
      <c r="BB79" s="24">
        <v>1</v>
      </c>
      <c r="BC79" s="20" t="str">
        <f t="shared" si="24"/>
        <v>03381</v>
      </c>
      <c r="BD79" s="20" t="str">
        <f t="shared" si="25"/>
        <v>金ヶ崎町</v>
      </c>
      <c r="BE79" s="953">
        <f>VLOOKUP(BC79&amp;"_令和4年度",データシート3!A:AB,MATCH("ea_"&amp;"太陽光（建物系）"&amp;"_年間発電",データシート3!$A$1:$AB$1,0),0)/10^3+VLOOKUP(BC79&amp;"_令和4年度",データシート3!A:AB,MATCH("ea_"&amp;"太陽光（土地系）"&amp;"_年間発電",データシート3!$A$1:$AB$1,0),0)/10^3</f>
        <v>1670026.7980000004</v>
      </c>
      <c r="BF79" s="953">
        <f>VLOOKUP(BC79&amp;"_令和4年度",データシート3!A:AB,MATCH("ea_"&amp;"風力（陸上）"&amp;"_年間発電",データシート3!$A$1:$AB$1,0),0)/10^3</f>
        <v>1254869.1780000003</v>
      </c>
      <c r="BG79" s="953">
        <f>VLOOKUP(BC79&amp;"_令和4年度",データシート3!A:AB,MATCH("ea_"&amp;"中小水（河川）"&amp;"_年間発電",データシート3!$A$1:$AB$1,0),0)/10^3+VLOOKUP(BC79&amp;"_令和4年度",データシート3!A:AB,MATCH("ea_"&amp;"中小水（農業用水路）"&amp;"_年間発電",データシート3!$A$1:$AB$1,0),0)/10^3</f>
        <v>32533.284974629998</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275.20400000000001</v>
      </c>
      <c r="BI79" s="953">
        <f t="shared" si="26"/>
        <v>2957704.4649746306</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534164.68848024216</v>
      </c>
      <c r="BK79" s="953">
        <f t="shared" si="21"/>
        <v>2423539.7764943885</v>
      </c>
      <c r="BL79" s="953">
        <f>IF(BK79&gt;0,0,BK79)</f>
        <v>0</v>
      </c>
      <c r="BM79" s="953">
        <f>IF(BK79&gt;0,BK79,0)</f>
        <v>2423539.7764943885</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03211</v>
      </c>
      <c r="AY80" s="20" t="str">
        <f>IF(IFERROR(比較地域マスタ!$AE15,"")=0,"",IFERROR(比較地域マスタ!$AE15,""))</f>
        <v>釜石市</v>
      </c>
      <c r="AZ80" s="18"/>
      <c r="BA80" s="24">
        <v>9</v>
      </c>
      <c r="BB80" s="24">
        <v>1</v>
      </c>
      <c r="BC80" s="20" t="str">
        <f t="shared" si="24"/>
        <v>03211</v>
      </c>
      <c r="BD80" s="20" t="str">
        <f t="shared" si="25"/>
        <v>釜石市</v>
      </c>
      <c r="BE80" s="953">
        <f>VLOOKUP(BC80&amp;"_令和4年度",データシート3!A:AB,MATCH("ea_"&amp;"太陽光（建物系）"&amp;"_年間発電",データシート3!$A$1:$AB$1,0),0)/10^3+VLOOKUP(BC80&amp;"_令和4年度",データシート3!A:AB,MATCH("ea_"&amp;"太陽光（土地系）"&amp;"_年間発電",データシート3!$A$1:$AB$1,0),0)/10^3</f>
        <v>423617.45499999996</v>
      </c>
      <c r="BF80" s="953">
        <f>VLOOKUP(BC80&amp;"_令和4年度",データシート3!A:AB,MATCH("ea_"&amp;"風力（陸上）"&amp;"_年間発電",データシート3!$A$1:$AB$1,0),0)/10^3</f>
        <v>3020692.5359999998</v>
      </c>
      <c r="BG80" s="953">
        <f>VLOOKUP(BC80&amp;"_令和4年度",データシート3!A:AB,MATCH("ea_"&amp;"中小水（河川）"&amp;"_年間発電",データシート3!$A$1:$AB$1,0),0)/10^3+VLOOKUP(BC80&amp;"_令和4年度",データシート3!A:AB,MATCH("ea_"&amp;"中小水（農業用水路）"&amp;"_年間発電",データシート3!$A$1:$AB$1,0),0)/10^3</f>
        <v>110235.09</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3554545.0809999998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249220.25966392842</v>
      </c>
      <c r="BK80" s="953">
        <f t="shared" si="21"/>
        <v>3305324.8213360715</v>
      </c>
      <c r="BL80" s="953">
        <f t="shared" si="22"/>
        <v>0</v>
      </c>
      <c r="BM80" s="953">
        <f t="shared" si="23"/>
        <v>3305324.8213360715</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03501</v>
      </c>
      <c r="AY81" s="20" t="str">
        <f>IF(IFERROR(比較地域マスタ!$AE16,"")=0,"",IFERROR(比較地域マスタ!$AE16,""))</f>
        <v>軽米町</v>
      </c>
      <c r="AZ81" s="18"/>
      <c r="BA81" s="24">
        <v>10</v>
      </c>
      <c r="BB81" s="24">
        <v>1</v>
      </c>
      <c r="BC81" s="20" t="str">
        <f t="shared" si="24"/>
        <v>03501</v>
      </c>
      <c r="BD81" s="20" t="str">
        <f t="shared" si="25"/>
        <v>軽米町</v>
      </c>
      <c r="BE81" s="953">
        <f>VLOOKUP(BC81&amp;"_令和4年度",データシート3!A:AB,MATCH("ea_"&amp;"太陽光（建物系）"&amp;"_年間発電",データシート3!$A$1:$AB$1,0),0)/10^3+VLOOKUP(BC81&amp;"_令和4年度",データシート3!A:AB,MATCH("ea_"&amp;"太陽光（土地系）"&amp;"_年間発電",データシート3!$A$1:$AB$1,0),0)/10^3</f>
        <v>708221.94100000011</v>
      </c>
      <c r="BF81" s="953">
        <f>VLOOKUP(BC81&amp;"_令和4年度",データシート3!A:AB,MATCH("ea_"&amp;"風力（陸上）"&amp;"_年間発電",データシート3!$A$1:$AB$1,0),0)/10^3</f>
        <v>1390461.7879999997</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2098683.7289999998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38944.489298233908</v>
      </c>
      <c r="BK81" s="953">
        <f t="shared" si="21"/>
        <v>2059739.2397017658</v>
      </c>
      <c r="BL81" s="953">
        <f t="shared" si="22"/>
        <v>0</v>
      </c>
      <c r="BM81" s="953">
        <f t="shared" si="23"/>
        <v>2059739.2397017658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03206</v>
      </c>
      <c r="AY82" s="20" t="str">
        <f>IF(IFERROR(比較地域マスタ!$AE17,"")=0,"",IFERROR(比較地域マスタ!$AE17,""))</f>
        <v>北上市</v>
      </c>
      <c r="AZ82" s="18"/>
      <c r="BA82" s="24">
        <v>11</v>
      </c>
      <c r="BB82" s="24">
        <v>1</v>
      </c>
      <c r="BC82" s="20" t="str">
        <f t="shared" si="24"/>
        <v>03206</v>
      </c>
      <c r="BD82" s="20" t="str">
        <f t="shared" si="25"/>
        <v>北上市</v>
      </c>
      <c r="BE82" s="953">
        <f>VLOOKUP(BC82&amp;"_令和4年度",データシート3!A:AB,MATCH("ea_"&amp;"太陽光（建物系）"&amp;"_年間発電",データシート3!$A$1:$AB$1,0),0)/10^3+VLOOKUP(BC82&amp;"_令和4年度",データシート3!A:AB,MATCH("ea_"&amp;"太陽光（土地系）"&amp;"_年間発電",データシート3!$A$1:$AB$1,0),0)/10^3</f>
        <v>2685379.8130000001</v>
      </c>
      <c r="BF82" s="953">
        <f>VLOOKUP(BC82&amp;"_令和4年度",データシート3!A:AB,MATCH("ea_"&amp;"風力（陸上）"&amp;"_年間発電",データシート3!$A$1:$AB$1,0),0)/10^3</f>
        <v>2402192.6910000001</v>
      </c>
      <c r="BG82" s="953">
        <f>VLOOKUP(BC82&amp;"_令和4年度",データシート3!A:AB,MATCH("ea_"&amp;"中小水（河川）"&amp;"_年間発電",データシート3!$A$1:$AB$1,0),0)/10^3+VLOOKUP(BC82&amp;"_令和4年度",データシート3!A:AB,MATCH("ea_"&amp;"中小水（農業用水路）"&amp;"_年間発電",データシート3!$A$1:$AB$1,0),0)/10^3</f>
        <v>98048.114000000001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118.46999999999998</v>
      </c>
      <c r="BI82" s="953">
        <f t="shared" si="26"/>
        <v>5185739.0880000005</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713411.67544844351</v>
      </c>
      <c r="BK82" s="953">
        <f t="shared" si="21"/>
        <v>4472327.4125515567</v>
      </c>
      <c r="BL82" s="953">
        <f t="shared" si="22"/>
        <v>0</v>
      </c>
      <c r="BM82" s="953">
        <f t="shared" si="23"/>
        <v>4472327.4125515567</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03207</v>
      </c>
      <c r="AY83" s="20" t="str">
        <f>IF(IFERROR(比較地域マスタ!$AE18,"")=0,"",IFERROR(比較地域マスタ!$AE18,""))</f>
        <v>久慈市</v>
      </c>
      <c r="AZ83" s="18"/>
      <c r="BA83" s="24">
        <v>12</v>
      </c>
      <c r="BB83" s="24">
        <v>1</v>
      </c>
      <c r="BC83" s="20" t="str">
        <f t="shared" si="24"/>
        <v>03207</v>
      </c>
      <c r="BD83" s="20" t="str">
        <f t="shared" si="25"/>
        <v>久慈市</v>
      </c>
      <c r="BE83" s="953">
        <f>VLOOKUP(BC83&amp;"_令和4年度",データシート3!A:AB,MATCH("ea_"&amp;"太陽光（建物系）"&amp;"_年間発電",データシート3!$A$1:$AB$1,0),0)/10^3+VLOOKUP(BC83&amp;"_令和4年度",データシート3!A:AB,MATCH("ea_"&amp;"太陽光（土地系）"&amp;"_年間発電",データシート3!$A$1:$AB$1,0),0)/10^3</f>
        <v>961050.57799999998</v>
      </c>
      <c r="BF83" s="953">
        <f>VLOOKUP(BC83&amp;"_令和4年度",データシート3!A:AB,MATCH("ea_"&amp;"風力（陸上）"&amp;"_年間発電",データシート3!$A$1:$AB$1,0),0)/10^3</f>
        <v>5213480.3569999989</v>
      </c>
      <c r="BG83" s="953">
        <f>VLOOKUP(BC83&amp;"_令和4年度",データシート3!A:AB,MATCH("ea_"&amp;"中小水（河川）"&amp;"_年間発電",データシート3!$A$1:$AB$1,0),0)/10^3+VLOOKUP(BC83&amp;"_令和4年度",データシート3!A:AB,MATCH("ea_"&amp;"中小水（農業用水路）"&amp;"_年間発電",データシート3!$A$1:$AB$1,0),0)/10^3</f>
        <v>32668.663000000004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6207199.5979999984</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188501.90975425486</v>
      </c>
      <c r="BK83" s="953">
        <f t="shared" si="21"/>
        <v>6018697.6882457435</v>
      </c>
      <c r="BL83" s="953">
        <f t="shared" si="22"/>
        <v>0</v>
      </c>
      <c r="BM83" s="953">
        <f t="shared" si="23"/>
        <v>6018697.6882457435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03302</v>
      </c>
      <c r="AY84" s="20" t="str">
        <f>IF(IFERROR(比較地域マスタ!$AE19,"")=0,"",IFERROR(比較地域マスタ!$AE19,""))</f>
        <v>葛巻町</v>
      </c>
      <c r="AZ84" s="18"/>
      <c r="BA84" s="24">
        <v>13</v>
      </c>
      <c r="BB84" s="24">
        <v>1</v>
      </c>
      <c r="BC84" s="20" t="str">
        <f t="shared" si="24"/>
        <v>03302</v>
      </c>
      <c r="BD84" s="20" t="str">
        <f t="shared" si="25"/>
        <v>葛巻町</v>
      </c>
      <c r="BE84" s="953">
        <f>VLOOKUP(BC84&amp;"_令和4年度",データシート3!A:AB,MATCH("ea_"&amp;"太陽光（建物系）"&amp;"_年間発電",データシート3!$A$1:$AB$1,0),0)/10^3+VLOOKUP(BC84&amp;"_令和4年度",データシート3!A:AB,MATCH("ea_"&amp;"太陽光（土地系）"&amp;"_年間発電",データシート3!$A$1:$AB$1,0),0)/10^3</f>
        <v>1169392.2819999999</v>
      </c>
      <c r="BF84" s="953">
        <f>VLOOKUP(BC84&amp;"_令和4年度",データシート3!A:AB,MATCH("ea_"&amp;"風力（陸上）"&amp;"_年間発電",データシート3!$A$1:$AB$1,0),0)/10^3</f>
        <v>4069114.31</v>
      </c>
      <c r="BG84" s="953">
        <f>VLOOKUP(BC84&amp;"_令和4年度",データシート3!A:AB,MATCH("ea_"&amp;"中小水（河川）"&amp;"_年間発電",データシート3!$A$1:$AB$1,0),0)/10^3+VLOOKUP(BC84&amp;"_令和4年度",データシート3!A:AB,MATCH("ea_"&amp;"中小水（農業用水路）"&amp;"_年間発電",データシート3!$A$1:$AB$1,0),0)/10^3</f>
        <v>28800.819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5267307.4110000003</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28429.058944006883</v>
      </c>
      <c r="BK84" s="953">
        <f t="shared" si="21"/>
        <v>5238878.3520559939</v>
      </c>
      <c r="BL84" s="953">
        <f t="shared" si="22"/>
        <v>0</v>
      </c>
      <c r="BM84" s="953">
        <f t="shared" si="23"/>
        <v>5238878.3520559939</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03506</v>
      </c>
      <c r="AY85" s="20" t="str">
        <f>IF(IFERROR(比較地域マスタ!$AE20,"")=0,"",IFERROR(比較地域マスタ!$AE20,""))</f>
        <v>九戸村</v>
      </c>
      <c r="AZ85" s="18"/>
      <c r="BA85" s="24">
        <v>14</v>
      </c>
      <c r="BB85" s="24">
        <v>1</v>
      </c>
      <c r="BC85" s="20" t="str">
        <f t="shared" si="24"/>
        <v>03506</v>
      </c>
      <c r="BD85" s="20" t="str">
        <f t="shared" si="25"/>
        <v>九戸村</v>
      </c>
      <c r="BE85" s="953">
        <f>VLOOKUP(BC85&amp;"_令和4年度",データシート3!A:AB,MATCH("ea_"&amp;"太陽光（建物系）"&amp;"_年間発電",データシート3!$A$1:$AB$1,0),0)/10^3+VLOOKUP(BC85&amp;"_令和4年度",データシート3!A:AB,MATCH("ea_"&amp;"太陽光（土地系）"&amp;"_年間発電",データシート3!$A$1:$AB$1,0),0)/10^3</f>
        <v>453298.95499999996</v>
      </c>
      <c r="BF85" s="953">
        <f>VLOOKUP(BC85&amp;"_令和4年度",データシート3!A:AB,MATCH("ea_"&amp;"風力（陸上）"&amp;"_年間発電",データシート3!$A$1:$AB$1,0),0)/10^3</f>
        <v>874272.174</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1327571.129</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29137.961197176843</v>
      </c>
      <c r="BK85" s="953">
        <f t="shared" si="21"/>
        <v>1298433.167802823</v>
      </c>
      <c r="BL85" s="953">
        <f t="shared" si="22"/>
        <v>0</v>
      </c>
      <c r="BM85" s="953">
        <f t="shared" si="23"/>
        <v>1298433.167802823</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03301</v>
      </c>
      <c r="AY86" s="20" t="str">
        <f>IF(IFERROR(比較地域マスタ!$AE21,"")=0,"",IFERROR(比較地域マスタ!$AE21,""))</f>
        <v>雫石町</v>
      </c>
      <c r="AZ86" s="18"/>
      <c r="BA86" s="24">
        <v>15</v>
      </c>
      <c r="BB86" s="24">
        <v>1</v>
      </c>
      <c r="BC86" s="20" t="str">
        <f t="shared" si="24"/>
        <v>03301</v>
      </c>
      <c r="BD86" s="20" t="str">
        <f t="shared" si="25"/>
        <v>雫石町</v>
      </c>
      <c r="BE86" s="953">
        <f>VLOOKUP(BC86&amp;"_令和4年度",データシート3!A:AB,MATCH("ea_"&amp;"太陽光（建物系）"&amp;"_年間発電",データシート3!$A$1:$AB$1,0),0)/10^3+VLOOKUP(BC86&amp;"_令和4年度",データシート3!A:AB,MATCH("ea_"&amp;"太陽光（土地系）"&amp;"_年間発電",データシート3!$A$1:$AB$1,0),0)/10^3</f>
        <v>1870016.5459999999</v>
      </c>
      <c r="BF86" s="953">
        <f>VLOOKUP(BC86&amp;"_令和4年度",データシート3!A:AB,MATCH("ea_"&amp;"風力（陸上）"&amp;"_年間発電",データシート3!$A$1:$AB$1,0),0)/10^3</f>
        <v>2996302.6519999998</v>
      </c>
      <c r="BG86" s="953">
        <f>VLOOKUP(BC86&amp;"_令和4年度",データシート3!A:AB,MATCH("ea_"&amp;"中小水（河川）"&amp;"_年間発電",データシート3!$A$1:$AB$1,0),0)/10^3+VLOOKUP(BC86&amp;"_令和4年度",データシート3!A:AB,MATCH("ea_"&amp;"中小水（農業用水路）"&amp;"_年間発電",データシート3!$A$1:$AB$1,0),0)/10^3</f>
        <v>138579.97099999999</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14070472.884</v>
      </c>
      <c r="BI86" s="953">
        <f t="shared" si="26"/>
        <v>19075372.052999999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98527.491759040597</v>
      </c>
      <c r="BK86" s="953">
        <f t="shared" si="21"/>
        <v>18976844.56124096</v>
      </c>
      <c r="BL86" s="953">
        <f t="shared" si="22"/>
        <v>0</v>
      </c>
      <c r="BM86" s="953">
        <f t="shared" si="23"/>
        <v>18976844.56124096</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03321</v>
      </c>
      <c r="AY87" s="20" t="str">
        <f>IF(IFERROR(比較地域マスタ!$AE22,"")=0,"",IFERROR(比較地域マスタ!$AE22,""))</f>
        <v>紫波町</v>
      </c>
      <c r="AZ87" s="18"/>
      <c r="BA87" s="24">
        <v>16</v>
      </c>
      <c r="BB87" s="24">
        <v>1</v>
      </c>
      <c r="BC87" s="20" t="str">
        <f t="shared" si="24"/>
        <v>03321</v>
      </c>
      <c r="BD87" s="20" t="str">
        <f t="shared" si="25"/>
        <v>紫波町</v>
      </c>
      <c r="BE87" s="953">
        <f>VLOOKUP(BC87&amp;"_令和4年度",データシート3!A:AB,MATCH("ea_"&amp;"太陽光（建物系）"&amp;"_年間発電",データシート3!$A$1:$AB$1,0),0)/10^3+VLOOKUP(BC87&amp;"_令和4年度",データシート3!A:AB,MATCH("ea_"&amp;"太陽光（土地系）"&amp;"_年間発電",データシート3!$A$1:$AB$1,0),0)/10^3</f>
        <v>1443551.1639999999</v>
      </c>
      <c r="BF87" s="953">
        <f>VLOOKUP(BC87&amp;"_令和4年度",データシート3!A:AB,MATCH("ea_"&amp;"風力（陸上）"&amp;"_年間発電",データシート3!$A$1:$AB$1,0),0)/10^3</f>
        <v>589973.15099999984</v>
      </c>
      <c r="BG87" s="953">
        <f>VLOOKUP(BC87&amp;"_令和4年度",データシート3!A:AB,MATCH("ea_"&amp;"中小水（河川）"&amp;"_年間発電",データシート3!$A$1:$AB$1,0),0)/10^3+VLOOKUP(BC87&amp;"_令和4年度",データシート3!A:AB,MATCH("ea_"&amp;"中小水（農業用水路）"&amp;"_年間発電",データシート3!$A$1:$AB$1,0),0)/10^3</f>
        <v>14546.446</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2048070.7609999997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146800.35346884234</v>
      </c>
      <c r="BK87" s="953">
        <f t="shared" si="21"/>
        <v>1901270.4075311574</v>
      </c>
      <c r="BL87" s="953">
        <f t="shared" si="22"/>
        <v>0</v>
      </c>
      <c r="BM87" s="953">
        <f t="shared" si="23"/>
        <v>1901270.4075311574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03441</v>
      </c>
      <c r="AY88" s="20" t="str">
        <f>IF(IFERROR(比較地域マスタ!$AE23,"")=0,"",IFERROR(比較地域マスタ!$AE23,""))</f>
        <v>住田町</v>
      </c>
      <c r="AZ88" s="18"/>
      <c r="BA88" s="24">
        <v>17</v>
      </c>
      <c r="BB88" s="24">
        <v>1</v>
      </c>
      <c r="BC88" s="20" t="str">
        <f t="shared" si="24"/>
        <v>03441</v>
      </c>
      <c r="BD88" s="20" t="str">
        <f t="shared" si="25"/>
        <v>住田町</v>
      </c>
      <c r="BE88" s="953">
        <f>VLOOKUP(BC88&amp;"_令和4年度",データシート3!A:AB,MATCH("ea_"&amp;"太陽光（建物系）"&amp;"_年間発電",データシート3!$A$1:$AB$1,0),0)/10^3+VLOOKUP(BC88&amp;"_令和4年度",データシート3!A:AB,MATCH("ea_"&amp;"太陽光（土地系）"&amp;"_年間発電",データシート3!$A$1:$AB$1,0),0)/10^3</f>
        <v>299968.21899999998</v>
      </c>
      <c r="BF88" s="953">
        <f>VLOOKUP(BC88&amp;"_令和4年度",データシート3!A:AB,MATCH("ea_"&amp;"風力（陸上）"&amp;"_年間発電",データシート3!$A$1:$AB$1,0),0)/10^3</f>
        <v>2865115.8110000002</v>
      </c>
      <c r="BG88" s="953">
        <f>VLOOKUP(BC88&amp;"_令和4年度",データシート3!A:AB,MATCH("ea_"&amp;"中小水（河川）"&amp;"_年間発電",データシート3!$A$1:$AB$1,0),0)/10^3+VLOOKUP(BC88&amp;"_令和4年度",データシート3!A:AB,MATCH("ea_"&amp;"中小水（農業用水路）"&amp;"_年間発電",データシート3!$A$1:$AB$1,0),0)/10^3</f>
        <v>93982.50999999998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3259066.54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29371.856438314568</v>
      </c>
      <c r="BK88" s="953">
        <f t="shared" si="21"/>
        <v>3229694.6835616855</v>
      </c>
      <c r="BL88" s="953">
        <f t="shared" si="22"/>
        <v>0</v>
      </c>
      <c r="BM88" s="953">
        <f t="shared" si="23"/>
        <v>3229694.6835616855</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03216</v>
      </c>
      <c r="AY89" s="20" t="str">
        <f>IF(IFERROR(比較地域マスタ!$AE24,"")=0,"",IFERROR(比較地域マスタ!$AE24,""))</f>
        <v>滝沢市</v>
      </c>
      <c r="AZ89" s="18"/>
      <c r="BA89" s="24">
        <v>18</v>
      </c>
      <c r="BB89" s="24">
        <v>1</v>
      </c>
      <c r="BC89" s="20" t="str">
        <f t="shared" si="24"/>
        <v>03216</v>
      </c>
      <c r="BD89" s="20" t="str">
        <f t="shared" si="25"/>
        <v>滝沢市</v>
      </c>
      <c r="BE89" s="953">
        <f>VLOOKUP(BC89&amp;"_令和4年度",データシート3!A:AB,MATCH("ea_"&amp;"太陽光（建物系）"&amp;"_年間発電",データシート3!$A$1:$AB$1,0),0)/10^3+VLOOKUP(BC89&amp;"_令和4年度",データシート3!A:AB,MATCH("ea_"&amp;"太陽光（土地系）"&amp;"_年間発電",データシート3!$A$1:$AB$1,0),0)/10^3</f>
        <v>1679657.18</v>
      </c>
      <c r="BF89" s="953">
        <f>VLOOKUP(BC89&amp;"_令和4年度",データシート3!A:AB,MATCH("ea_"&amp;"風力（陸上）"&amp;"_年間発電",データシート3!$A$1:$AB$1,0),0)/10^3</f>
        <v>361052.38299999991</v>
      </c>
      <c r="BG89" s="953">
        <f>VLOOKUP(BC89&amp;"_令和4年度",データシート3!A:AB,MATCH("ea_"&amp;"中小水（河川）"&amp;"_年間発電",データシート3!$A$1:$AB$1,0),0)/10^3+VLOOKUP(BC89&amp;"_令和4年度",データシート3!A:AB,MATCH("ea_"&amp;"中小水（農業用水路）"&amp;"_年間発電",データシート3!$A$1:$AB$1,0),0)/10^3</f>
        <v>13079.73538647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484017.35699999996</v>
      </c>
      <c r="BI89" s="953">
        <f t="shared" si="26"/>
        <v>2537806.6553864698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231725.80350511835</v>
      </c>
      <c r="BK89" s="953">
        <f t="shared" si="21"/>
        <v>2306080.8518813513</v>
      </c>
      <c r="BL89" s="953">
        <f t="shared" si="22"/>
        <v>0</v>
      </c>
      <c r="BM89" s="953">
        <f t="shared" si="23"/>
        <v>2306080.8518813513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03484</v>
      </c>
      <c r="AY90" s="20" t="str">
        <f>IF(IFERROR(比較地域マスタ!$AE25,"")=0,"",IFERROR(比較地域マスタ!$AE25,""))</f>
        <v>田野畑村</v>
      </c>
      <c r="AZ90" s="18"/>
      <c r="BA90" s="24">
        <v>19</v>
      </c>
      <c r="BB90" s="24">
        <v>1</v>
      </c>
      <c r="BC90" s="20" t="str">
        <f t="shared" si="24"/>
        <v>03484</v>
      </c>
      <c r="BD90" s="20" t="str">
        <f t="shared" si="25"/>
        <v>田野畑村</v>
      </c>
      <c r="BE90" s="953">
        <f>VLOOKUP(BC90&amp;"_令和4年度",データシート3!A:AB,MATCH("ea_"&amp;"太陽光（建物系）"&amp;"_年間発電",データシート3!$A$1:$AB$1,0),0)/10^3+VLOOKUP(BC90&amp;"_令和4年度",データシート3!A:AB,MATCH("ea_"&amp;"太陽光（土地系）"&amp;"_年間発電",データシート3!$A$1:$AB$1,0),0)/10^3</f>
        <v>246516.56699999998</v>
      </c>
      <c r="BF90" s="953">
        <f>VLOOKUP(BC90&amp;"_令和4年度",データシート3!A:AB,MATCH("ea_"&amp;"風力（陸上）"&amp;"_年間発電",データシート3!$A$1:$AB$1,0),0)/10^3</f>
        <v>1001192.8959999998</v>
      </c>
      <c r="BG90" s="953">
        <f>VLOOKUP(BC90&amp;"_令和4年度",データシート3!A:AB,MATCH("ea_"&amp;"中小水（河川）"&amp;"_年間発電",データシート3!$A$1:$AB$1,0),0)/10^3+VLOOKUP(BC90&amp;"_令和4年度",データシート3!A:AB,MATCH("ea_"&amp;"中小水（農業用水路）"&amp;"_年間発電",データシート3!$A$1:$AB$1,0),0)/10^3</f>
        <v>1552.377</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1249261.8399999999</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13786.676184201317</v>
      </c>
      <c r="BK90" s="953">
        <f t="shared" si="21"/>
        <v>1235475.1638157985</v>
      </c>
      <c r="BL90" s="953">
        <f t="shared" si="22"/>
        <v>0</v>
      </c>
      <c r="BM90" s="953">
        <f t="shared" si="23"/>
        <v>1235475.1638157985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03208</v>
      </c>
      <c r="AY91" s="20" t="str">
        <f>IF(IFERROR(比較地域マスタ!$AE26,"")=0,"",IFERROR(比較地域マスタ!$AE26,""))</f>
        <v>遠野市</v>
      </c>
      <c r="BA91" s="24">
        <v>20</v>
      </c>
      <c r="BB91" s="24">
        <v>1</v>
      </c>
      <c r="BC91" s="20" t="str">
        <f t="shared" si="24"/>
        <v>03208</v>
      </c>
      <c r="BD91" s="20" t="str">
        <f t="shared" si="25"/>
        <v>遠野市</v>
      </c>
      <c r="BE91" s="953">
        <f>VLOOKUP(BC91&amp;"_令和4年度",データシート3!A:AB,MATCH("ea_"&amp;"太陽光（建物系）"&amp;"_年間発電",データシート3!$A$1:$AB$1,0),0)/10^3+VLOOKUP(BC91&amp;"_令和4年度",データシート3!A:AB,MATCH("ea_"&amp;"太陽光（土地系）"&amp;"_年間発電",データシート3!$A$1:$AB$1,0),0)/10^3</f>
        <v>1690216.6440000001</v>
      </c>
      <c r="BF91" s="953">
        <f>VLOOKUP(BC91&amp;"_令和4年度",データシート3!A:AB,MATCH("ea_"&amp;"風力（陸上）"&amp;"_年間発電",データシート3!$A$1:$AB$1,0),0)/10^3</f>
        <v>6174940.0880000005</v>
      </c>
      <c r="BG91" s="953">
        <f>VLOOKUP(BC91&amp;"_令和4年度",データシート3!A:AB,MATCH("ea_"&amp;"中小水（河川）"&amp;"_年間発電",データシート3!$A$1:$AB$1,0),0)/10^3+VLOOKUP(BC91&amp;"_令和4年度",データシート3!A:AB,MATCH("ea_"&amp;"中小水（農業用水路）"&amp;"_年間発電",データシート3!$A$1:$AB$1,0),0)/10^3</f>
        <v>94818.797999999995</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7959975.5300000012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158332.56949526898</v>
      </c>
      <c r="BK91" s="953">
        <f t="shared" si="21"/>
        <v>7801642.9605047321</v>
      </c>
      <c r="BL91" s="953">
        <f t="shared" si="22"/>
        <v>0</v>
      </c>
      <c r="BM91" s="953">
        <f t="shared" si="23"/>
        <v>7801642.9605047321</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03366</v>
      </c>
      <c r="AY92" s="20" t="str">
        <f>IF(IFERROR(比較地域マスタ!$AE27,"")=0,"",IFERROR(比較地域マスタ!$AE27,""))</f>
        <v>西和賀町</v>
      </c>
      <c r="AZ92" s="18"/>
      <c r="BA92" s="24">
        <v>21</v>
      </c>
      <c r="BB92" s="24">
        <v>1</v>
      </c>
      <c r="BC92" s="20" t="str">
        <f t="shared" si="24"/>
        <v>03366</v>
      </c>
      <c r="BD92" s="20" t="str">
        <f t="shared" si="25"/>
        <v>西和賀町</v>
      </c>
      <c r="BE92" s="953">
        <f>VLOOKUP(BC92&amp;"_令和4年度",データシート3!A:AB,MATCH("ea_"&amp;"太陽光（建物系）"&amp;"_年間発電",データシート3!$A$1:$AB$1,0),0)/10^3+VLOOKUP(BC92&amp;"_令和4年度",データシート3!A:AB,MATCH("ea_"&amp;"太陽光（土地系）"&amp;"_年間発電",データシート3!$A$1:$AB$1,0),0)/10^3</f>
        <v>502744.10599999991</v>
      </c>
      <c r="BF92" s="953">
        <f>VLOOKUP(BC92&amp;"_令和4年度",データシート3!A:AB,MATCH("ea_"&amp;"風力（陸上）"&amp;"_年間発電",データシート3!$A$1:$AB$1,0),0)/10^3</f>
        <v>3628657.8769999994</v>
      </c>
      <c r="BG92" s="953">
        <f>VLOOKUP(BC92&amp;"_令和4年度",データシート3!A:AB,MATCH("ea_"&amp;"中小水（河川）"&amp;"_年間発電",データシート3!$A$1:$AB$1,0),0)/10^3+VLOOKUP(BC92&amp;"_令和4年度",データシート3!A:AB,MATCH("ea_"&amp;"中小水（農業用水路）"&amp;"_年間発電",データシート3!$A$1:$AB$1,0),0)/10^3</f>
        <v>95069.380000000019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427.03199999999993</v>
      </c>
      <c r="BI92" s="953">
        <f t="shared" si="26"/>
        <v>4226898.3949999986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23932.815245616617</v>
      </c>
      <c r="BK92" s="953">
        <f>BI92-BJ92</f>
        <v>4202965.5797543824</v>
      </c>
      <c r="BL92" s="953">
        <f t="shared" si="22"/>
        <v>0</v>
      </c>
      <c r="BM92" s="953">
        <f t="shared" si="23"/>
        <v>4202965.5797543824</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03213</v>
      </c>
      <c r="AY93" s="20" t="str">
        <f>IF(IFERROR(比較地域マスタ!$AE28,"")=0,"",IFERROR(比較地域マスタ!$AE28,""))</f>
        <v>二戸市</v>
      </c>
      <c r="AZ93" s="18"/>
      <c r="BA93" s="24">
        <v>22</v>
      </c>
      <c r="BB93" s="24">
        <v>1</v>
      </c>
      <c r="BC93" s="20" t="str">
        <f t="shared" si="24"/>
        <v>03213</v>
      </c>
      <c r="BD93" s="20" t="str">
        <f t="shared" si="25"/>
        <v>二戸市</v>
      </c>
      <c r="BE93" s="953">
        <f>VLOOKUP(BC93&amp;"_令和4年度",データシート3!A:AB,MATCH("ea_"&amp;"太陽光（建物系）"&amp;"_年間発電",データシート3!$A$1:$AB$1,0),0)/10^3+VLOOKUP(BC93&amp;"_令和4年度",データシート3!A:AB,MATCH("ea_"&amp;"太陽光（土地系）"&amp;"_年間発電",データシート3!$A$1:$AB$1,0),0)/10^3</f>
        <v>1233421.794</v>
      </c>
      <c r="BF93" s="953">
        <f>VLOOKUP(BC93&amp;"_令和4年度",データシート3!A:AB,MATCH("ea_"&amp;"風力（陸上）"&amp;"_年間発電",データシート3!$A$1:$AB$1,0),0)/10^3</f>
        <v>3398461.7069999999</v>
      </c>
      <c r="BG93" s="953">
        <f>VLOOKUP(BC93&amp;"_令和4年度",データシート3!A:AB,MATCH("ea_"&amp;"中小水（河川）"&amp;"_年間発電",データシート3!$A$1:$AB$1,0),0)/10^3+VLOOKUP(BC93&amp;"_令和4年度",データシート3!A:AB,MATCH("ea_"&amp;"中小水（農業用水路）"&amp;"_年間発電",データシート3!$A$1:$AB$1,0),0)/10^3</f>
        <v>14640.723</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4646524.2240000004</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130829.53479042072</v>
      </c>
      <c r="BK93" s="953">
        <f t="shared" si="21"/>
        <v>4515694.6892095795</v>
      </c>
      <c r="BL93" s="953">
        <f t="shared" si="22"/>
        <v>0</v>
      </c>
      <c r="BM93" s="953">
        <f t="shared" si="23"/>
        <v>4515694.6892095795</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03503</v>
      </c>
      <c r="AY94" s="20" t="str">
        <f>IF(IFERROR(比較地域マスタ!$AE29,"")=0,"",IFERROR(比較地域マスタ!$AE29,""))</f>
        <v>野田村</v>
      </c>
      <c r="AZ94" s="18"/>
      <c r="BA94" s="24">
        <v>23</v>
      </c>
      <c r="BB94" s="24">
        <v>1</v>
      </c>
      <c r="BC94" s="20" t="str">
        <f t="shared" si="24"/>
        <v>03503</v>
      </c>
      <c r="BD94" s="20" t="str">
        <f t="shared" si="25"/>
        <v>野田村</v>
      </c>
      <c r="BE94" s="953">
        <f>VLOOKUP(BC94&amp;"_令和4年度",データシート3!A:AB,MATCH("ea_"&amp;"太陽光（建物系）"&amp;"_年間発電",データシート3!$A$1:$AB$1,0),0)/10^3+VLOOKUP(BC94&amp;"_令和4年度",データシート3!A:AB,MATCH("ea_"&amp;"太陽光（土地系）"&amp;"_年間発電",データシート3!$A$1:$AB$1,0),0)/10^3</f>
        <v>120865.058</v>
      </c>
      <c r="BF94" s="953">
        <f>VLOOKUP(BC94&amp;"_令和4年度",データシート3!A:AB,MATCH("ea_"&amp;"風力（陸上）"&amp;"_年間発電",データシート3!$A$1:$AB$1,0),0)/10^3</f>
        <v>745010.94700000004</v>
      </c>
      <c r="BG94" s="953">
        <f>VLOOKUP(BC94&amp;"_令和4年度",データシート3!A:AB,MATCH("ea_"&amp;"中小水（河川）"&amp;"_年間発電",データシート3!$A$1:$AB$1,0),0)/10^3+VLOOKUP(BC94&amp;"_令和4年度",データシート3!A:AB,MATCH("ea_"&amp;"中小水（農業用水路）"&amp;"_年間発電",データシート3!$A$1:$AB$1,0),0)/10^3</f>
        <v>16189.129000000003</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882065.13399999996</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14845.645259173954</v>
      </c>
      <c r="BK94" s="953">
        <f t="shared" si="21"/>
        <v>867219.48874082603</v>
      </c>
      <c r="BL94" s="953">
        <f t="shared" si="22"/>
        <v>0</v>
      </c>
      <c r="BM94" s="953">
        <f t="shared" si="23"/>
        <v>867219.48874082603</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03214</v>
      </c>
      <c r="AY95" s="20" t="str">
        <f>IF(IFERROR(比較地域マスタ!$AE30,"")=0,"",IFERROR(比較地域マスタ!$AE30,""))</f>
        <v>八幡平市</v>
      </c>
      <c r="AZ95" s="18"/>
      <c r="BA95" s="24">
        <v>24</v>
      </c>
      <c r="BB95" s="24">
        <v>1</v>
      </c>
      <c r="BC95" s="20" t="str">
        <f t="shared" si="24"/>
        <v>03214</v>
      </c>
      <c r="BD95" s="20" t="str">
        <f t="shared" si="25"/>
        <v>八幡平市</v>
      </c>
      <c r="BE95" s="953">
        <f>VLOOKUP(BC95&amp;"_令和4年度",データシート3!A:AB,MATCH("ea_"&amp;"太陽光（建物系）"&amp;"_年間発電",データシート3!$A$1:$AB$1,0),0)/10^3+VLOOKUP(BC95&amp;"_令和4年度",データシート3!A:AB,MATCH("ea_"&amp;"太陽光（土地系）"&amp;"_年間発電",データシート3!$A$1:$AB$1,0),0)/10^3</f>
        <v>2929244.943</v>
      </c>
      <c r="BF95" s="953">
        <f>VLOOKUP(BC95&amp;"_令和4年度",データシート3!A:AB,MATCH("ea_"&amp;"風力（陸上）"&amp;"_年間発電",データシート3!$A$1:$AB$1,0),0)/10^3</f>
        <v>7840718.1320000002</v>
      </c>
      <c r="BG95" s="953">
        <f>VLOOKUP(BC95&amp;"_令和4年度",データシート3!A:AB,MATCH("ea_"&amp;"中小水（河川）"&amp;"_年間発電",データシート3!$A$1:$AB$1,0),0)/10^3+VLOOKUP(BC95&amp;"_令和4年度",データシート3!A:AB,MATCH("ea_"&amp;"中小水（農業用水路）"&amp;"_年間発電",データシート3!$A$1:$AB$1,0),0)/10^3</f>
        <v>240557.21664428001</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14003892.933</v>
      </c>
      <c r="BI95" s="953">
        <f t="shared" si="26"/>
        <v>25014413.224644281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122296.56135958104</v>
      </c>
      <c r="BK95" s="953">
        <f t="shared" si="21"/>
        <v>24892116.6632847</v>
      </c>
      <c r="BL95" s="953">
        <f t="shared" si="22"/>
        <v>0</v>
      </c>
      <c r="BM95" s="953">
        <f t="shared" si="23"/>
        <v>24892116.6632847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03205</v>
      </c>
      <c r="AY96" s="20" t="str">
        <f>IF(IFERROR(比較地域マスタ!$AE31,"")=0,"",IFERROR(比較地域マスタ!$AE31,""))</f>
        <v>花巻市</v>
      </c>
      <c r="AZ96" s="18"/>
      <c r="BA96" s="24">
        <v>25</v>
      </c>
      <c r="BB96" s="24">
        <v>1</v>
      </c>
      <c r="BC96" s="20" t="str">
        <f t="shared" si="24"/>
        <v>03205</v>
      </c>
      <c r="BD96" s="20" t="str">
        <f t="shared" si="25"/>
        <v>花巻市</v>
      </c>
      <c r="BE96" s="953">
        <f>VLOOKUP(BC96&amp;"_令和4年度",データシート3!A:AB,MATCH("ea_"&amp;"太陽光（建物系）"&amp;"_年間発電",データシート3!$A$1:$AB$1,0),0)/10^3+VLOOKUP(BC96&amp;"_令和4年度",データシート3!A:AB,MATCH("ea_"&amp;"太陽光（土地系）"&amp;"_年間発電",データシート3!$A$1:$AB$1,0),0)/10^3</f>
        <v>3831286.8289999999</v>
      </c>
      <c r="BF96" s="953">
        <f>VLOOKUP(BC96&amp;"_令和4年度",データシート3!A:AB,MATCH("ea_"&amp;"風力（陸上）"&amp;"_年間発電",データシート3!$A$1:$AB$1,0),0)/10^3</f>
        <v>3244294.8110000002</v>
      </c>
      <c r="BG96" s="953">
        <f>VLOOKUP(BC96&amp;"_令和4年度",データシート3!A:AB,MATCH("ea_"&amp;"中小水（河川）"&amp;"_年間発電",データシート3!$A$1:$AB$1,0),0)/10^3+VLOOKUP(BC96&amp;"_令和4年度",データシート3!A:AB,MATCH("ea_"&amp;"中小水（農業用水路）"&amp;"_年間発電",データシート3!$A$1:$AB$1,0),0)/10^3</f>
        <v>97965.693236750012</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7.8490000000000002</v>
      </c>
      <c r="BI96" s="953">
        <f t="shared" si="26"/>
        <v>7173555.1822367506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553629.9785850785</v>
      </c>
      <c r="BK96" s="953">
        <f t="shared" si="21"/>
        <v>6619925.2036516722</v>
      </c>
      <c r="BL96" s="953">
        <f t="shared" si="22"/>
        <v>0</v>
      </c>
      <c r="BM96" s="953">
        <f t="shared" si="23"/>
        <v>6619925.2036516722</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03402</v>
      </c>
      <c r="AY97" s="20" t="str">
        <f>IF(IFERROR(比較地域マスタ!$AE32,"")=0,"",IFERROR(比較地域マスタ!$AE32,""))</f>
        <v>平泉町</v>
      </c>
      <c r="AZ97" s="18"/>
      <c r="BA97" s="24">
        <v>26</v>
      </c>
      <c r="BB97" s="24">
        <v>1</v>
      </c>
      <c r="BC97" s="20" t="str">
        <f t="shared" si="24"/>
        <v>03402</v>
      </c>
      <c r="BD97" s="20" t="str">
        <f t="shared" si="25"/>
        <v>平泉町</v>
      </c>
      <c r="BE97" s="953">
        <f>VLOOKUP(BC97&amp;"_令和4年度",データシート3!A:AB,MATCH("ea_"&amp;"太陽光（建物系）"&amp;"_年間発電",データシート3!$A$1:$AB$1,0),0)/10^3+VLOOKUP(BC97&amp;"_令和4年度",データシート3!A:AB,MATCH("ea_"&amp;"太陽光（土地系）"&amp;"_年間発電",データシート3!$A$1:$AB$1,0),0)/10^3</f>
        <v>239590.39899999998</v>
      </c>
      <c r="BF97" s="953">
        <f>VLOOKUP(BC97&amp;"_令和4年度",データシート3!A:AB,MATCH("ea_"&amp;"風力（陸上）"&amp;"_年間発電",データシート3!$A$1:$AB$1,0),0)/10^3</f>
        <v>11552.808000000001</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251143.20699999997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41325.643631560328</v>
      </c>
      <c r="BK97" s="953">
        <f t="shared" si="21"/>
        <v>209817.56336843965</v>
      </c>
      <c r="BL97" s="953">
        <f t="shared" si="22"/>
        <v>0</v>
      </c>
      <c r="BM97" s="953">
        <f t="shared" si="23"/>
        <v>209817.56336843965</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03507</v>
      </c>
      <c r="AY98" s="20" t="str">
        <f>IF(IFERROR(比較地域マスタ!$AE33,"")=0,"",IFERROR(比較地域マスタ!$AE33,""))</f>
        <v>洋野町</v>
      </c>
      <c r="AZ98" s="18"/>
      <c r="BA98" s="24">
        <v>27</v>
      </c>
      <c r="BB98" s="24">
        <v>1</v>
      </c>
      <c r="BC98" s="20" t="str">
        <f t="shared" si="24"/>
        <v>03507</v>
      </c>
      <c r="BD98" s="20" t="str">
        <f t="shared" si="25"/>
        <v>洋野町</v>
      </c>
      <c r="BE98" s="953">
        <f>VLOOKUP(BC98&amp;"_令和4年度",データシート3!A:AB,MATCH("ea_"&amp;"太陽光（建物系）"&amp;"_年間発電",データシート3!$A$1:$AB$1,0),0)/10^3+VLOOKUP(BC98&amp;"_令和4年度",データシート3!A:AB,MATCH("ea_"&amp;"太陽光（土地系）"&amp;"_年間発電",データシート3!$A$1:$AB$1,0),0)/10^3</f>
        <v>1195314.176</v>
      </c>
      <c r="BF98" s="953">
        <f>VLOOKUP(BC98&amp;"_令和4年度",データシート3!A:AB,MATCH("ea_"&amp;"風力（陸上）"&amp;"_年間発電",データシート3!$A$1:$AB$1,0),0)/10^3</f>
        <v>2836625.5699999994</v>
      </c>
      <c r="BG98" s="953">
        <f>VLOOKUP(BC98&amp;"_令和4年度",データシート3!A:AB,MATCH("ea_"&amp;"中小水（河川）"&amp;"_年間発電",データシート3!$A$1:$AB$1,0),0)/10^3+VLOOKUP(BC98&amp;"_令和4年度",データシート3!A:AB,MATCH("ea_"&amp;"中小水（農業用水路）"&amp;"_年間発電",データシート3!$A$1:$AB$1,0),0)/10^3</f>
        <v>9482.43</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4041422.1759999995</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58436.323792885749</v>
      </c>
      <c r="BK98" s="953">
        <f t="shared" si="21"/>
        <v>3982985.852207114</v>
      </c>
      <c r="BL98" s="953">
        <f t="shared" si="22"/>
        <v>0</v>
      </c>
      <c r="BM98" s="953">
        <f t="shared" si="23"/>
        <v>3982985.852207114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03485</v>
      </c>
      <c r="AY99" s="20" t="str">
        <f>IF(IFERROR(比較地域マスタ!$AE34,"")=0,"",IFERROR(比較地域マスタ!$AE34,""))</f>
        <v>普代村</v>
      </c>
      <c r="AZ99" s="18"/>
      <c r="BA99" s="24">
        <v>28</v>
      </c>
      <c r="BB99" s="24">
        <v>1</v>
      </c>
      <c r="BC99" s="20" t="str">
        <f t="shared" si="24"/>
        <v>03485</v>
      </c>
      <c r="BD99" s="20" t="str">
        <f t="shared" si="25"/>
        <v>普代村</v>
      </c>
      <c r="BE99" s="953">
        <f>VLOOKUP(BC99&amp;"_令和4年度",データシート3!A:AB,MATCH("ea_"&amp;"太陽光（建物系）"&amp;"_年間発電",データシート3!$A$1:$AB$1,0),0)/10^3+VLOOKUP(BC99&amp;"_令和4年度",データシート3!A:AB,MATCH("ea_"&amp;"太陽光（土地系）"&amp;"_年間発電",データシート3!$A$1:$AB$1,0),0)/10^3</f>
        <v>88913.901000000013</v>
      </c>
      <c r="BF99" s="953">
        <f>VLOOKUP(BC99&amp;"_令和4年度",データシート3!A:AB,MATCH("ea_"&amp;"風力（陸上）"&amp;"_年間発電",データシート3!$A$1:$AB$1,0),0)/10^3</f>
        <v>380420.18199999991</v>
      </c>
      <c r="BG99" s="953">
        <f>VLOOKUP(BC99&amp;"_令和4年度",データシート3!A:AB,MATCH("ea_"&amp;"中小水（河川）"&amp;"_年間発電",データシート3!$A$1:$AB$1,0),0)/10^3+VLOOKUP(BC99&amp;"_令和4年度",データシート3!A:AB,MATCH("ea_"&amp;"中小水（農業用水路）"&amp;"_年間発電",データシート3!$A$1:$AB$1,0),0)/10^3</f>
        <v>6917.4870000000001</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476251.56999999995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12326.750596915314</v>
      </c>
      <c r="BK99" s="953">
        <f t="shared" si="21"/>
        <v>463924.81940308464</v>
      </c>
      <c r="BL99" s="953">
        <f t="shared" si="22"/>
        <v>0</v>
      </c>
      <c r="BM99" s="953">
        <f t="shared" si="23"/>
        <v>463924.81940308464</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03202</v>
      </c>
      <c r="AY100" s="20" t="str">
        <f>IF(IFERROR(比較地域マスタ!$AE35,"")=0,"",IFERROR(比較地域マスタ!$AE35,""))</f>
        <v>宮古市</v>
      </c>
      <c r="AZ100" s="18"/>
      <c r="BA100" s="24">
        <v>29</v>
      </c>
      <c r="BB100" s="24">
        <v>1</v>
      </c>
      <c r="BC100" s="20" t="str">
        <f t="shared" si="24"/>
        <v>03202</v>
      </c>
      <c r="BD100" s="20" t="str">
        <f t="shared" si="25"/>
        <v>宮古市</v>
      </c>
      <c r="BE100" s="953">
        <f>VLOOKUP(BC100&amp;"_令和4年度",データシート3!A:AB,MATCH("ea_"&amp;"太陽光（建物系）"&amp;"_年間発電",データシート3!$A$1:$AB$1,0),0)/10^3+VLOOKUP(BC100&amp;"_令和4年度",データシート3!A:AB,MATCH("ea_"&amp;"太陽光（土地系）"&amp;"_年間発電",データシート3!$A$1:$AB$1,0),0)/10^3</f>
        <v>869268.26399999997</v>
      </c>
      <c r="BF100" s="953">
        <f>VLOOKUP(BC100&amp;"_令和4年度",データシート3!A:AB,MATCH("ea_"&amp;"風力（陸上）"&amp;"_年間発電",データシート3!$A$1:$AB$1,0),0)/10^3</f>
        <v>7410877.8310000002</v>
      </c>
      <c r="BG100" s="953">
        <f>VLOOKUP(BC100&amp;"_令和4年度",データシート3!A:AB,MATCH("ea_"&amp;"中小水（河川）"&amp;"_年間発電",データシート3!$A$1:$AB$1,0),0)/10^3+VLOOKUP(BC100&amp;"_令和4年度",データシート3!A:AB,MATCH("ea_"&amp;"中小水（農業用水路）"&amp;"_年間発電",データシート3!$A$1:$AB$1,0),0)/10^3</f>
        <v>477081.23800000001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8757227.3330000006</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279534.265082962</v>
      </c>
      <c r="BK100" s="953">
        <f t="shared" si="21"/>
        <v>8477693.0679170378</v>
      </c>
      <c r="BL100" s="953">
        <f t="shared" si="22"/>
        <v>0</v>
      </c>
      <c r="BM100" s="953">
        <f t="shared" si="23"/>
        <v>8477693.0679170378</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03201</v>
      </c>
      <c r="AY101" s="20" t="str">
        <f>IF(IFERROR(比較地域マスタ!$AE36,"")=0,"",IFERROR(比較地域マスタ!$AE36,""))</f>
        <v>盛岡市</v>
      </c>
      <c r="AZ101" s="18"/>
      <c r="BA101" s="24">
        <v>30</v>
      </c>
      <c r="BB101" s="24">
        <v>1</v>
      </c>
      <c r="BC101" s="20" t="str">
        <f t="shared" si="24"/>
        <v>03201</v>
      </c>
      <c r="BD101" s="20" t="str">
        <f t="shared" si="25"/>
        <v>盛岡市</v>
      </c>
      <c r="BE101" s="953">
        <f>VLOOKUP(BC101&amp;"_令和4年度",データシート3!A:AB,MATCH("ea_"&amp;"太陽光（建物系）"&amp;"_年間発電",データシート3!$A$1:$AB$1,0),0)/10^3+VLOOKUP(BC101&amp;"_令和4年度",データシート3!A:AB,MATCH("ea_"&amp;"太陽光（土地系）"&amp;"_年間発電",データシート3!$A$1:$AB$1,0),0)/10^3</f>
        <v>3442445.026000001</v>
      </c>
      <c r="BF101" s="953">
        <f>VLOOKUP(BC101&amp;"_令和4年度",データシート3!A:AB,MATCH("ea_"&amp;"風力（陸上）"&amp;"_年間発電",データシート3!$A$1:$AB$1,0),0)/10^3</f>
        <v>5329367.5319999987</v>
      </c>
      <c r="BG101" s="953">
        <f>VLOOKUP(BC101&amp;"_令和4年度",データシート3!A:AB,MATCH("ea_"&amp;"中小水（河川）"&amp;"_年間発電",データシート3!$A$1:$AB$1,0),0)/10^3+VLOOKUP(BC101&amp;"_令和4年度",データシート3!A:AB,MATCH("ea_"&amp;"中小水（農業用水路）"&amp;"_年間発電",データシート3!$A$1:$AB$1,0),0)/10^3</f>
        <v>49850.43299999999</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8821662.9910000004</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1604198.3366996113</v>
      </c>
      <c r="BK101" s="953">
        <f t="shared" si="21"/>
        <v>7217464.6543003889</v>
      </c>
      <c r="BL101" s="953">
        <f t="shared" si="22"/>
        <v>0</v>
      </c>
      <c r="BM101" s="953">
        <f t="shared" si="23"/>
        <v>7217464.6543003889</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03322</v>
      </c>
      <c r="AY102" s="20" t="str">
        <f>IF(IFERROR(比較地域マスタ!$AE37,"")=0,"",IFERROR(比較地域マスタ!$AE37,""))</f>
        <v>矢巾町</v>
      </c>
      <c r="AZ102" s="18"/>
      <c r="BA102" s="24">
        <v>31</v>
      </c>
      <c r="BB102" s="24">
        <v>1</v>
      </c>
      <c r="BC102" s="20" t="str">
        <f t="shared" si="24"/>
        <v>03322</v>
      </c>
      <c r="BD102" s="20" t="str">
        <f t="shared" si="25"/>
        <v>矢巾町</v>
      </c>
      <c r="BE102" s="953">
        <f>VLOOKUP(BC102&amp;"_令和4年度",データシート3!A:AB,MATCH("ea_"&amp;"太陽光（建物系）"&amp;"_年間発電",データシート3!$A$1:$AB$1,0),0)/10^3+VLOOKUP(BC102&amp;"_令和4年度",データシート3!A:AB,MATCH("ea_"&amp;"太陽光（土地系）"&amp;"_年間発電",データシート3!$A$1:$AB$1,0),0)/10^3</f>
        <v>831586.66100000008</v>
      </c>
      <c r="BF102" s="953">
        <f>VLOOKUP(BC102&amp;"_令和4年度",データシート3!A:AB,MATCH("ea_"&amp;"風力（陸上）"&amp;"_年間発電",データシート3!$A$1:$AB$1,0),0)/10^3</f>
        <v>73625.573000000004</v>
      </c>
      <c r="BG102" s="953">
        <f>VLOOKUP(BC102&amp;"_令和4年度",データシート3!A:AB,MATCH("ea_"&amp;"中小水（河川）"&amp;"_年間発電",データシート3!$A$1:$AB$1,0),0)/10^3+VLOOKUP(BC102&amp;"_令和4年度",データシート3!A:AB,MATCH("ea_"&amp;"中小水（農業用水路）"&amp;"_年間発電",データシート3!$A$1:$AB$1,0),0)/10^3</f>
        <v>2211.9839999999995</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907424.21800000011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190853.15872471078</v>
      </c>
      <c r="BK102" s="953">
        <f t="shared" si="21"/>
        <v>716571.0592752893</v>
      </c>
      <c r="BL102" s="953">
        <f t="shared" si="22"/>
        <v>0</v>
      </c>
      <c r="BM102" s="953">
        <f t="shared" si="23"/>
        <v>716571.0592752893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03482</v>
      </c>
      <c r="AY103" s="20" t="str">
        <f>IF(IFERROR(比較地域マスタ!$AE38,"")=0,"",IFERROR(比較地域マスタ!$AE38,""))</f>
        <v>山田町</v>
      </c>
      <c r="AZ103" s="18"/>
      <c r="BA103" s="24">
        <v>32</v>
      </c>
      <c r="BB103" s="24">
        <v>1</v>
      </c>
      <c r="BC103" s="20" t="str">
        <f t="shared" si="24"/>
        <v>03482</v>
      </c>
      <c r="BD103" s="20" t="str">
        <f t="shared" si="25"/>
        <v>山田町</v>
      </c>
      <c r="BE103" s="953">
        <f>VLOOKUP(BC103&amp;"_令和4年度",データシート3!A:AB,MATCH("ea_"&amp;"太陽光（建物系）"&amp;"_年間発電",データシート3!$A$1:$AB$1,0),0)/10^3+VLOOKUP(BC103&amp;"_令和4年度",データシート3!A:AB,MATCH("ea_"&amp;"太陽光（土地系）"&amp;"_年間発電",データシート3!$A$1:$AB$1,0),0)/10^3</f>
        <v>179958.85499999998</v>
      </c>
      <c r="BF103" s="953">
        <f>VLOOKUP(BC103&amp;"_令和4年度",データシート3!A:AB,MATCH("ea_"&amp;"風力（陸上）"&amp;"_年間発電",データシート3!$A$1:$AB$1,0),0)/10^3</f>
        <v>738651.45400000003</v>
      </c>
      <c r="BG103" s="953">
        <f>VLOOKUP(BC103&amp;"_令和4年度",データシート3!A:AB,MATCH("ea_"&amp;"中小水（河川）"&amp;"_年間発電",データシート3!$A$1:$AB$1,0),0)/10^3+VLOOKUP(BC103&amp;"_令和4年度",データシート3!A:AB,MATCH("ea_"&amp;"中小水（農業用水路）"&amp;"_年間発電",データシート3!$A$1:$AB$1,0),0)/10^3</f>
        <v>31264.536</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949874.84499999997</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64722.710656842042</v>
      </c>
      <c r="BK103" s="953">
        <f t="shared" si="21"/>
        <v>885152.13434315799</v>
      </c>
      <c r="BL103" s="953">
        <f t="shared" si="22"/>
        <v>0</v>
      </c>
      <c r="BM103" s="953">
        <f t="shared" si="23"/>
        <v>885152.13434315799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03210</v>
      </c>
      <c r="AY104" s="20" t="str">
        <f>IF(IFERROR(比較地域マスタ!$AE39,"")=0,"",IFERROR(比較地域マスタ!$AE39,""))</f>
        <v>陸前高田市</v>
      </c>
      <c r="AZ104" s="18"/>
      <c r="BA104" s="24">
        <v>33</v>
      </c>
      <c r="BB104" s="24">
        <v>1</v>
      </c>
      <c r="BC104" s="20" t="str">
        <f t="shared" si="24"/>
        <v>03210</v>
      </c>
      <c r="BD104" s="20" t="str">
        <f t="shared" si="25"/>
        <v>陸前高田市</v>
      </c>
      <c r="BE104" s="953">
        <f>VLOOKUP(BC104&amp;"_令和4年度",データシート3!A:AB,MATCH("ea_"&amp;"太陽光（建物系）"&amp;"_年間発電",データシート3!$A$1:$AB$1,0),0)/10^3+VLOOKUP(BC104&amp;"_令和4年度",データシート3!A:AB,MATCH("ea_"&amp;"太陽光（土地系）"&amp;"_年間発電",データシート3!$A$1:$AB$1,0),0)/10^3</f>
        <v>263747.245</v>
      </c>
      <c r="BF104" s="953">
        <f>VLOOKUP(BC104&amp;"_令和4年度",データシート3!A:AB,MATCH("ea_"&amp;"風力（陸上）"&amp;"_年間発電",データシート3!$A$1:$AB$1,0),0)/10^3</f>
        <v>1051443.8400000001</v>
      </c>
      <c r="BG104" s="953">
        <f>VLOOKUP(BC104&amp;"_令和4年度",データシート3!A:AB,MATCH("ea_"&amp;"中小水（河川）"&amp;"_年間発電",データシート3!$A$1:$AB$1,0),0)/10^3+VLOOKUP(BC104&amp;"_令和4年度",データシート3!A:AB,MATCH("ea_"&amp;"中小水（農業用水路）"&amp;"_年間発電",データシート3!$A$1:$AB$1,0),0)/10^3</f>
        <v>27207.843000000001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1342398.9280000001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81651.642692531255</v>
      </c>
      <c r="BK104" s="953">
        <f t="shared" ref="BK104:BK135" si="27">BI104-BJ104</f>
        <v>1260747.2853074688</v>
      </c>
      <c r="BL104" s="953">
        <f t="shared" ref="BL104:BL135" si="28">IF(BK104&gt;0,0,BK104)</f>
        <v>0</v>
      </c>
      <c r="BM104" s="953">
        <f t="shared" ref="BM104:BM135" si="29">IF(BK104&gt;0,BK104,0)</f>
        <v>1260747.2853074688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岩手町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03303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v>
      </c>
      <c r="H7" s="786">
        <f t="shared" si="2"/>
        <v>1</v>
      </c>
      <c r="I7" s="786">
        <f t="shared" si="2"/>
        <v>1</v>
      </c>
      <c r="J7" s="786">
        <f t="shared" si="2"/>
        <v>1</v>
      </c>
      <c r="K7" s="787">
        <f t="shared" si="2"/>
        <v>2</v>
      </c>
      <c r="L7" s="787">
        <f t="shared" si="2"/>
        <v>2</v>
      </c>
      <c r="M7" s="787">
        <f t="shared" si="2"/>
        <v>2</v>
      </c>
      <c r="N7" s="787">
        <f t="shared" si="2"/>
        <v>1</v>
      </c>
      <c r="O7" s="787">
        <f>SUM(O8:O13)</f>
        <v>1</v>
      </c>
      <c r="P7" s="787">
        <f t="shared" si="2"/>
        <v>1</v>
      </c>
      <c r="Q7" s="788">
        <f>SUM(Q8:Q13)</f>
        <v>1</v>
      </c>
      <c r="R7" s="1028">
        <f t="shared" si="2"/>
        <v>11.304</v>
      </c>
      <c r="S7" s="1029">
        <f t="shared" si="2"/>
        <v>9.9619999999999997</v>
      </c>
      <c r="T7" s="1029">
        <f t="shared" si="2"/>
        <v>11.22</v>
      </c>
      <c r="U7" s="1029">
        <f t="shared" si="2"/>
        <v>13.199</v>
      </c>
      <c r="V7" s="1029">
        <f t="shared" si="2"/>
        <v>17.085000000000001</v>
      </c>
      <c r="W7" s="1029">
        <f t="shared" si="2"/>
        <v>16.510000000000002</v>
      </c>
      <c r="X7" s="1029">
        <f t="shared" si="2"/>
        <v>17.329999999999998</v>
      </c>
      <c r="Y7" s="1029">
        <f t="shared" si="2"/>
        <v>14.988</v>
      </c>
      <c r="Z7" s="1029">
        <f>SUM(Z8:Z13)</f>
        <v>13.311999999999999</v>
      </c>
      <c r="AA7" s="1029">
        <f>SUM(AA8:AA13)</f>
        <v>11.808999999999999</v>
      </c>
      <c r="AB7" s="1030">
        <f t="shared" si="2"/>
        <v>11.875999999999999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2</v>
      </c>
      <c r="L10" s="804">
        <f>VLOOKUP($D$3&amp;"_"&amp;L$3,データシート1!$A:$BT,MATCH($G$2&amp;"_"&amp;$C10,データシート1!$A$1:$BT$1,0),0)</f>
        <v>2</v>
      </c>
      <c r="M10" s="804">
        <f>VLOOKUP($D$3&amp;"_"&amp;M$3,データシート1!$A:$BT,MATCH($G$2&amp;"_"&amp;$C10,データシート1!$A$1:$BT$1,0),0)</f>
        <v>2</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11.304</v>
      </c>
      <c r="S10" s="1035">
        <f>VLOOKUP($D$3&amp;"_"&amp;S$3,データシート1!$A:$BT,MATCH($R$2&amp;"_"&amp;$C10,データシート1!$A$1:$BT$1,0),0)</f>
        <v>9.9619999999999997</v>
      </c>
      <c r="T10" s="1035">
        <f>VLOOKUP($D$3&amp;"_"&amp;T$3,データシート1!$A:$BT,MATCH($R$2&amp;"_"&amp;$C10,データシート1!$A$1:$BT$1,0),0)</f>
        <v>11.22</v>
      </c>
      <c r="U10" s="1035">
        <f>VLOOKUP($D$3&amp;"_"&amp;U$3,データシート1!$A:$BT,MATCH($R$2&amp;"_"&amp;$C10,データシート1!$A$1:$BT$1,0),0)</f>
        <v>13.199</v>
      </c>
      <c r="V10" s="1035">
        <f>VLOOKUP($D$3&amp;"_"&amp;V$3,データシート1!$A:$BT,MATCH($R$2&amp;"_"&amp;$C10,データシート1!$A$1:$BT$1,0),0)</f>
        <v>17.085000000000001</v>
      </c>
      <c r="W10" s="1035">
        <f>VLOOKUP($D$3&amp;"_"&amp;W$3,データシート1!$A:$BT,MATCH($R$2&amp;"_"&amp;$C10,データシート1!$A$1:$BT$1,0),0)</f>
        <v>16.510000000000002</v>
      </c>
      <c r="X10" s="1035">
        <f>VLOOKUP($D$3&amp;"_"&amp;X$3,データシート1!$A:$BT,MATCH($R$2&amp;"_"&amp;$C10,データシート1!$A$1:$BT$1,0),0)</f>
        <v>17.329999999999998</v>
      </c>
      <c r="Y10" s="1035">
        <f>VLOOKUP($D$3&amp;"_"&amp;Y$3,データシート1!$A:$BT,MATCH($R$2&amp;"_"&amp;$C10,データシート1!$A$1:$BT$1,0),0)</f>
        <v>14.988</v>
      </c>
      <c r="Z10" s="1035">
        <f>VLOOKUP($D$3&amp;"_"&amp;Z$3,データシート1!$A:$BT,MATCH($R$2&amp;"_"&amp;$C10,データシート1!$A$1:$BT$1,0),0)</f>
        <v>13.311999999999999</v>
      </c>
      <c r="AA10" s="1035">
        <f>VLOOKUP($D$3&amp;"_"&amp;AA$3,データシート1!$A:$BT,MATCH($R$2&amp;"_"&amp;$C10,データシート1!$A$1:$BT$1,0),0)</f>
        <v>11.808999999999999</v>
      </c>
      <c r="AB10" s="1036">
        <f>VLOOKUP($D$3&amp;"_"&amp;AB$3,データシート1!$A:$BT,MATCH($R$2&amp;"_"&amp;$C10,データシート1!$A$1:$BT$1,0),0)</f>
        <v>11.875999999999999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2</v>
      </c>
      <c r="L26" s="830">
        <f>VLOOKUP($D$3&amp;"_"&amp;L$3,データシート2!$A:$SI,MATCH($G$2&amp;"_"&amp;$B26,データシート2!$A$1:$SI$1,0),0)</f>
        <v>2</v>
      </c>
      <c r="M26" s="830">
        <f>VLOOKUP($D$3&amp;"_"&amp;M$3,データシート2!$A:$SI,MATCH($G$2&amp;"_"&amp;$B26,データシート2!$A$1:$SI$1,0),0)</f>
        <v>2</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11.304</v>
      </c>
      <c r="S26" s="1044">
        <f>VLOOKUP($D$3&amp;"_"&amp;S$3,データシート2!$A:$SI,MATCH($R$2&amp;"_"&amp;$B26,データシート2!$A$1:$SI$1,0),0)</f>
        <v>9.9619999999999997</v>
      </c>
      <c r="T26" s="1044">
        <f>VLOOKUP($D$3&amp;"_"&amp;T$3,データシート2!$A:$SI,MATCH($R$2&amp;"_"&amp;$B26,データシート2!$A$1:$SI$1,0),0)</f>
        <v>11.22</v>
      </c>
      <c r="U26" s="1044">
        <f>VLOOKUP($D$3&amp;"_"&amp;U$3,データシート2!$A:$SI,MATCH($R$2&amp;"_"&amp;$B26,データシート2!$A$1:$SI$1,0),0)</f>
        <v>13.199</v>
      </c>
      <c r="V26" s="1044">
        <f>VLOOKUP($D$3&amp;"_"&amp;V$3,データシート2!$A:$SI,MATCH($R$2&amp;"_"&amp;$B26,データシート2!$A$1:$SI$1,0),0)</f>
        <v>17.085000000000001</v>
      </c>
      <c r="W26" s="1044">
        <f>VLOOKUP($D$3&amp;"_"&amp;W$3,データシート2!$A:$SI,MATCH($R$2&amp;"_"&amp;$B26,データシート2!$A$1:$SI$1,0),0)</f>
        <v>16.510000000000002</v>
      </c>
      <c r="X26" s="1044">
        <f>VLOOKUP($D$3&amp;"_"&amp;X$3,データシート2!$A:$SI,MATCH($R$2&amp;"_"&amp;$B26,データシート2!$A$1:$SI$1,0),0)</f>
        <v>17.329999999999998</v>
      </c>
      <c r="Y26" s="1044">
        <f>VLOOKUP($D$3&amp;"_"&amp;Y$3,データシート2!$A:$SI,MATCH($R$2&amp;"_"&amp;$B26,データシート2!$A$1:$SI$1,0),0)</f>
        <v>14.988</v>
      </c>
      <c r="Z26" s="1044">
        <f>VLOOKUP($D$3&amp;"_"&amp;Z$3,データシート2!$A:$SI,MATCH($R$2&amp;"_"&amp;$B26,データシート2!$A$1:$SI$1,0),0)</f>
        <v>13.311999999999999</v>
      </c>
      <c r="AA26" s="1044">
        <f>VLOOKUP($D$3&amp;"_"&amp;AA$3,データシート2!$A:$SI,MATCH($R$2&amp;"_"&amp;$B26,データシート2!$A$1:$SI$1,0),0)</f>
        <v>11.808999999999999</v>
      </c>
      <c r="AB26" s="1045">
        <f>VLOOKUP($D$3&amp;"_"&amp;AB$3,データシート2!$A:$SI,MATCH($R$2&amp;"_"&amp;$B26,データシート2!$A$1:$SI$1,0),0)</f>
        <v>11.875999999999999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3.8879999999999999</v>
      </c>
      <c r="W27" s="1047">
        <f>VLOOKUP($D$3&amp;"_"&amp;W$3,データシート2!$A:$SI,MATCH($R$2&amp;"_"&amp;$C27,データシート2!$A$1:$SI$1,0),0)</f>
        <v>3.2010000000000001</v>
      </c>
      <c r="X27" s="1047">
        <f>VLOOKUP($D$3&amp;"_"&amp;X$3,データシート2!$A:$SI,MATCH($R$2&amp;"_"&amp;$C27,データシート2!$A$1:$SI$1,0),0)</f>
        <v>3.028</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1</v>
      </c>
      <c r="H48" s="866">
        <f>VLOOKUP($D$3&amp;"_"&amp;H$3,データシート2!$A:$SI,MATCH($G$2&amp;"_"&amp;$C48,データシート2!$A$1:$SI$1,0),0)</f>
        <v>1</v>
      </c>
      <c r="I48" s="866">
        <f>VLOOKUP($D$3&amp;"_"&amp;I$3,データシート2!$A:$SI,MATCH($G$2&amp;"_"&amp;$C48,データシート2!$A$1:$SI$1,0),0)</f>
        <v>1</v>
      </c>
      <c r="J48" s="866">
        <f>VLOOKUP($D$3&amp;"_"&amp;J$3,データシート2!$A:$SI,MATCH($G$2&amp;"_"&amp;$C48,データシート2!$A$1:$SI$1,0),0)</f>
        <v>1</v>
      </c>
      <c r="K48" s="867">
        <f>VLOOKUP($D$3&amp;"_"&amp;K$3,データシート2!$A:$SI,MATCH($G$2&amp;"_"&amp;$C48,データシート2!$A$1:$SI$1,0),0)</f>
        <v>1</v>
      </c>
      <c r="L48" s="867">
        <f>VLOOKUP($D$3&amp;"_"&amp;L$3,データシート2!$A:$SI,MATCH($G$2&amp;"_"&amp;$C48,データシート2!$A$1:$SI$1,0),0)</f>
        <v>1</v>
      </c>
      <c r="M48" s="867">
        <f>VLOOKUP($D$3&amp;"_"&amp;M$3,データシート2!$A:$SI,MATCH($G$2&amp;"_"&amp;$C48,データシート2!$A$1:$SI$1,0),0)</f>
        <v>1</v>
      </c>
      <c r="N48" s="867">
        <f>VLOOKUP($D$3&amp;"_"&amp;N$3,データシート2!$A:$SI,MATCH($G$2&amp;"_"&amp;$C48,データシート2!$A$1:$SI$1,0),0)</f>
        <v>1</v>
      </c>
      <c r="O48" s="867">
        <f>VLOOKUP($D$3&amp;"_"&amp;O$3,データシート2!$A:$SI,MATCH($G$2&amp;"_"&amp;$C48,データシート2!$A$1:$SI$1,0),0)</f>
        <v>1</v>
      </c>
      <c r="P48" s="867">
        <f>VLOOKUP($D$3&amp;"_"&amp;P$3,データシート2!$A:$SI,MATCH($G$2&amp;"_"&amp;$C48,データシート2!$A$1:$SI$1,0),0)</f>
        <v>1</v>
      </c>
      <c r="Q48" s="868">
        <f>VLOOKUP($D$3&amp;"_"&amp;Q$3,データシート2!$A:$SI,MATCH($G$2&amp;"_"&amp;$C48,データシート2!$A$1:$SI$1,0),0)</f>
        <v>1</v>
      </c>
      <c r="R48" s="1056">
        <f>VLOOKUP($D$3&amp;"_"&amp;R$3,データシート2!$A:$SI,MATCH($R$2&amp;"_"&amp;$C48,データシート2!$A$1:$SI$1,0),0)</f>
        <v>11.304</v>
      </c>
      <c r="S48" s="1057">
        <f>VLOOKUP($D$3&amp;"_"&amp;S$3,データシート2!$A:$SI,MATCH($R$2&amp;"_"&amp;$C48,データシート2!$A$1:$SI$1,0),0)</f>
        <v>9.9619999999999997</v>
      </c>
      <c r="T48" s="1057">
        <f>VLOOKUP($D$3&amp;"_"&amp;T$3,データシート2!$A:$SI,MATCH($R$2&amp;"_"&amp;$C48,データシート2!$A$1:$SI$1,0),0)</f>
        <v>11.22</v>
      </c>
      <c r="U48" s="1057">
        <f>VLOOKUP($D$3&amp;"_"&amp;U$3,データシート2!$A:$SI,MATCH($R$2&amp;"_"&amp;$C48,データシート2!$A$1:$SI$1,0),0)</f>
        <v>13.199</v>
      </c>
      <c r="V48" s="1057">
        <f>VLOOKUP($D$3&amp;"_"&amp;V$3,データシート2!$A:$SI,MATCH($R$2&amp;"_"&amp;$C48,データシート2!$A$1:$SI$1,0),0)</f>
        <v>13.196999999999999</v>
      </c>
      <c r="W48" s="1057">
        <f>VLOOKUP($D$3&amp;"_"&amp;W$3,データシート2!$A:$SI,MATCH($R$2&amp;"_"&amp;$C48,データシート2!$A$1:$SI$1,0),0)</f>
        <v>13.308999999999999</v>
      </c>
      <c r="X48" s="1057">
        <f>VLOOKUP($D$3&amp;"_"&amp;X$3,データシート2!$A:$SI,MATCH($R$2&amp;"_"&amp;$C48,データシート2!$A$1:$SI$1,0),0)</f>
        <v>14.302</v>
      </c>
      <c r="Y48" s="1057">
        <f>VLOOKUP($D$3&amp;"_"&amp;Y$3,データシート2!$A:$SI,MATCH($R$2&amp;"_"&amp;$C48,データシート2!$A$1:$SI$1,0),0)</f>
        <v>14.988</v>
      </c>
      <c r="Z48" s="1057">
        <f>VLOOKUP($D$3&amp;"_"&amp;Z$3,データシート2!$A:$SI,MATCH($R$2&amp;"_"&amp;$C48,データシート2!$A$1:$SI$1,0),0)</f>
        <v>13.311999999999999</v>
      </c>
      <c r="AA48" s="1057">
        <f>VLOOKUP($D$3&amp;"_"&amp;AA$3,データシート2!$A:$SI,MATCH($R$2&amp;"_"&amp;$C48,データシート2!$A$1:$SI$1,0),0)</f>
        <v>11.808999999999999</v>
      </c>
      <c r="AB48" s="1058">
        <f>VLOOKUP($D$3&amp;"_"&amp;AB$3,データシート2!$A:$SI,MATCH($R$2&amp;"_"&amp;$C48,データシート2!$A$1:$SI$1,0),0)</f>
        <v>11.875999999999999</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1698</v>
      </c>
      <c r="B9" s="80">
        <v>222</v>
      </c>
      <c r="C9" s="80">
        <v>1</v>
      </c>
      <c r="D9" s="80">
        <v>14</v>
      </c>
      <c r="E9" s="80">
        <v>1990</v>
      </c>
      <c r="F9" s="80" t="s">
        <v>562</v>
      </c>
      <c r="G9" s="80" t="s">
        <v>1699</v>
      </c>
      <c r="H9" s="80" t="s">
        <v>1700</v>
      </c>
      <c r="I9" s="177"/>
      <c r="J9" s="81">
        <v>49.068340871141977</v>
      </c>
      <c r="K9" s="81">
        <v>3.7447543776359828</v>
      </c>
      <c r="L9" s="81">
        <v>15.023471103897899</v>
      </c>
      <c r="M9" s="81">
        <v>12.813962205342442</v>
      </c>
      <c r="N9" s="81">
        <v>18.189517145774811</v>
      </c>
      <c r="O9" s="81">
        <v>10.874964334971079</v>
      </c>
      <c r="P9" s="81">
        <v>19.340137775146623</v>
      </c>
      <c r="Q9" s="81">
        <v>1.3045832148491847</v>
      </c>
      <c r="R9" s="81">
        <v>10.689074831212766</v>
      </c>
      <c r="S9" s="81">
        <v>1.3319493740136767</v>
      </c>
      <c r="T9" s="82"/>
      <c r="U9" s="81">
        <v>722024</v>
      </c>
      <c r="V9" s="81">
        <v>980</v>
      </c>
      <c r="W9" s="81">
        <v>200</v>
      </c>
      <c r="X9" s="81">
        <v>5153</v>
      </c>
      <c r="Y9" s="81">
        <v>8091</v>
      </c>
      <c r="Z9" s="81">
        <v>4473</v>
      </c>
      <c r="AA9" s="81">
        <v>4696</v>
      </c>
      <c r="AB9" s="81">
        <v>21182</v>
      </c>
      <c r="AC9" s="81">
        <v>1851367</v>
      </c>
      <c r="AD9" s="81">
        <v>1.3319493740136767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1701</v>
      </c>
      <c r="B10" s="80">
        <v>223</v>
      </c>
      <c r="C10" s="80">
        <v>2</v>
      </c>
      <c r="D10" s="80">
        <v>14</v>
      </c>
      <c r="E10" s="80">
        <v>2005</v>
      </c>
      <c r="F10" s="80" t="s">
        <v>565</v>
      </c>
      <c r="G10" s="80" t="s">
        <v>1699</v>
      </c>
      <c r="H10" s="80" t="s">
        <v>1700</v>
      </c>
      <c r="I10" s="177"/>
      <c r="J10" s="81">
        <v>24.515230380657808</v>
      </c>
      <c r="K10" s="81">
        <v>2.3070782776190928</v>
      </c>
      <c r="L10" s="81">
        <v>7.4460548481159625</v>
      </c>
      <c r="M10" s="81">
        <v>18.094691236450895</v>
      </c>
      <c r="N10" s="81">
        <v>20.541012155697164</v>
      </c>
      <c r="O10" s="81">
        <v>15.612457924400207</v>
      </c>
      <c r="P10" s="81">
        <v>19.455899112584397</v>
      </c>
      <c r="Q10" s="81">
        <v>1.0589935820118395</v>
      </c>
      <c r="R10" s="81">
        <v>1.1905889295903538</v>
      </c>
      <c r="S10" s="81">
        <v>2.0531054496545864</v>
      </c>
      <c r="T10" s="82"/>
      <c r="U10" s="81">
        <v>537004</v>
      </c>
      <c r="V10" s="81">
        <v>727</v>
      </c>
      <c r="W10" s="81">
        <v>65</v>
      </c>
      <c r="X10" s="81">
        <v>3870</v>
      </c>
      <c r="Y10" s="81">
        <v>8261</v>
      </c>
      <c r="Z10" s="81">
        <v>7431</v>
      </c>
      <c r="AA10" s="81">
        <v>3869</v>
      </c>
      <c r="AB10" s="81">
        <v>17975</v>
      </c>
      <c r="AC10" s="81">
        <v>210531</v>
      </c>
      <c r="AD10" s="81">
        <v>2.0531054496545864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1702</v>
      </c>
      <c r="B11" s="80">
        <v>224</v>
      </c>
      <c r="C11" s="80">
        <v>3</v>
      </c>
      <c r="D11" s="80">
        <v>14</v>
      </c>
      <c r="E11" s="80">
        <v>2006</v>
      </c>
      <c r="F11" s="80" t="s">
        <v>566</v>
      </c>
      <c r="G11" s="80" t="s">
        <v>1699</v>
      </c>
      <c r="H11" s="80" t="s">
        <v>1700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1703</v>
      </c>
      <c r="B12" s="80">
        <v>225</v>
      </c>
      <c r="C12" s="80">
        <v>4</v>
      </c>
      <c r="D12" s="80">
        <v>14</v>
      </c>
      <c r="E12" s="80">
        <v>2007</v>
      </c>
      <c r="F12" s="80" t="s">
        <v>567</v>
      </c>
      <c r="G12" s="80" t="s">
        <v>1699</v>
      </c>
      <c r="H12" s="80" t="s">
        <v>1700</v>
      </c>
      <c r="I12" s="177"/>
      <c r="J12" s="81">
        <v>21.870526620387636</v>
      </c>
      <c r="K12" s="81">
        <v>1.7540582192118745</v>
      </c>
      <c r="L12" s="81">
        <v>9.4410324939032648</v>
      </c>
      <c r="M12" s="81">
        <v>18.663381976651326</v>
      </c>
      <c r="N12" s="81">
        <v>23.519252389878332</v>
      </c>
      <c r="O12" s="81">
        <v>14.957822217751303</v>
      </c>
      <c r="P12" s="81">
        <v>18.36297907175447</v>
      </c>
      <c r="Q12" s="81">
        <v>1.0779418957069833</v>
      </c>
      <c r="R12" s="81">
        <v>1.0514890876624947</v>
      </c>
      <c r="S12" s="81">
        <v>3.2644686301389747</v>
      </c>
      <c r="T12" s="82"/>
      <c r="U12" s="81">
        <v>544657</v>
      </c>
      <c r="V12" s="81">
        <v>562</v>
      </c>
      <c r="W12" s="81">
        <v>86</v>
      </c>
      <c r="X12" s="81">
        <v>4736</v>
      </c>
      <c r="Y12" s="81">
        <v>8213</v>
      </c>
      <c r="Z12" s="81">
        <v>7401</v>
      </c>
      <c r="AA12" s="81">
        <v>3596</v>
      </c>
      <c r="AB12" s="81">
        <v>17329</v>
      </c>
      <c r="AC12" s="81">
        <v>191269</v>
      </c>
      <c r="AD12" s="81">
        <v>3.2644686301389747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1704</v>
      </c>
      <c r="B13" s="80">
        <v>226</v>
      </c>
      <c r="C13" s="80">
        <v>5</v>
      </c>
      <c r="D13" s="80">
        <v>14</v>
      </c>
      <c r="E13" s="80">
        <v>2008</v>
      </c>
      <c r="F13" s="80" t="s">
        <v>84</v>
      </c>
      <c r="G13" s="80" t="s">
        <v>1699</v>
      </c>
      <c r="H13" s="80" t="s">
        <v>1700</v>
      </c>
      <c r="I13" s="177"/>
      <c r="J13" s="81">
        <v>18.035680107718044</v>
      </c>
      <c r="K13" s="81">
        <v>1.2490853787496381</v>
      </c>
      <c r="L13" s="81">
        <v>7.5379481461429867</v>
      </c>
      <c r="M13" s="81">
        <v>19.717704187448593</v>
      </c>
      <c r="N13" s="81">
        <v>20.683104881391827</v>
      </c>
      <c r="O13" s="81">
        <v>14.54044652047992</v>
      </c>
      <c r="P13" s="81">
        <v>17.847285604769421</v>
      </c>
      <c r="Q13" s="81">
        <v>1.0367089699660204</v>
      </c>
      <c r="R13" s="81">
        <v>0.31408852070682891</v>
      </c>
      <c r="S13" s="81">
        <v>2.4628970684256291</v>
      </c>
      <c r="T13" s="82"/>
      <c r="U13" s="81">
        <v>480526</v>
      </c>
      <c r="V13" s="81">
        <v>562</v>
      </c>
      <c r="W13" s="81">
        <v>86</v>
      </c>
      <c r="X13" s="81">
        <v>4736</v>
      </c>
      <c r="Y13" s="81">
        <v>8116</v>
      </c>
      <c r="Z13" s="81">
        <v>7447</v>
      </c>
      <c r="AA13" s="81">
        <v>3499</v>
      </c>
      <c r="AB13" s="81">
        <v>16940</v>
      </c>
      <c r="AC13" s="81">
        <v>59327</v>
      </c>
      <c r="AD13" s="81">
        <v>2.4628970684256291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1705</v>
      </c>
      <c r="B14" s="80">
        <v>227</v>
      </c>
      <c r="C14" s="80">
        <v>6</v>
      </c>
      <c r="D14" s="80">
        <v>14</v>
      </c>
      <c r="E14" s="80">
        <v>2009</v>
      </c>
      <c r="F14" s="80" t="s">
        <v>85</v>
      </c>
      <c r="G14" s="80" t="s">
        <v>1699</v>
      </c>
      <c r="H14" s="80" t="s">
        <v>1700</v>
      </c>
      <c r="I14" s="177"/>
      <c r="J14" s="81">
        <v>19.421757518341366</v>
      </c>
      <c r="K14" s="81">
        <v>1.4104264752033462</v>
      </c>
      <c r="L14" s="81">
        <v>10.818811191212866</v>
      </c>
      <c r="M14" s="81">
        <v>20.312273820742593</v>
      </c>
      <c r="N14" s="81">
        <v>20.196894378560085</v>
      </c>
      <c r="O14" s="81">
        <v>14.840034709569826</v>
      </c>
      <c r="P14" s="81">
        <v>17.01696480844798</v>
      </c>
      <c r="Q14" s="81">
        <v>0.97025723647783868</v>
      </c>
      <c r="R14" s="81">
        <v>0.26036275539097425</v>
      </c>
      <c r="S14" s="81">
        <v>2.603437526473428</v>
      </c>
      <c r="T14" s="82"/>
      <c r="U14" s="81">
        <v>477787</v>
      </c>
      <c r="V14" s="81">
        <v>454</v>
      </c>
      <c r="W14" s="81">
        <v>190</v>
      </c>
      <c r="X14" s="81">
        <v>4693</v>
      </c>
      <c r="Y14" s="81">
        <v>8122</v>
      </c>
      <c r="Z14" s="81">
        <v>7502</v>
      </c>
      <c r="AA14" s="81">
        <v>3425</v>
      </c>
      <c r="AB14" s="81">
        <v>16643</v>
      </c>
      <c r="AC14" s="81">
        <v>47978</v>
      </c>
      <c r="AD14" s="81">
        <v>2.603437526473428</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1706</v>
      </c>
      <c r="B15" s="80">
        <v>228</v>
      </c>
      <c r="C15" s="80">
        <v>7</v>
      </c>
      <c r="D15" s="80">
        <v>14</v>
      </c>
      <c r="E15" s="80">
        <v>2010</v>
      </c>
      <c r="F15" s="80" t="s">
        <v>86</v>
      </c>
      <c r="G15" s="80" t="s">
        <v>1699</v>
      </c>
      <c r="H15" s="80" t="s">
        <v>1700</v>
      </c>
      <c r="I15" s="177"/>
      <c r="J15" s="81">
        <v>17.99397570233074</v>
      </c>
      <c r="K15" s="81">
        <v>1.1554463170621156</v>
      </c>
      <c r="L15" s="81">
        <v>9.6219670113731688</v>
      </c>
      <c r="M15" s="81">
        <v>18.902083296403767</v>
      </c>
      <c r="N15" s="81">
        <v>19.30788623300176</v>
      </c>
      <c r="O15" s="81">
        <v>14.907255602679976</v>
      </c>
      <c r="P15" s="81">
        <v>17.080839026677079</v>
      </c>
      <c r="Q15" s="81">
        <v>0.99213864827726195</v>
      </c>
      <c r="R15" s="81">
        <v>0.30418849131909453</v>
      </c>
      <c r="S15" s="81">
        <v>2.6920683038444477</v>
      </c>
      <c r="T15" s="82"/>
      <c r="U15" s="81">
        <v>481221</v>
      </c>
      <c r="V15" s="81">
        <v>454</v>
      </c>
      <c r="W15" s="81">
        <v>190</v>
      </c>
      <c r="X15" s="81">
        <v>4693</v>
      </c>
      <c r="Y15" s="81">
        <v>8059</v>
      </c>
      <c r="Z15" s="81">
        <v>7571</v>
      </c>
      <c r="AA15" s="81">
        <v>3352</v>
      </c>
      <c r="AB15" s="81">
        <v>16307</v>
      </c>
      <c r="AC15" s="81">
        <v>53120</v>
      </c>
      <c r="AD15" s="81">
        <v>2.6920683038444477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1707</v>
      </c>
      <c r="B16" s="80">
        <v>229</v>
      </c>
      <c r="C16" s="80">
        <v>8</v>
      </c>
      <c r="D16" s="80">
        <v>14</v>
      </c>
      <c r="E16" s="80">
        <v>2011</v>
      </c>
      <c r="F16" s="80" t="s">
        <v>87</v>
      </c>
      <c r="G16" s="80" t="s">
        <v>1699</v>
      </c>
      <c r="H16" s="80" t="s">
        <v>1700</v>
      </c>
      <c r="I16" s="177"/>
      <c r="J16" s="81">
        <v>19.6627989076812</v>
      </c>
      <c r="K16" s="81">
        <v>1.6826696458630968</v>
      </c>
      <c r="L16" s="81">
        <v>9.2647049283617999</v>
      </c>
      <c r="M16" s="81">
        <v>26.506777639515072</v>
      </c>
      <c r="N16" s="81">
        <v>25.971912290316126</v>
      </c>
      <c r="O16" s="81">
        <v>14.60955295130168</v>
      </c>
      <c r="P16" s="81">
        <v>16.44867267507745</v>
      </c>
      <c r="Q16" s="81">
        <v>1.1222214474955483</v>
      </c>
      <c r="R16" s="81">
        <v>0.2448953811536477</v>
      </c>
      <c r="S16" s="81">
        <v>2.1412252092973492</v>
      </c>
      <c r="T16" s="82"/>
      <c r="U16" s="81">
        <v>496137</v>
      </c>
      <c r="V16" s="81">
        <v>454</v>
      </c>
      <c r="W16" s="81">
        <v>190</v>
      </c>
      <c r="X16" s="81">
        <v>4693</v>
      </c>
      <c r="Y16" s="81">
        <v>7979</v>
      </c>
      <c r="Z16" s="81">
        <v>7581</v>
      </c>
      <c r="AA16" s="81">
        <v>3324</v>
      </c>
      <c r="AB16" s="81">
        <v>15991</v>
      </c>
      <c r="AC16" s="81">
        <v>42695</v>
      </c>
      <c r="AD16" s="81">
        <v>2.1412252092973492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1708</v>
      </c>
      <c r="B17" s="80">
        <v>230</v>
      </c>
      <c r="C17" s="80">
        <v>9</v>
      </c>
      <c r="D17" s="80">
        <v>14</v>
      </c>
      <c r="E17" s="80">
        <v>2012</v>
      </c>
      <c r="F17" s="80" t="s">
        <v>88</v>
      </c>
      <c r="G17" s="80" t="s">
        <v>1699</v>
      </c>
      <c r="H17" s="80" t="s">
        <v>1700</v>
      </c>
      <c r="I17" s="177"/>
      <c r="J17" s="81">
        <v>19.14988752842034</v>
      </c>
      <c r="K17" s="81">
        <v>2.0318739473577216</v>
      </c>
      <c r="L17" s="81">
        <v>9.0583173545003515</v>
      </c>
      <c r="M17" s="81">
        <v>27.068196617241178</v>
      </c>
      <c r="N17" s="81">
        <v>31.861969058892257</v>
      </c>
      <c r="O17" s="81">
        <v>14.605481396269182</v>
      </c>
      <c r="P17" s="81">
        <v>16.004785317886128</v>
      </c>
      <c r="Q17" s="81">
        <v>1.2043223551888245</v>
      </c>
      <c r="R17" s="81">
        <v>0.24040741706246019</v>
      </c>
      <c r="S17" s="81">
        <v>2.5381431002732966</v>
      </c>
      <c r="T17" s="82"/>
      <c r="U17" s="81">
        <v>468372</v>
      </c>
      <c r="V17" s="81">
        <v>454</v>
      </c>
      <c r="W17" s="81">
        <v>190</v>
      </c>
      <c r="X17" s="81">
        <v>4693</v>
      </c>
      <c r="Y17" s="81">
        <v>7922</v>
      </c>
      <c r="Z17" s="81">
        <v>7639</v>
      </c>
      <c r="AA17" s="81">
        <v>3216</v>
      </c>
      <c r="AB17" s="81">
        <v>15795</v>
      </c>
      <c r="AC17" s="81">
        <v>40827</v>
      </c>
      <c r="AD17" s="81">
        <v>2.5381431002732966</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1709</v>
      </c>
      <c r="B18" s="80">
        <v>231</v>
      </c>
      <c r="C18" s="80">
        <v>10</v>
      </c>
      <c r="D18" s="80">
        <v>14</v>
      </c>
      <c r="E18" s="80">
        <v>2013</v>
      </c>
      <c r="F18" s="80" t="s">
        <v>89</v>
      </c>
      <c r="G18" s="80" t="s">
        <v>1699</v>
      </c>
      <c r="H18" s="80" t="s">
        <v>1700</v>
      </c>
      <c r="I18" s="177"/>
      <c r="J18" s="81">
        <v>19.348157539155476</v>
      </c>
      <c r="K18" s="81">
        <v>2.0467085735068804</v>
      </c>
      <c r="L18" s="81">
        <v>9.3309185365612652</v>
      </c>
      <c r="M18" s="81">
        <v>28.055511164817485</v>
      </c>
      <c r="N18" s="81">
        <v>32.186058879729011</v>
      </c>
      <c r="O18" s="81">
        <v>14.069096318860462</v>
      </c>
      <c r="P18" s="81">
        <v>15.740390987670825</v>
      </c>
      <c r="Q18" s="81">
        <v>1.2010326038842998</v>
      </c>
      <c r="R18" s="81">
        <v>0.32799907348156154</v>
      </c>
      <c r="S18" s="81">
        <v>2.8133719671920199</v>
      </c>
      <c r="T18" s="82"/>
      <c r="U18" s="81">
        <v>501998</v>
      </c>
      <c r="V18" s="81">
        <v>454</v>
      </c>
      <c r="W18" s="81">
        <v>190</v>
      </c>
      <c r="X18" s="81">
        <v>4693</v>
      </c>
      <c r="Y18" s="81">
        <v>7829</v>
      </c>
      <c r="Z18" s="81">
        <v>7687</v>
      </c>
      <c r="AA18" s="81">
        <v>3151</v>
      </c>
      <c r="AB18" s="81">
        <v>15526</v>
      </c>
      <c r="AC18" s="81">
        <v>54373</v>
      </c>
      <c r="AD18" s="81">
        <v>2.8133719671920199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1710</v>
      </c>
      <c r="B19" s="80">
        <v>232</v>
      </c>
      <c r="C19" s="80">
        <v>11</v>
      </c>
      <c r="D19" s="80">
        <v>14</v>
      </c>
      <c r="E19" s="80">
        <v>2014</v>
      </c>
      <c r="F19" s="80" t="s">
        <v>90</v>
      </c>
      <c r="G19" s="80" t="s">
        <v>1699</v>
      </c>
      <c r="H19" s="80" t="s">
        <v>1700</v>
      </c>
      <c r="I19" s="177"/>
      <c r="J19" s="81">
        <v>17.272740122412014</v>
      </c>
      <c r="K19" s="81">
        <v>1.6661115080458946</v>
      </c>
      <c r="L19" s="81">
        <v>9.9214394510466892</v>
      </c>
      <c r="M19" s="81">
        <v>25.52764690227259</v>
      </c>
      <c r="N19" s="81">
        <v>31.708514662547319</v>
      </c>
      <c r="O19" s="81">
        <v>13.307890121153429</v>
      </c>
      <c r="P19" s="81">
        <v>15.234760731990384</v>
      </c>
      <c r="Q19" s="81">
        <v>1.1233908295090491</v>
      </c>
      <c r="R19" s="81">
        <v>0.7392611643137722</v>
      </c>
      <c r="S19" s="81">
        <v>2.9533412139957536</v>
      </c>
      <c r="T19" s="82"/>
      <c r="U19" s="81">
        <v>483183</v>
      </c>
      <c r="V19" s="81">
        <v>420</v>
      </c>
      <c r="W19" s="81">
        <v>185</v>
      </c>
      <c r="X19" s="81">
        <v>4360</v>
      </c>
      <c r="Y19" s="81">
        <v>7733</v>
      </c>
      <c r="Z19" s="81">
        <v>7658</v>
      </c>
      <c r="AA19" s="81">
        <v>3034</v>
      </c>
      <c r="AB19" s="81">
        <v>15136</v>
      </c>
      <c r="AC19" s="81">
        <v>122934</v>
      </c>
      <c r="AD19" s="81">
        <v>2.9533412139957536</v>
      </c>
      <c r="AE19" s="82"/>
      <c r="AF19" s="81">
        <v>5852022.679774195</v>
      </c>
      <c r="AG19" s="81">
        <v>1094679.7260477555</v>
      </c>
      <c r="AH19" s="81">
        <v>1460371.7269583356</v>
      </c>
      <c r="AI19" s="81">
        <v>25263512.967191298</v>
      </c>
      <c r="AJ19" s="81">
        <v>39273888.52826044</v>
      </c>
      <c r="AK19" s="81">
        <v>0</v>
      </c>
      <c r="AL19" s="81">
        <v>0</v>
      </c>
      <c r="AM19" s="81">
        <v>2077946.6194982517</v>
      </c>
      <c r="AN19" s="81">
        <v>0</v>
      </c>
      <c r="AO19" s="81">
        <v>0</v>
      </c>
      <c r="AP19" s="82"/>
      <c r="AQ19" s="81">
        <v>204</v>
      </c>
      <c r="AR19" s="81">
        <v>31</v>
      </c>
      <c r="AS19" s="81">
        <v>0</v>
      </c>
      <c r="AT19" s="81">
        <v>0</v>
      </c>
      <c r="AU19" s="81">
        <v>0</v>
      </c>
      <c r="AV19" s="81">
        <v>0</v>
      </c>
      <c r="AW19" s="81" t="s">
        <v>564</v>
      </c>
      <c r="AX19" s="82"/>
      <c r="AY19" s="81">
        <v>895.92100000000005</v>
      </c>
      <c r="AZ19" s="81">
        <v>8034.38</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1711</v>
      </c>
      <c r="B20" s="80">
        <v>233</v>
      </c>
      <c r="C20" s="80">
        <v>12</v>
      </c>
      <c r="D20" s="80">
        <v>14</v>
      </c>
      <c r="E20" s="80">
        <v>2015</v>
      </c>
      <c r="F20" s="80" t="s">
        <v>91</v>
      </c>
      <c r="G20" s="80" t="s">
        <v>1699</v>
      </c>
      <c r="H20" s="80" t="s">
        <v>1700</v>
      </c>
      <c r="I20" s="177"/>
      <c r="J20" s="81">
        <v>15.557212447782344</v>
      </c>
      <c r="K20" s="81">
        <v>1.8496090603473971</v>
      </c>
      <c r="L20" s="81">
        <v>11.822762414066631</v>
      </c>
      <c r="M20" s="81">
        <v>24.40937991810382</v>
      </c>
      <c r="N20" s="81">
        <v>26.408235835768192</v>
      </c>
      <c r="O20" s="81">
        <v>13.098278088414432</v>
      </c>
      <c r="P20" s="81">
        <v>14.824622843552573</v>
      </c>
      <c r="Q20" s="81">
        <v>1.068573787483369</v>
      </c>
      <c r="R20" s="81">
        <v>0.34072999274682236</v>
      </c>
      <c r="S20" s="81">
        <v>2.448047152623066</v>
      </c>
      <c r="T20" s="82"/>
      <c r="U20" s="81">
        <v>449289</v>
      </c>
      <c r="V20" s="81">
        <v>420</v>
      </c>
      <c r="W20" s="81">
        <v>185</v>
      </c>
      <c r="X20" s="81">
        <v>4360</v>
      </c>
      <c r="Y20" s="81">
        <v>7619</v>
      </c>
      <c r="Z20" s="81">
        <v>7610</v>
      </c>
      <c r="AA20" s="81">
        <v>2950</v>
      </c>
      <c r="AB20" s="81">
        <v>14707</v>
      </c>
      <c r="AC20" s="81">
        <v>58368</v>
      </c>
      <c r="AD20" s="81">
        <v>2.448047152623066</v>
      </c>
      <c r="AE20" s="82"/>
      <c r="AF20" s="81">
        <v>5101856.4081168566</v>
      </c>
      <c r="AG20" s="81">
        <v>1468416.0224137269</v>
      </c>
      <c r="AH20" s="81">
        <v>1449115.0695709218</v>
      </c>
      <c r="AI20" s="81">
        <v>27078517.796904385</v>
      </c>
      <c r="AJ20" s="81">
        <v>33931605.336893082</v>
      </c>
      <c r="AK20" s="81">
        <v>0</v>
      </c>
      <c r="AL20" s="81">
        <v>0</v>
      </c>
      <c r="AM20" s="81">
        <v>2015532.6564553385</v>
      </c>
      <c r="AN20" s="81">
        <v>0</v>
      </c>
      <c r="AO20" s="81">
        <v>0</v>
      </c>
      <c r="AP20" s="82"/>
      <c r="AQ20" s="81">
        <v>218</v>
      </c>
      <c r="AR20" s="81">
        <v>59</v>
      </c>
      <c r="AS20" s="81">
        <v>0</v>
      </c>
      <c r="AT20" s="81">
        <v>0</v>
      </c>
      <c r="AU20" s="81">
        <v>0</v>
      </c>
      <c r="AV20" s="81">
        <v>0</v>
      </c>
      <c r="AW20" s="81" t="s">
        <v>564</v>
      </c>
      <c r="AX20" s="82"/>
      <c r="AY20" s="81">
        <v>968.43100000000004</v>
      </c>
      <c r="AZ20" s="81">
        <v>12479.58</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1712</v>
      </c>
      <c r="B21" s="80">
        <v>234</v>
      </c>
      <c r="C21" s="80">
        <v>13</v>
      </c>
      <c r="D21" s="80">
        <v>14</v>
      </c>
      <c r="E21" s="80">
        <v>2016</v>
      </c>
      <c r="F21" s="80" t="s">
        <v>92</v>
      </c>
      <c r="G21" s="80" t="s">
        <v>1699</v>
      </c>
      <c r="H21" s="80" t="s">
        <v>1700</v>
      </c>
      <c r="I21" s="177"/>
      <c r="J21" s="81">
        <v>15.863662333119073</v>
      </c>
      <c r="K21" s="81">
        <v>1.590388851596054</v>
      </c>
      <c r="L21" s="81">
        <v>11.345979664355674</v>
      </c>
      <c r="M21" s="81">
        <v>17.763875534607227</v>
      </c>
      <c r="N21" s="81">
        <v>19.244579941280392</v>
      </c>
      <c r="O21" s="81">
        <v>12.922216928497461</v>
      </c>
      <c r="P21" s="81">
        <v>14.114587218446388</v>
      </c>
      <c r="Q21" s="81">
        <v>1.0096848381344203</v>
      </c>
      <c r="R21" s="81">
        <v>0.24718588819756182</v>
      </c>
      <c r="S21" s="81">
        <v>2.8836237557554805</v>
      </c>
      <c r="T21" s="82"/>
      <c r="U21" s="81">
        <v>484646</v>
      </c>
      <c r="V21" s="81">
        <v>420</v>
      </c>
      <c r="W21" s="81">
        <v>185</v>
      </c>
      <c r="X21" s="81">
        <v>4360</v>
      </c>
      <c r="Y21" s="81">
        <v>7514</v>
      </c>
      <c r="Z21" s="81">
        <v>7600</v>
      </c>
      <c r="AA21" s="81">
        <v>2905</v>
      </c>
      <c r="AB21" s="81">
        <v>14295</v>
      </c>
      <c r="AC21" s="81">
        <v>42216.916534785087</v>
      </c>
      <c r="AD21" s="81">
        <v>2.88362375575548</v>
      </c>
      <c r="AE21" s="82"/>
      <c r="AF21" s="81">
        <v>5776427.1977946153</v>
      </c>
      <c r="AG21" s="81">
        <v>1444502.7638710169</v>
      </c>
      <c r="AH21" s="81">
        <v>1249701.75254557</v>
      </c>
      <c r="AI21" s="81">
        <v>25551593.920828599</v>
      </c>
      <c r="AJ21" s="81">
        <v>30790095.040490299</v>
      </c>
      <c r="AK21" s="81">
        <v>0</v>
      </c>
      <c r="AL21" s="81">
        <v>0</v>
      </c>
      <c r="AM21" s="81">
        <v>1960591.789730869</v>
      </c>
      <c r="AN21" s="81">
        <v>0</v>
      </c>
      <c r="AO21" s="81">
        <v>0</v>
      </c>
      <c r="AP21" s="82"/>
      <c r="AQ21" s="81">
        <v>231</v>
      </c>
      <c r="AR21" s="81">
        <v>79</v>
      </c>
      <c r="AS21" s="81">
        <v>0</v>
      </c>
      <c r="AT21" s="81">
        <v>0</v>
      </c>
      <c r="AU21" s="81">
        <v>0</v>
      </c>
      <c r="AV21" s="81">
        <v>0</v>
      </c>
      <c r="AW21" s="81" t="s">
        <v>564</v>
      </c>
      <c r="AX21" s="82"/>
      <c r="AY21" s="81">
        <v>1045.731</v>
      </c>
      <c r="AZ21" s="81">
        <v>13296.48</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1713</v>
      </c>
      <c r="B22" s="80">
        <v>235</v>
      </c>
      <c r="C22" s="80">
        <v>14</v>
      </c>
      <c r="D22" s="80">
        <v>14</v>
      </c>
      <c r="E22" s="80">
        <v>2017</v>
      </c>
      <c r="F22" s="80" t="s">
        <v>71</v>
      </c>
      <c r="G22" s="80" t="s">
        <v>1699</v>
      </c>
      <c r="H22" s="80" t="s">
        <v>1700</v>
      </c>
      <c r="I22" s="177"/>
      <c r="J22" s="81">
        <v>14.197693206936963</v>
      </c>
      <c r="K22" s="81">
        <v>1.6602574013055647</v>
      </c>
      <c r="L22" s="81">
        <v>10.770080771282366</v>
      </c>
      <c r="M22" s="81">
        <v>16.926449581015145</v>
      </c>
      <c r="N22" s="81">
        <v>23.266444684471484</v>
      </c>
      <c r="O22" s="81">
        <v>12.669543463759059</v>
      </c>
      <c r="P22" s="81">
        <v>13.687220291962809</v>
      </c>
      <c r="Q22" s="81">
        <v>0.95839484519999019</v>
      </c>
      <c r="R22" s="81">
        <v>0.45516396971397932</v>
      </c>
      <c r="S22" s="81">
        <v>2.9025112320529063</v>
      </c>
      <c r="T22" s="82"/>
      <c r="U22" s="81">
        <v>446828</v>
      </c>
      <c r="V22" s="81">
        <v>420</v>
      </c>
      <c r="W22" s="81">
        <v>185</v>
      </c>
      <c r="X22" s="81">
        <v>4360</v>
      </c>
      <c r="Y22" s="81">
        <v>7437</v>
      </c>
      <c r="Z22" s="81">
        <v>7575</v>
      </c>
      <c r="AA22" s="81">
        <v>2835</v>
      </c>
      <c r="AB22" s="81">
        <v>14032</v>
      </c>
      <c r="AC22" s="81">
        <v>79279.999999999985</v>
      </c>
      <c r="AD22" s="81">
        <v>2.9025112320529058</v>
      </c>
      <c r="AE22" s="82"/>
      <c r="AF22" s="81">
        <v>5314153.6304353476</v>
      </c>
      <c r="AG22" s="81">
        <v>1474332.800305645</v>
      </c>
      <c r="AH22" s="81">
        <v>1538723.409886257</v>
      </c>
      <c r="AI22" s="81">
        <v>24990631.688665591</v>
      </c>
      <c r="AJ22" s="81">
        <v>34591269.044198409</v>
      </c>
      <c r="AK22" s="81">
        <v>0</v>
      </c>
      <c r="AL22" s="81">
        <v>0</v>
      </c>
      <c r="AM22" s="81">
        <v>1927532.0906856209</v>
      </c>
      <c r="AN22" s="81">
        <v>0</v>
      </c>
      <c r="AO22" s="81">
        <v>0</v>
      </c>
      <c r="AP22" s="82"/>
      <c r="AQ22" s="81">
        <v>238</v>
      </c>
      <c r="AR22" s="81">
        <v>102</v>
      </c>
      <c r="AS22" s="81">
        <v>0</v>
      </c>
      <c r="AT22" s="81">
        <v>0</v>
      </c>
      <c r="AU22" s="81">
        <v>0</v>
      </c>
      <c r="AV22" s="81">
        <v>0</v>
      </c>
      <c r="AW22" s="81" t="s">
        <v>564</v>
      </c>
      <c r="AX22" s="82"/>
      <c r="AY22" s="81">
        <v>1081.211</v>
      </c>
      <c r="AZ22" s="81">
        <v>14535.18</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1714</v>
      </c>
      <c r="B23" s="80">
        <v>236</v>
      </c>
      <c r="C23" s="80">
        <v>15</v>
      </c>
      <c r="D23" s="80">
        <v>14</v>
      </c>
      <c r="E23" s="80">
        <v>2018</v>
      </c>
      <c r="F23" s="80" t="s">
        <v>93</v>
      </c>
      <c r="G23" s="80" t="s">
        <v>1699</v>
      </c>
      <c r="H23" s="80" t="s">
        <v>1700</v>
      </c>
      <c r="I23" s="177"/>
      <c r="J23" s="81">
        <v>15.117004729507107</v>
      </c>
      <c r="K23" s="81">
        <v>1.6662869453987728</v>
      </c>
      <c r="L23" s="81">
        <v>9.6089334315078005</v>
      </c>
      <c r="M23" s="81">
        <v>16.294981770366483</v>
      </c>
      <c r="N23" s="81">
        <v>17.673292793052845</v>
      </c>
      <c r="O23" s="81">
        <v>12.329760736618422</v>
      </c>
      <c r="P23" s="81">
        <v>13.254621571979527</v>
      </c>
      <c r="Q23" s="81">
        <v>0.86728596163387228</v>
      </c>
      <c r="R23" s="81">
        <v>0.23575711130982335</v>
      </c>
      <c r="S23" s="81">
        <v>2.4310838653228832</v>
      </c>
      <c r="T23" s="82"/>
      <c r="U23" s="81">
        <v>482420</v>
      </c>
      <c r="V23" s="81">
        <v>420</v>
      </c>
      <c r="W23" s="81">
        <v>185</v>
      </c>
      <c r="X23" s="81">
        <v>4360</v>
      </c>
      <c r="Y23" s="81">
        <v>7394</v>
      </c>
      <c r="Z23" s="81">
        <v>7513</v>
      </c>
      <c r="AA23" s="81">
        <v>2773</v>
      </c>
      <c r="AB23" s="81">
        <v>13684</v>
      </c>
      <c r="AC23" s="81">
        <v>40903.000000000007</v>
      </c>
      <c r="AD23" s="81">
        <v>2.4310838653228828</v>
      </c>
      <c r="AE23" s="82"/>
      <c r="AF23" s="81">
        <v>5691114.9399069455</v>
      </c>
      <c r="AG23" s="81">
        <v>1493206.2941013279</v>
      </c>
      <c r="AH23" s="81">
        <v>1392450.7123638401</v>
      </c>
      <c r="AI23" s="81">
        <v>23581106.440728519</v>
      </c>
      <c r="AJ23" s="81">
        <v>27561836.10945382</v>
      </c>
      <c r="AK23" s="81">
        <v>0</v>
      </c>
      <c r="AL23" s="81">
        <v>0</v>
      </c>
      <c r="AM23" s="81">
        <v>1883617.798978203</v>
      </c>
      <c r="AN23" s="81">
        <v>0</v>
      </c>
      <c r="AO23" s="81">
        <v>0</v>
      </c>
      <c r="AP23" s="82"/>
      <c r="AQ23" s="81">
        <v>245</v>
      </c>
      <c r="AR23" s="81">
        <v>106</v>
      </c>
      <c r="AS23" s="81">
        <v>0</v>
      </c>
      <c r="AT23" s="81">
        <v>0</v>
      </c>
      <c r="AU23" s="81">
        <v>0</v>
      </c>
      <c r="AV23" s="81">
        <v>0</v>
      </c>
      <c r="AW23" s="81" t="s">
        <v>564</v>
      </c>
      <c r="AX23" s="82"/>
      <c r="AY23" s="81">
        <v>1124.9110000000001</v>
      </c>
      <c r="AZ23" s="81">
        <v>14638.18</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1715</v>
      </c>
      <c r="B24" s="80">
        <v>237</v>
      </c>
      <c r="C24" s="80">
        <v>16</v>
      </c>
      <c r="D24" s="80">
        <v>14</v>
      </c>
      <c r="E24" s="80">
        <v>2019</v>
      </c>
      <c r="F24" s="80" t="s">
        <v>73</v>
      </c>
      <c r="G24" s="80" t="s">
        <v>1699</v>
      </c>
      <c r="H24" s="80" t="s">
        <v>1700</v>
      </c>
      <c r="I24" s="177"/>
      <c r="J24" s="81">
        <v>14.203022145847592</v>
      </c>
      <c r="K24" s="81">
        <v>1.2659255048862541</v>
      </c>
      <c r="L24" s="81">
        <v>9.5391972141058083</v>
      </c>
      <c r="M24" s="81">
        <v>13.574020181667674</v>
      </c>
      <c r="N24" s="81">
        <v>12.402877866599669</v>
      </c>
      <c r="O24" s="81">
        <v>11.875696887266889</v>
      </c>
      <c r="P24" s="81">
        <v>12.901875789651232</v>
      </c>
      <c r="Q24" s="81">
        <v>0.82344209270304369</v>
      </c>
      <c r="R24" s="81">
        <v>0.6011239078779681</v>
      </c>
      <c r="S24" s="81">
        <v>2.7637501540398044</v>
      </c>
      <c r="T24" s="82"/>
      <c r="U24" s="81">
        <v>484763</v>
      </c>
      <c r="V24" s="81">
        <v>420</v>
      </c>
      <c r="W24" s="81">
        <v>185</v>
      </c>
      <c r="X24" s="81">
        <v>4360</v>
      </c>
      <c r="Y24" s="81">
        <v>7241</v>
      </c>
      <c r="Z24" s="81">
        <v>7435</v>
      </c>
      <c r="AA24" s="81">
        <v>2679</v>
      </c>
      <c r="AB24" s="81">
        <v>13344</v>
      </c>
      <c r="AC24" s="81">
        <v>106001</v>
      </c>
      <c r="AD24" s="81">
        <v>2.763750154039804</v>
      </c>
      <c r="AE24" s="82"/>
      <c r="AF24" s="81">
        <v>5290501.7099655112</v>
      </c>
      <c r="AG24" s="81">
        <v>1028341.964768025</v>
      </c>
      <c r="AH24" s="81">
        <v>1544140.2184404591</v>
      </c>
      <c r="AI24" s="81">
        <v>24523866.234933041</v>
      </c>
      <c r="AJ24" s="81">
        <v>23413466.892097238</v>
      </c>
      <c r="AK24" s="81">
        <v>0</v>
      </c>
      <c r="AL24" s="81">
        <v>0</v>
      </c>
      <c r="AM24" s="81">
        <v>1817352.3464217824</v>
      </c>
      <c r="AN24" s="81">
        <v>0</v>
      </c>
      <c r="AO24" s="81">
        <v>0</v>
      </c>
      <c r="AP24" s="82"/>
      <c r="AQ24" s="81">
        <v>248</v>
      </c>
      <c r="AR24" s="81">
        <v>111</v>
      </c>
      <c r="AS24" s="81">
        <v>0</v>
      </c>
      <c r="AT24" s="81">
        <v>0</v>
      </c>
      <c r="AU24" s="81">
        <v>0</v>
      </c>
      <c r="AV24" s="81">
        <v>0</v>
      </c>
      <c r="AW24" s="81" t="s">
        <v>564</v>
      </c>
      <c r="AX24" s="82"/>
      <c r="AY24" s="81">
        <v>1138.0509999999999</v>
      </c>
      <c r="AZ24" s="81">
        <v>14866.08</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1716</v>
      </c>
      <c r="B25" s="80">
        <v>238</v>
      </c>
      <c r="C25" s="80">
        <v>17</v>
      </c>
      <c r="D25" s="80">
        <v>14</v>
      </c>
      <c r="E25" s="80">
        <v>2020</v>
      </c>
      <c r="F25" s="80" t="s">
        <v>218</v>
      </c>
      <c r="G25" s="80" t="s">
        <v>1699</v>
      </c>
      <c r="H25" s="80" t="s">
        <v>1700</v>
      </c>
      <c r="I25" s="177"/>
      <c r="J25" s="81">
        <v>12.646548904703989</v>
      </c>
      <c r="K25" s="81">
        <v>1.2539398338170937</v>
      </c>
      <c r="L25" s="81">
        <v>12.042664637770192</v>
      </c>
      <c r="M25" s="81">
        <v>14.561927745117446</v>
      </c>
      <c r="N25" s="81">
        <v>21.9621327658204</v>
      </c>
      <c r="O25" s="81">
        <v>10.245255439959838</v>
      </c>
      <c r="P25" s="81">
        <v>12.012308133867998</v>
      </c>
      <c r="Q25" s="81">
        <v>0.76522403391542626</v>
      </c>
      <c r="R25" s="81">
        <v>0.10401789377434464</v>
      </c>
      <c r="S25" s="81">
        <v>1.457863287480319</v>
      </c>
      <c r="T25" s="82"/>
      <c r="U25" s="81">
        <v>405531</v>
      </c>
      <c r="V25" s="81">
        <v>307</v>
      </c>
      <c r="W25" s="81">
        <v>204</v>
      </c>
      <c r="X25" s="81">
        <v>3425</v>
      </c>
      <c r="Y25" s="81">
        <v>7173</v>
      </c>
      <c r="Z25" s="81">
        <v>7321</v>
      </c>
      <c r="AA25" s="81">
        <v>2710</v>
      </c>
      <c r="AB25" s="81">
        <v>12978</v>
      </c>
      <c r="AC25" s="81">
        <v>18438</v>
      </c>
      <c r="AD25" s="81">
        <v>1.457863287480319</v>
      </c>
      <c r="AE25" s="82"/>
      <c r="AF25" s="81">
        <v>4238635.9059000239</v>
      </c>
      <c r="AG25" s="81">
        <v>1053989.1762956961</v>
      </c>
      <c r="AH25" s="81">
        <v>2069477.9720511883</v>
      </c>
      <c r="AI25" s="81">
        <v>20408404.291727141</v>
      </c>
      <c r="AJ25" s="81">
        <v>32234749.111582808</v>
      </c>
      <c r="AK25" s="81"/>
      <c r="AL25" s="81"/>
      <c r="AM25" s="81">
        <v>1693773.188587348</v>
      </c>
      <c r="AN25" s="81"/>
      <c r="AO25" s="81"/>
      <c r="AP25" s="82"/>
      <c r="AQ25" s="81">
        <v>255</v>
      </c>
      <c r="AR25" s="81">
        <v>112</v>
      </c>
      <c r="AS25" s="81">
        <v>0</v>
      </c>
      <c r="AT25" s="81">
        <v>0</v>
      </c>
      <c r="AU25" s="81">
        <v>0</v>
      </c>
      <c r="AV25" s="81">
        <v>0</v>
      </c>
      <c r="AW25" s="81">
        <v>0</v>
      </c>
      <c r="AX25" s="82"/>
      <c r="AY25" s="81">
        <v>1172.1849999999999</v>
      </c>
      <c r="AZ25" s="81">
        <v>14893.48</v>
      </c>
      <c r="BA25" s="81">
        <v>0</v>
      </c>
      <c r="BB25" s="81">
        <v>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1717</v>
      </c>
      <c r="B26" s="80">
        <v>238</v>
      </c>
      <c r="C26" s="80">
        <v>18</v>
      </c>
      <c r="D26" s="80">
        <v>14</v>
      </c>
      <c r="E26" s="80">
        <v>2021</v>
      </c>
      <c r="F26" s="80" t="s">
        <v>75</v>
      </c>
      <c r="G26" s="174" t="s">
        <v>1699</v>
      </c>
      <c r="H26" s="80" t="s">
        <v>1700</v>
      </c>
      <c r="I26" s="177"/>
      <c r="J26" s="81">
        <v>10.708943372954682</v>
      </c>
      <c r="K26" s="81">
        <v>1.2807056838020283</v>
      </c>
      <c r="L26" s="81">
        <v>11.717316073046552</v>
      </c>
      <c r="M26" s="81">
        <v>13.981100779808934</v>
      </c>
      <c r="N26" s="81">
        <v>16.324947919645272</v>
      </c>
      <c r="O26" s="81">
        <v>9.8262129081340994</v>
      </c>
      <c r="P26" s="81">
        <v>12.222289950778075</v>
      </c>
      <c r="Q26" s="81">
        <v>0.75203080149661339</v>
      </c>
      <c r="R26" s="81">
        <v>0.2381529929770374</v>
      </c>
      <c r="S26" s="81">
        <v>1.7521777591057239</v>
      </c>
      <c r="T26" s="82"/>
      <c r="U26" s="81">
        <v>380431</v>
      </c>
      <c r="V26" s="81">
        <v>307</v>
      </c>
      <c r="W26" s="81">
        <v>204</v>
      </c>
      <c r="X26" s="81">
        <v>3425</v>
      </c>
      <c r="Y26" s="81">
        <v>7026</v>
      </c>
      <c r="Z26" s="81">
        <v>7230</v>
      </c>
      <c r="AA26" s="81">
        <v>2689</v>
      </c>
      <c r="AB26" s="81">
        <v>12603</v>
      </c>
      <c r="AC26" s="81">
        <v>40917</v>
      </c>
      <c r="AD26" s="81">
        <v>1.7521777591057239</v>
      </c>
      <c r="AE26" s="82"/>
      <c r="AF26" s="81">
        <v>3516944.7079845751</v>
      </c>
      <c r="AG26" s="81">
        <v>1126426.4716164179</v>
      </c>
      <c r="AH26" s="81">
        <v>1992173.4062709203</v>
      </c>
      <c r="AI26" s="81">
        <v>21637633.907572571</v>
      </c>
      <c r="AJ26" s="81">
        <v>25516866.91754169</v>
      </c>
      <c r="AK26" s="81">
        <v>0</v>
      </c>
      <c r="AL26" s="81">
        <v>0</v>
      </c>
      <c r="AM26" s="81">
        <v>1654318.7780417404</v>
      </c>
      <c r="AN26" s="81">
        <v>0</v>
      </c>
      <c r="AO26" s="81">
        <v>0</v>
      </c>
      <c r="AP26" s="82"/>
      <c r="AQ26" s="81">
        <v>258</v>
      </c>
      <c r="AR26" s="81">
        <v>112</v>
      </c>
      <c r="AS26" s="81">
        <v>0</v>
      </c>
      <c r="AT26" s="81">
        <v>0</v>
      </c>
      <c r="AU26" s="81">
        <v>0</v>
      </c>
      <c r="AV26" s="81">
        <v>0</v>
      </c>
      <c r="AW26" s="81"/>
      <c r="AX26" s="82"/>
      <c r="AY26" s="81">
        <v>1195.23</v>
      </c>
      <c r="AZ26" s="81">
        <v>14893.48</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1718</v>
      </c>
      <c r="B27" s="80">
        <v>238</v>
      </c>
      <c r="C27" s="80">
        <v>19</v>
      </c>
      <c r="D27" s="80">
        <v>14</v>
      </c>
      <c r="E27" s="80">
        <v>2022</v>
      </c>
      <c r="F27" s="80" t="s">
        <v>568</v>
      </c>
      <c r="G27" s="174" t="s">
        <v>1699</v>
      </c>
      <c r="H27" s="80" t="s">
        <v>1700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266</v>
      </c>
      <c r="AR27" s="81">
        <v>113</v>
      </c>
      <c r="AS27" s="81">
        <v>0</v>
      </c>
      <c r="AT27" s="81">
        <v>0</v>
      </c>
      <c r="AU27" s="81">
        <v>0</v>
      </c>
      <c r="AV27" s="81">
        <v>0</v>
      </c>
      <c r="AW27" s="81"/>
      <c r="AX27" s="82"/>
      <c r="AY27" s="81">
        <v>1227.1300000000001</v>
      </c>
      <c r="AZ27" s="81">
        <v>14942.98</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1719</v>
      </c>
      <c r="B28" s="80">
        <v>477</v>
      </c>
      <c r="C28" s="80">
        <v>1</v>
      </c>
      <c r="D28" s="80">
        <v>29</v>
      </c>
      <c r="E28" s="80">
        <v>1990</v>
      </c>
      <c r="F28" s="80" t="s">
        <v>562</v>
      </c>
      <c r="G28" s="80" t="s">
        <v>1720</v>
      </c>
      <c r="H28" s="80" t="s">
        <v>1721</v>
      </c>
      <c r="I28" s="177"/>
      <c r="J28" s="81">
        <v>36.095272869648156</v>
      </c>
      <c r="K28" s="81">
        <v>1.854148415846304</v>
      </c>
      <c r="L28" s="81">
        <v>5.9998935629204526</v>
      </c>
      <c r="M28" s="81">
        <v>7.365184724367877</v>
      </c>
      <c r="N28" s="81">
        <v>14.819986733855815</v>
      </c>
      <c r="O28" s="81">
        <v>12.457705623159358</v>
      </c>
      <c r="P28" s="81">
        <v>16.910265269325389</v>
      </c>
      <c r="Q28" s="81">
        <v>1.0406733349686845</v>
      </c>
      <c r="R28" s="81">
        <v>0</v>
      </c>
      <c r="S28" s="81">
        <v>1.213640139229007</v>
      </c>
      <c r="T28" s="82"/>
      <c r="U28" s="81">
        <v>4534636</v>
      </c>
      <c r="V28" s="81">
        <v>658</v>
      </c>
      <c r="W28" s="81">
        <v>52</v>
      </c>
      <c r="X28" s="81">
        <v>2761</v>
      </c>
      <c r="Y28" s="81">
        <v>4458</v>
      </c>
      <c r="Z28" s="81">
        <v>5124</v>
      </c>
      <c r="AA28" s="81">
        <v>4106</v>
      </c>
      <c r="AB28" s="81">
        <v>16897</v>
      </c>
      <c r="AC28" s="81">
        <v>0</v>
      </c>
      <c r="AD28" s="81">
        <v>1.213640139229007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1722</v>
      </c>
      <c r="B29" s="80">
        <v>478</v>
      </c>
      <c r="C29" s="80">
        <v>2</v>
      </c>
      <c r="D29" s="80">
        <v>29</v>
      </c>
      <c r="E29" s="80">
        <v>2005</v>
      </c>
      <c r="F29" s="80" t="s">
        <v>565</v>
      </c>
      <c r="G29" s="80" t="s">
        <v>1720</v>
      </c>
      <c r="H29" s="80" t="s">
        <v>1721</v>
      </c>
      <c r="I29" s="177"/>
      <c r="J29" s="81">
        <v>55.805215902588209</v>
      </c>
      <c r="K29" s="81">
        <v>1.4798133558094271</v>
      </c>
      <c r="L29" s="81">
        <v>13.939405009031351</v>
      </c>
      <c r="M29" s="81">
        <v>8.7441586864277543</v>
      </c>
      <c r="N29" s="81">
        <v>21.705356456432057</v>
      </c>
      <c r="O29" s="81">
        <v>18.526531284801646</v>
      </c>
      <c r="P29" s="81">
        <v>16.277783775506773</v>
      </c>
      <c r="Q29" s="81">
        <v>0.93338722224275794</v>
      </c>
      <c r="R29" s="81">
        <v>0</v>
      </c>
      <c r="S29" s="81">
        <v>1.3963070101865103</v>
      </c>
      <c r="T29" s="82"/>
      <c r="U29" s="81">
        <v>7711709</v>
      </c>
      <c r="V29" s="81">
        <v>640</v>
      </c>
      <c r="W29" s="81">
        <v>99</v>
      </c>
      <c r="X29" s="81">
        <v>1749</v>
      </c>
      <c r="Y29" s="81">
        <v>4941</v>
      </c>
      <c r="Z29" s="81">
        <v>8818</v>
      </c>
      <c r="AA29" s="81">
        <v>3237</v>
      </c>
      <c r="AB29" s="81">
        <v>15843</v>
      </c>
      <c r="AC29" s="81">
        <v>0</v>
      </c>
      <c r="AD29" s="81">
        <v>1.3963070101865103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1723</v>
      </c>
      <c r="B30" s="80">
        <v>479</v>
      </c>
      <c r="C30" s="80">
        <v>3</v>
      </c>
      <c r="D30" s="80">
        <v>29</v>
      </c>
      <c r="E30" s="80">
        <v>2006</v>
      </c>
      <c r="F30" s="80" t="s">
        <v>566</v>
      </c>
      <c r="G30" s="80" t="s">
        <v>1720</v>
      </c>
      <c r="H30" s="80" t="s">
        <v>1721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1724</v>
      </c>
      <c r="B31" s="80">
        <v>480</v>
      </c>
      <c r="C31" s="80">
        <v>4</v>
      </c>
      <c r="D31" s="80">
        <v>29</v>
      </c>
      <c r="E31" s="80">
        <v>2007</v>
      </c>
      <c r="F31" s="80" t="s">
        <v>567</v>
      </c>
      <c r="G31" s="80" t="s">
        <v>1720</v>
      </c>
      <c r="H31" s="80" t="s">
        <v>1721</v>
      </c>
      <c r="I31" s="177"/>
      <c r="J31" s="81">
        <v>89.021178358075389</v>
      </c>
      <c r="K31" s="81">
        <v>1.7586606752787879</v>
      </c>
      <c r="L31" s="81">
        <v>11.357782668845472</v>
      </c>
      <c r="M31" s="81">
        <v>13.691038138312418</v>
      </c>
      <c r="N31" s="81">
        <v>29.763630741834103</v>
      </c>
      <c r="O31" s="81">
        <v>17.841866577260976</v>
      </c>
      <c r="P31" s="81">
        <v>16.049733932848806</v>
      </c>
      <c r="Q31" s="81">
        <v>0.96286355840777837</v>
      </c>
      <c r="R31" s="81">
        <v>0</v>
      </c>
      <c r="S31" s="81">
        <v>1.339534692385056</v>
      </c>
      <c r="T31" s="82"/>
      <c r="U31" s="81">
        <v>9890666</v>
      </c>
      <c r="V31" s="81">
        <v>608</v>
      </c>
      <c r="W31" s="81">
        <v>94</v>
      </c>
      <c r="X31" s="81">
        <v>2383</v>
      </c>
      <c r="Y31" s="81">
        <v>4952</v>
      </c>
      <c r="Z31" s="81">
        <v>8828</v>
      </c>
      <c r="AA31" s="81">
        <v>3143</v>
      </c>
      <c r="AB31" s="81">
        <v>15479</v>
      </c>
      <c r="AC31" s="81">
        <v>0</v>
      </c>
      <c r="AD31" s="81">
        <v>1.339534692385056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1725</v>
      </c>
      <c r="B32" s="80">
        <v>481</v>
      </c>
      <c r="C32" s="80">
        <v>5</v>
      </c>
      <c r="D32" s="80">
        <v>29</v>
      </c>
      <c r="E32" s="80">
        <v>2008</v>
      </c>
      <c r="F32" s="80" t="s">
        <v>84</v>
      </c>
      <c r="G32" s="80" t="s">
        <v>1720</v>
      </c>
      <c r="H32" s="80" t="s">
        <v>1721</v>
      </c>
      <c r="I32" s="177"/>
      <c r="J32" s="81">
        <v>60.675573952972194</v>
      </c>
      <c r="K32" s="81">
        <v>1.215699944960243</v>
      </c>
      <c r="L32" s="81">
        <v>9.1591673702604748</v>
      </c>
      <c r="M32" s="81">
        <v>12.917684684765357</v>
      </c>
      <c r="N32" s="81">
        <v>24.078578500148637</v>
      </c>
      <c r="O32" s="81">
        <v>17.246644838914882</v>
      </c>
      <c r="P32" s="81">
        <v>15.485669933146601</v>
      </c>
      <c r="Q32" s="81">
        <v>0.93487403926805945</v>
      </c>
      <c r="R32" s="81">
        <v>0</v>
      </c>
      <c r="S32" s="81">
        <v>1.4618857595309236</v>
      </c>
      <c r="T32" s="82"/>
      <c r="U32" s="81">
        <v>8446125</v>
      </c>
      <c r="V32" s="81">
        <v>608</v>
      </c>
      <c r="W32" s="81">
        <v>94</v>
      </c>
      <c r="X32" s="81">
        <v>2383</v>
      </c>
      <c r="Y32" s="81">
        <v>4964</v>
      </c>
      <c r="Z32" s="81">
        <v>8833</v>
      </c>
      <c r="AA32" s="81">
        <v>3036</v>
      </c>
      <c r="AB32" s="81">
        <v>15276</v>
      </c>
      <c r="AC32" s="81">
        <v>0</v>
      </c>
      <c r="AD32" s="81">
        <v>1.4618857595309236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1726</v>
      </c>
      <c r="B33" s="80">
        <v>482</v>
      </c>
      <c r="C33" s="80">
        <v>6</v>
      </c>
      <c r="D33" s="80">
        <v>29</v>
      </c>
      <c r="E33" s="80">
        <v>2009</v>
      </c>
      <c r="F33" s="80" t="s">
        <v>85</v>
      </c>
      <c r="G33" s="80" t="s">
        <v>1720</v>
      </c>
      <c r="H33" s="80" t="s">
        <v>1721</v>
      </c>
      <c r="I33" s="177"/>
      <c r="J33" s="81">
        <v>52.974380335781461</v>
      </c>
      <c r="K33" s="81">
        <v>0.98577975006485608</v>
      </c>
      <c r="L33" s="81">
        <v>9.0583562659119146</v>
      </c>
      <c r="M33" s="81">
        <v>10.423768821375353</v>
      </c>
      <c r="N33" s="81">
        <v>18.132058374453734</v>
      </c>
      <c r="O33" s="81">
        <v>17.508550681738537</v>
      </c>
      <c r="P33" s="81">
        <v>14.686758532488245</v>
      </c>
      <c r="Q33" s="81">
        <v>0.87767966683734078</v>
      </c>
      <c r="R33" s="81">
        <v>0</v>
      </c>
      <c r="S33" s="81">
        <v>1.1655701893417278</v>
      </c>
      <c r="T33" s="82"/>
      <c r="U33" s="81">
        <v>7461893</v>
      </c>
      <c r="V33" s="81">
        <v>588</v>
      </c>
      <c r="W33" s="81">
        <v>139</v>
      </c>
      <c r="X33" s="81">
        <v>2614</v>
      </c>
      <c r="Y33" s="81">
        <v>4954</v>
      </c>
      <c r="Z33" s="81">
        <v>8851</v>
      </c>
      <c r="AA33" s="81">
        <v>2956</v>
      </c>
      <c r="AB33" s="81">
        <v>15055</v>
      </c>
      <c r="AC33" s="81">
        <v>0</v>
      </c>
      <c r="AD33" s="81">
        <v>1.1655701893417278</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47.010000000000005</v>
      </c>
      <c r="BJ33" s="81">
        <v>0</v>
      </c>
      <c r="BK33" s="81">
        <v>0</v>
      </c>
      <c r="BL33" s="81">
        <v>0</v>
      </c>
      <c r="BM33" s="82"/>
      <c r="BN33" s="81">
        <v>0</v>
      </c>
      <c r="BO33" s="81">
        <v>0</v>
      </c>
      <c r="BP33" s="81">
        <v>3</v>
      </c>
      <c r="BQ33" s="81">
        <v>0</v>
      </c>
      <c r="BR33" s="81">
        <v>0</v>
      </c>
      <c r="BS33" s="81">
        <v>0</v>
      </c>
      <c r="BT33"/>
      <c r="BU33" s="80"/>
      <c r="BV33" s="80"/>
      <c r="BW33" s="80"/>
      <c r="BX33" s="80"/>
      <c r="BY33" s="80"/>
      <c r="BZ33" s="80"/>
      <c r="CA33" s="80"/>
      <c r="CB33" s="80"/>
      <c r="CC33" s="80"/>
    </row>
    <row r="34" spans="1:81">
      <c r="A34" s="80" t="s">
        <v>1727</v>
      </c>
      <c r="B34" s="80">
        <v>483</v>
      </c>
      <c r="C34" s="80">
        <v>7</v>
      </c>
      <c r="D34" s="80">
        <v>29</v>
      </c>
      <c r="E34" s="80">
        <v>2010</v>
      </c>
      <c r="F34" s="80" t="s">
        <v>86</v>
      </c>
      <c r="G34" s="80" t="s">
        <v>1720</v>
      </c>
      <c r="H34" s="80" t="s">
        <v>1721</v>
      </c>
      <c r="I34" s="177"/>
      <c r="J34" s="81">
        <v>51.533165372452373</v>
      </c>
      <c r="K34" s="81">
        <v>1.119593035580051</v>
      </c>
      <c r="L34" s="81">
        <v>8.1419109141643737</v>
      </c>
      <c r="M34" s="81">
        <v>11.446966103772404</v>
      </c>
      <c r="N34" s="81">
        <v>22.48056332396073</v>
      </c>
      <c r="O34" s="81">
        <v>17.533893956130658</v>
      </c>
      <c r="P34" s="81">
        <v>14.910064138441864</v>
      </c>
      <c r="Q34" s="81">
        <v>0.90270197611392267</v>
      </c>
      <c r="R34" s="81">
        <v>0</v>
      </c>
      <c r="S34" s="81">
        <v>1.2531074971982805</v>
      </c>
      <c r="T34" s="82"/>
      <c r="U34" s="81">
        <v>7559650</v>
      </c>
      <c r="V34" s="81">
        <v>588</v>
      </c>
      <c r="W34" s="81">
        <v>139</v>
      </c>
      <c r="X34" s="81">
        <v>2614</v>
      </c>
      <c r="Y34" s="81">
        <v>4957</v>
      </c>
      <c r="Z34" s="81">
        <v>8905</v>
      </c>
      <c r="AA34" s="81">
        <v>2926</v>
      </c>
      <c r="AB34" s="81">
        <v>14837</v>
      </c>
      <c r="AC34" s="81">
        <v>0</v>
      </c>
      <c r="AD34" s="81">
        <v>1.2531074971982805</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40.722000000000001</v>
      </c>
      <c r="BJ34" s="81">
        <v>0</v>
      </c>
      <c r="BK34" s="81">
        <v>0</v>
      </c>
      <c r="BL34" s="81">
        <v>0</v>
      </c>
      <c r="BM34" s="82"/>
      <c r="BN34" s="81">
        <v>0</v>
      </c>
      <c r="BO34" s="81">
        <v>0</v>
      </c>
      <c r="BP34" s="81">
        <v>4</v>
      </c>
      <c r="BQ34" s="81">
        <v>0</v>
      </c>
      <c r="BR34" s="81">
        <v>0</v>
      </c>
      <c r="BS34" s="81">
        <v>0</v>
      </c>
      <c r="BT34"/>
      <c r="BU34" s="80">
        <v>40.722000000000001</v>
      </c>
      <c r="BV34" s="80">
        <v>0</v>
      </c>
      <c r="BW34" s="80">
        <v>0</v>
      </c>
      <c r="BX34" s="80">
        <v>0</v>
      </c>
      <c r="BY34" s="80">
        <v>0</v>
      </c>
      <c r="BZ34" s="80">
        <v>0</v>
      </c>
      <c r="CA34" s="80">
        <v>0</v>
      </c>
      <c r="CB34" s="80">
        <v>0</v>
      </c>
      <c r="CC34" s="80">
        <v>0</v>
      </c>
    </row>
    <row r="35" spans="1:81">
      <c r="A35" s="80" t="s">
        <v>1728</v>
      </c>
      <c r="B35" s="80">
        <v>484</v>
      </c>
      <c r="C35" s="80">
        <v>8</v>
      </c>
      <c r="D35" s="80">
        <v>29</v>
      </c>
      <c r="E35" s="80">
        <v>2011</v>
      </c>
      <c r="F35" s="80" t="s">
        <v>87</v>
      </c>
      <c r="G35" s="80" t="s">
        <v>1720</v>
      </c>
      <c r="H35" s="80" t="s">
        <v>1721</v>
      </c>
      <c r="I35" s="177"/>
      <c r="J35" s="81">
        <v>53.031837911454801</v>
      </c>
      <c r="K35" s="81">
        <v>1.6378366566683793</v>
      </c>
      <c r="L35" s="81">
        <v>9.7103713638986999</v>
      </c>
      <c r="M35" s="81">
        <v>15.518425381981267</v>
      </c>
      <c r="N35" s="81">
        <v>31.019652542609244</v>
      </c>
      <c r="O35" s="81">
        <v>17.157215397103133</v>
      </c>
      <c r="P35" s="81">
        <v>14.261454467380631</v>
      </c>
      <c r="Q35" s="81">
        <v>1.0233402005740782</v>
      </c>
      <c r="R35" s="81">
        <v>0</v>
      </c>
      <c r="S35" s="81">
        <v>0.5422023253288939</v>
      </c>
      <c r="T35" s="82"/>
      <c r="U35" s="81">
        <v>6696858</v>
      </c>
      <c r="V35" s="81">
        <v>588</v>
      </c>
      <c r="W35" s="81">
        <v>139</v>
      </c>
      <c r="X35" s="81">
        <v>2614</v>
      </c>
      <c r="Y35" s="81">
        <v>4937</v>
      </c>
      <c r="Z35" s="81">
        <v>8903</v>
      </c>
      <c r="AA35" s="81">
        <v>2882</v>
      </c>
      <c r="AB35" s="81">
        <v>14582</v>
      </c>
      <c r="AC35" s="81">
        <v>0</v>
      </c>
      <c r="AD35" s="81">
        <v>0.5422023253288939</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21.879000000000001</v>
      </c>
      <c r="BJ35" s="81">
        <v>0</v>
      </c>
      <c r="BK35" s="81">
        <v>0</v>
      </c>
      <c r="BL35" s="81">
        <v>0</v>
      </c>
      <c r="BM35" s="82"/>
      <c r="BN35" s="81">
        <v>0</v>
      </c>
      <c r="BO35" s="81">
        <v>0</v>
      </c>
      <c r="BP35" s="81">
        <v>3</v>
      </c>
      <c r="BQ35" s="81">
        <v>0</v>
      </c>
      <c r="BR35" s="81">
        <v>0</v>
      </c>
      <c r="BS35" s="81">
        <v>0</v>
      </c>
      <c r="BT35"/>
      <c r="BU35" s="80">
        <v>21.879000000000001</v>
      </c>
      <c r="BV35" s="80">
        <v>0</v>
      </c>
      <c r="BW35" s="80">
        <v>0</v>
      </c>
      <c r="BX35" s="80">
        <v>0</v>
      </c>
      <c r="BY35" s="80">
        <v>0</v>
      </c>
      <c r="BZ35" s="80">
        <v>0</v>
      </c>
      <c r="CA35" s="80">
        <v>0</v>
      </c>
      <c r="CB35" s="80">
        <v>0</v>
      </c>
      <c r="CC35" s="80">
        <v>0</v>
      </c>
    </row>
    <row r="36" spans="1:81">
      <c r="A36" s="80" t="s">
        <v>1729</v>
      </c>
      <c r="B36" s="80">
        <v>485</v>
      </c>
      <c r="C36" s="80">
        <v>9</v>
      </c>
      <c r="D36" s="80">
        <v>29</v>
      </c>
      <c r="E36" s="80">
        <v>2012</v>
      </c>
      <c r="F36" s="80" t="s">
        <v>88</v>
      </c>
      <c r="G36" s="80" t="s">
        <v>1720</v>
      </c>
      <c r="H36" s="80" t="s">
        <v>1721</v>
      </c>
      <c r="I36" s="177"/>
      <c r="J36" s="81">
        <v>53.371241737235593</v>
      </c>
      <c r="K36" s="81">
        <v>1.4831893840061512</v>
      </c>
      <c r="L36" s="81">
        <v>9.3406568197597011</v>
      </c>
      <c r="M36" s="81">
        <v>15.555391193820851</v>
      </c>
      <c r="N36" s="81">
        <v>32.729324094600429</v>
      </c>
      <c r="O36" s="81">
        <v>17.119712059457292</v>
      </c>
      <c r="P36" s="81">
        <v>14.173391973053388</v>
      </c>
      <c r="Q36" s="81">
        <v>1.1026850206230314</v>
      </c>
      <c r="R36" s="81">
        <v>0</v>
      </c>
      <c r="S36" s="81">
        <v>1.1361539936729828</v>
      </c>
      <c r="T36" s="82"/>
      <c r="U36" s="81">
        <v>6850783</v>
      </c>
      <c r="V36" s="81">
        <v>588</v>
      </c>
      <c r="W36" s="81">
        <v>139</v>
      </c>
      <c r="X36" s="81">
        <v>2614</v>
      </c>
      <c r="Y36" s="81">
        <v>5005</v>
      </c>
      <c r="Z36" s="81">
        <v>8954</v>
      </c>
      <c r="AA36" s="81">
        <v>2848</v>
      </c>
      <c r="AB36" s="81">
        <v>14462</v>
      </c>
      <c r="AC36" s="81">
        <v>0</v>
      </c>
      <c r="AD36" s="81">
        <v>1.1361539936729828</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26.52</v>
      </c>
      <c r="BJ36" s="81">
        <v>0</v>
      </c>
      <c r="BK36" s="81">
        <v>0</v>
      </c>
      <c r="BL36" s="81">
        <v>0</v>
      </c>
      <c r="BM36" s="82"/>
      <c r="BN36" s="81">
        <v>0</v>
      </c>
      <c r="BO36" s="81">
        <v>0</v>
      </c>
      <c r="BP36" s="81">
        <v>3</v>
      </c>
      <c r="BQ36" s="81">
        <v>0</v>
      </c>
      <c r="BR36" s="81">
        <v>0</v>
      </c>
      <c r="BS36" s="81">
        <v>0</v>
      </c>
      <c r="BT36"/>
      <c r="BU36" s="80">
        <v>26.52</v>
      </c>
      <c r="BV36" s="80">
        <v>0</v>
      </c>
      <c r="BW36" s="80">
        <v>0</v>
      </c>
      <c r="BX36" s="80">
        <v>0</v>
      </c>
      <c r="BY36" s="80">
        <v>0</v>
      </c>
      <c r="BZ36" s="80">
        <v>0</v>
      </c>
      <c r="CA36" s="80">
        <v>0</v>
      </c>
      <c r="CB36" s="80">
        <v>0</v>
      </c>
      <c r="CC36" s="80">
        <v>0</v>
      </c>
    </row>
    <row r="37" spans="1:81">
      <c r="A37" s="80" t="s">
        <v>1730</v>
      </c>
      <c r="B37" s="80">
        <v>486</v>
      </c>
      <c r="C37" s="80">
        <v>10</v>
      </c>
      <c r="D37" s="80">
        <v>29</v>
      </c>
      <c r="E37" s="80">
        <v>2013</v>
      </c>
      <c r="F37" s="80" t="s">
        <v>89</v>
      </c>
      <c r="G37" s="80" t="s">
        <v>1720</v>
      </c>
      <c r="H37" s="80" t="s">
        <v>1721</v>
      </c>
      <c r="I37" s="177"/>
      <c r="J37" s="81">
        <v>73.414070159577747</v>
      </c>
      <c r="K37" s="81">
        <v>1.1433248028887555</v>
      </c>
      <c r="L37" s="81">
        <v>8.496648119410656</v>
      </c>
      <c r="M37" s="81">
        <v>15.778794239760607</v>
      </c>
      <c r="N37" s="81">
        <v>28.065806599808354</v>
      </c>
      <c r="O37" s="81">
        <v>16.486850480069606</v>
      </c>
      <c r="P37" s="81">
        <v>14.106907060990926</v>
      </c>
      <c r="Q37" s="81">
        <v>1.1018619354455732</v>
      </c>
      <c r="R37" s="81">
        <v>0</v>
      </c>
      <c r="S37" s="81">
        <v>1.0780928248320445</v>
      </c>
      <c r="T37" s="82"/>
      <c r="U37" s="81">
        <v>9278891</v>
      </c>
      <c r="V37" s="81">
        <v>588</v>
      </c>
      <c r="W37" s="81">
        <v>139</v>
      </c>
      <c r="X37" s="81">
        <v>2614</v>
      </c>
      <c r="Y37" s="81">
        <v>4983</v>
      </c>
      <c r="Z37" s="81">
        <v>9008</v>
      </c>
      <c r="AA37" s="81">
        <v>2824</v>
      </c>
      <c r="AB37" s="81">
        <v>14244</v>
      </c>
      <c r="AC37" s="81">
        <v>0</v>
      </c>
      <c r="AD37" s="81">
        <v>1.0780928248320445</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56.290999999999997</v>
      </c>
      <c r="BJ37" s="81">
        <v>0</v>
      </c>
      <c r="BK37" s="81">
        <v>0</v>
      </c>
      <c r="BL37" s="81">
        <v>0</v>
      </c>
      <c r="BM37" s="82"/>
      <c r="BN37" s="81">
        <v>0</v>
      </c>
      <c r="BO37" s="81">
        <v>0</v>
      </c>
      <c r="BP37" s="81">
        <v>4</v>
      </c>
      <c r="BQ37" s="81">
        <v>0</v>
      </c>
      <c r="BR37" s="81">
        <v>0</v>
      </c>
      <c r="BS37" s="81">
        <v>0</v>
      </c>
      <c r="BT37"/>
      <c r="BU37" s="80">
        <v>56.290999999999997</v>
      </c>
      <c r="BV37" s="80">
        <v>0</v>
      </c>
      <c r="BW37" s="80">
        <v>0</v>
      </c>
      <c r="BX37" s="80">
        <v>0</v>
      </c>
      <c r="BY37" s="80">
        <v>0</v>
      </c>
      <c r="BZ37" s="80">
        <v>0</v>
      </c>
      <c r="CA37" s="80">
        <v>0</v>
      </c>
      <c r="CB37" s="80">
        <v>0</v>
      </c>
      <c r="CC37" s="80">
        <v>0</v>
      </c>
    </row>
    <row r="38" spans="1:81">
      <c r="A38" s="80" t="s">
        <v>1731</v>
      </c>
      <c r="B38" s="80">
        <v>487</v>
      </c>
      <c r="C38" s="80">
        <v>11</v>
      </c>
      <c r="D38" s="80">
        <v>29</v>
      </c>
      <c r="E38" s="80">
        <v>2014</v>
      </c>
      <c r="F38" s="80" t="s">
        <v>90</v>
      </c>
      <c r="G38" s="80" t="s">
        <v>1720</v>
      </c>
      <c r="H38" s="80" t="s">
        <v>1721</v>
      </c>
      <c r="I38" s="177"/>
      <c r="J38" s="81">
        <v>82.856471974176216</v>
      </c>
      <c r="K38" s="81">
        <v>1.1638618018375062</v>
      </c>
      <c r="L38" s="81">
        <v>8.5683215600204683</v>
      </c>
      <c r="M38" s="81">
        <v>14.14428732205811</v>
      </c>
      <c r="N38" s="81">
        <v>27.111690654858823</v>
      </c>
      <c r="O38" s="81">
        <v>15.629559121135275</v>
      </c>
      <c r="P38" s="81">
        <v>13.97942448182638</v>
      </c>
      <c r="Q38" s="81">
        <v>1.0409326363546787</v>
      </c>
      <c r="R38" s="81">
        <v>0</v>
      </c>
      <c r="S38" s="81">
        <v>1.0660465893264297</v>
      </c>
      <c r="T38" s="82"/>
      <c r="U38" s="81">
        <v>11891795</v>
      </c>
      <c r="V38" s="81">
        <v>485</v>
      </c>
      <c r="W38" s="81">
        <v>152</v>
      </c>
      <c r="X38" s="81">
        <v>2401</v>
      </c>
      <c r="Y38" s="81">
        <v>4962</v>
      </c>
      <c r="Z38" s="81">
        <v>8994</v>
      </c>
      <c r="AA38" s="81">
        <v>2784</v>
      </c>
      <c r="AB38" s="81">
        <v>14025</v>
      </c>
      <c r="AC38" s="81">
        <v>0</v>
      </c>
      <c r="AD38" s="81">
        <v>1.0660465893264297</v>
      </c>
      <c r="AE38" s="82"/>
      <c r="AF38" s="81">
        <v>92198154.358836889</v>
      </c>
      <c r="AG38" s="81">
        <v>911210.16498614033</v>
      </c>
      <c r="AH38" s="81">
        <v>800205.30765521654</v>
      </c>
      <c r="AI38" s="81">
        <v>14762918.029418008</v>
      </c>
      <c r="AJ38" s="81">
        <v>34698334.670359068</v>
      </c>
      <c r="AK38" s="81">
        <v>0</v>
      </c>
      <c r="AL38" s="81">
        <v>0</v>
      </c>
      <c r="AM38" s="81">
        <v>1925422.92141008</v>
      </c>
      <c r="AN38" s="81">
        <v>0</v>
      </c>
      <c r="AO38" s="81">
        <v>0</v>
      </c>
      <c r="AP38" s="82"/>
      <c r="AQ38" s="81">
        <v>33</v>
      </c>
      <c r="AR38" s="81">
        <v>32</v>
      </c>
      <c r="AS38" s="81">
        <v>0</v>
      </c>
      <c r="AT38" s="81">
        <v>0</v>
      </c>
      <c r="AU38" s="81">
        <v>0</v>
      </c>
      <c r="AV38" s="81">
        <v>0</v>
      </c>
      <c r="AW38" s="81" t="s">
        <v>564</v>
      </c>
      <c r="AX38" s="82"/>
      <c r="AY38" s="81">
        <v>166.9</v>
      </c>
      <c r="AZ38" s="81">
        <v>8271</v>
      </c>
      <c r="BA38" s="81">
        <v>0</v>
      </c>
      <c r="BB38" s="81">
        <v>0</v>
      </c>
      <c r="BC38" s="81">
        <v>0</v>
      </c>
      <c r="BD38" s="81">
        <v>0</v>
      </c>
      <c r="BE38" s="81" t="s">
        <v>564</v>
      </c>
      <c r="BF38" s="82"/>
      <c r="BG38" s="81">
        <v>0</v>
      </c>
      <c r="BH38" s="81">
        <v>0</v>
      </c>
      <c r="BI38" s="81">
        <v>54.674999999999997</v>
      </c>
      <c r="BJ38" s="81">
        <v>0</v>
      </c>
      <c r="BK38" s="81">
        <v>0</v>
      </c>
      <c r="BL38" s="81">
        <v>0</v>
      </c>
      <c r="BM38" s="82"/>
      <c r="BN38" s="81">
        <v>0</v>
      </c>
      <c r="BO38" s="81">
        <v>0</v>
      </c>
      <c r="BP38" s="81">
        <v>4</v>
      </c>
      <c r="BQ38" s="81">
        <v>0</v>
      </c>
      <c r="BR38" s="81">
        <v>0</v>
      </c>
      <c r="BS38" s="81">
        <v>0</v>
      </c>
      <c r="BT38"/>
      <c r="BU38" s="80">
        <v>54.674999999999997</v>
      </c>
      <c r="BV38" s="80">
        <v>0</v>
      </c>
      <c r="BW38" s="80">
        <v>0</v>
      </c>
      <c r="BX38" s="80">
        <v>0</v>
      </c>
      <c r="BY38" s="80">
        <v>0</v>
      </c>
      <c r="BZ38" s="80">
        <v>0</v>
      </c>
      <c r="CA38" s="80">
        <v>0</v>
      </c>
      <c r="CB38" s="80">
        <v>0</v>
      </c>
      <c r="CC38" s="80">
        <v>0</v>
      </c>
    </row>
    <row r="39" spans="1:81">
      <c r="A39" s="80" t="s">
        <v>1732</v>
      </c>
      <c r="B39" s="80">
        <v>488</v>
      </c>
      <c r="C39" s="80">
        <v>12</v>
      </c>
      <c r="D39" s="80">
        <v>29</v>
      </c>
      <c r="E39" s="80">
        <v>2015</v>
      </c>
      <c r="F39" s="80" t="s">
        <v>91</v>
      </c>
      <c r="G39" s="80" t="s">
        <v>1720</v>
      </c>
      <c r="H39" s="80" t="s">
        <v>1721</v>
      </c>
      <c r="I39" s="177"/>
      <c r="J39" s="81">
        <v>84.386614325063917</v>
      </c>
      <c r="K39" s="81">
        <v>1.1608931281080328</v>
      </c>
      <c r="L39" s="81">
        <v>9.2808483586805295</v>
      </c>
      <c r="M39" s="81">
        <v>13.779781102766197</v>
      </c>
      <c r="N39" s="81">
        <v>26.463609278950848</v>
      </c>
      <c r="O39" s="81">
        <v>15.439100453755252</v>
      </c>
      <c r="P39" s="81">
        <v>13.935145472939421</v>
      </c>
      <c r="Q39" s="81">
        <v>1.0079047786747328</v>
      </c>
      <c r="R39" s="81">
        <v>0</v>
      </c>
      <c r="S39" s="81">
        <v>1.0743577753684141</v>
      </c>
      <c r="T39" s="82"/>
      <c r="U39" s="81">
        <v>11210510</v>
      </c>
      <c r="V39" s="81">
        <v>485</v>
      </c>
      <c r="W39" s="81">
        <v>152</v>
      </c>
      <c r="X39" s="81">
        <v>2401</v>
      </c>
      <c r="Y39" s="81">
        <v>4964</v>
      </c>
      <c r="Z39" s="81">
        <v>8970</v>
      </c>
      <c r="AA39" s="81">
        <v>2773</v>
      </c>
      <c r="AB39" s="81">
        <v>13872</v>
      </c>
      <c r="AC39" s="81">
        <v>0</v>
      </c>
      <c r="AD39" s="81">
        <v>1.0743577753684141</v>
      </c>
      <c r="AE39" s="82"/>
      <c r="AF39" s="81">
        <v>93835635.466103032</v>
      </c>
      <c r="AG39" s="81">
        <v>837811.48211078299</v>
      </c>
      <c r="AH39" s="81">
        <v>776691.3317628908</v>
      </c>
      <c r="AI39" s="81">
        <v>15710118.546887573</v>
      </c>
      <c r="AJ39" s="81">
        <v>35261503.335400656</v>
      </c>
      <c r="AK39" s="81">
        <v>0</v>
      </c>
      <c r="AL39" s="81">
        <v>0</v>
      </c>
      <c r="AM39" s="81">
        <v>1901099.4091485997</v>
      </c>
      <c r="AN39" s="81">
        <v>0</v>
      </c>
      <c r="AO39" s="81">
        <v>0</v>
      </c>
      <c r="AP39" s="82"/>
      <c r="AQ39" s="81">
        <v>49</v>
      </c>
      <c r="AR39" s="81">
        <v>72</v>
      </c>
      <c r="AS39" s="81">
        <v>0</v>
      </c>
      <c r="AT39" s="81">
        <v>0</v>
      </c>
      <c r="AU39" s="81">
        <v>0</v>
      </c>
      <c r="AV39" s="81">
        <v>0</v>
      </c>
      <c r="AW39" s="81" t="s">
        <v>564</v>
      </c>
      <c r="AX39" s="82"/>
      <c r="AY39" s="81">
        <v>251</v>
      </c>
      <c r="AZ39" s="81">
        <v>17469.599999999999</v>
      </c>
      <c r="BA39" s="81">
        <v>0</v>
      </c>
      <c r="BB39" s="81">
        <v>0</v>
      </c>
      <c r="BC39" s="81">
        <v>0</v>
      </c>
      <c r="BD39" s="81">
        <v>0</v>
      </c>
      <c r="BE39" s="81" t="s">
        <v>564</v>
      </c>
      <c r="BF39" s="82"/>
      <c r="BG39" s="81">
        <v>0</v>
      </c>
      <c r="BH39" s="81">
        <v>0</v>
      </c>
      <c r="BI39" s="81">
        <v>51.682000000000002</v>
      </c>
      <c r="BJ39" s="81">
        <v>0</v>
      </c>
      <c r="BK39" s="81">
        <v>0</v>
      </c>
      <c r="BL39" s="81">
        <v>0</v>
      </c>
      <c r="BM39" s="82"/>
      <c r="BN39" s="81">
        <v>0</v>
      </c>
      <c r="BO39" s="81">
        <v>0</v>
      </c>
      <c r="BP39" s="81">
        <v>4</v>
      </c>
      <c r="BQ39" s="81">
        <v>0</v>
      </c>
      <c r="BR39" s="81">
        <v>0</v>
      </c>
      <c r="BS39" s="81">
        <v>0</v>
      </c>
      <c r="BT39"/>
      <c r="BU39" s="80">
        <v>51.682000000000002</v>
      </c>
      <c r="BV39" s="80">
        <v>0</v>
      </c>
      <c r="BW39" s="80">
        <v>0</v>
      </c>
      <c r="BX39" s="80">
        <v>0</v>
      </c>
      <c r="BY39" s="80">
        <v>0</v>
      </c>
      <c r="BZ39" s="80">
        <v>0</v>
      </c>
      <c r="CA39" s="80">
        <v>0</v>
      </c>
      <c r="CB39" s="80">
        <v>0</v>
      </c>
      <c r="CC39" s="80">
        <v>0</v>
      </c>
    </row>
    <row r="40" spans="1:81">
      <c r="A40" s="80" t="s">
        <v>1733</v>
      </c>
      <c r="B40" s="80">
        <v>489</v>
      </c>
      <c r="C40" s="80">
        <v>13</v>
      </c>
      <c r="D40" s="80">
        <v>29</v>
      </c>
      <c r="E40" s="80">
        <v>2016</v>
      </c>
      <c r="F40" s="80" t="s">
        <v>92</v>
      </c>
      <c r="G40" s="80" t="s">
        <v>1720</v>
      </c>
      <c r="H40" s="80" t="s">
        <v>1721</v>
      </c>
      <c r="I40" s="177"/>
      <c r="J40" s="81">
        <v>102.85583523853843</v>
      </c>
      <c r="K40" s="81">
        <v>1.1636880521390203</v>
      </c>
      <c r="L40" s="81">
        <v>9.7664917646737237</v>
      </c>
      <c r="M40" s="81">
        <v>12.96252232065836</v>
      </c>
      <c r="N40" s="81">
        <v>24.682174750722961</v>
      </c>
      <c r="O40" s="81">
        <v>15.266919184339303</v>
      </c>
      <c r="P40" s="81">
        <v>13.555834196029403</v>
      </c>
      <c r="Q40" s="81">
        <v>0.9626439075854506</v>
      </c>
      <c r="R40" s="81">
        <v>0</v>
      </c>
      <c r="S40" s="81">
        <v>1.2656832802234732</v>
      </c>
      <c r="T40" s="82"/>
      <c r="U40" s="81">
        <v>14001218</v>
      </c>
      <c r="V40" s="81">
        <v>485</v>
      </c>
      <c r="W40" s="81">
        <v>152</v>
      </c>
      <c r="X40" s="81">
        <v>2401</v>
      </c>
      <c r="Y40" s="81">
        <v>4940</v>
      </c>
      <c r="Z40" s="81">
        <v>8979</v>
      </c>
      <c r="AA40" s="81">
        <v>2790</v>
      </c>
      <c r="AB40" s="81">
        <v>13629</v>
      </c>
      <c r="AC40" s="81">
        <v>0</v>
      </c>
      <c r="AD40" s="81">
        <v>1.265683280223473</v>
      </c>
      <c r="AE40" s="82"/>
      <c r="AF40" s="81">
        <v>117486270.1203748</v>
      </c>
      <c r="AG40" s="81">
        <v>794369.87698985625</v>
      </c>
      <c r="AH40" s="81">
        <v>661080.13801337162</v>
      </c>
      <c r="AI40" s="81">
        <v>16007122.45779385</v>
      </c>
      <c r="AJ40" s="81">
        <v>32440519.82466352</v>
      </c>
      <c r="AK40" s="81">
        <v>0</v>
      </c>
      <c r="AL40" s="81">
        <v>0</v>
      </c>
      <c r="AM40" s="81">
        <v>1869248.3737140261</v>
      </c>
      <c r="AN40" s="81">
        <v>0</v>
      </c>
      <c r="AO40" s="81">
        <v>0</v>
      </c>
      <c r="AP40" s="82"/>
      <c r="AQ40" s="81">
        <v>62</v>
      </c>
      <c r="AR40" s="81">
        <v>98</v>
      </c>
      <c r="AS40" s="81">
        <v>0</v>
      </c>
      <c r="AT40" s="81">
        <v>0</v>
      </c>
      <c r="AU40" s="81">
        <v>0</v>
      </c>
      <c r="AV40" s="81">
        <v>0</v>
      </c>
      <c r="AW40" s="81" t="s">
        <v>564</v>
      </c>
      <c r="AX40" s="82"/>
      <c r="AY40" s="81">
        <v>314.39999999999998</v>
      </c>
      <c r="AZ40" s="81">
        <v>36523.300000000003</v>
      </c>
      <c r="BA40" s="81">
        <v>0</v>
      </c>
      <c r="BB40" s="81">
        <v>0</v>
      </c>
      <c r="BC40" s="81">
        <v>0</v>
      </c>
      <c r="BD40" s="81">
        <v>0</v>
      </c>
      <c r="BE40" s="81" t="s">
        <v>564</v>
      </c>
      <c r="BF40" s="82"/>
      <c r="BG40" s="81">
        <v>0</v>
      </c>
      <c r="BH40" s="81">
        <v>0</v>
      </c>
      <c r="BI40" s="81">
        <v>55.997999999999998</v>
      </c>
      <c r="BJ40" s="81">
        <v>0</v>
      </c>
      <c r="BK40" s="81">
        <v>0</v>
      </c>
      <c r="BL40" s="81">
        <v>0</v>
      </c>
      <c r="BM40" s="82"/>
      <c r="BN40" s="81">
        <v>0</v>
      </c>
      <c r="BO40" s="81">
        <v>0</v>
      </c>
      <c r="BP40" s="81">
        <v>5</v>
      </c>
      <c r="BQ40" s="81">
        <v>0</v>
      </c>
      <c r="BR40" s="81">
        <v>0</v>
      </c>
      <c r="BS40" s="81">
        <v>0</v>
      </c>
      <c r="BT40"/>
      <c r="BU40" s="80">
        <v>55.997999999999998</v>
      </c>
      <c r="BV40" s="80">
        <v>0</v>
      </c>
      <c r="BW40" s="80">
        <v>0</v>
      </c>
      <c r="BX40" s="80">
        <v>0</v>
      </c>
      <c r="BY40" s="80">
        <v>0</v>
      </c>
      <c r="BZ40" s="80">
        <v>0</v>
      </c>
      <c r="CA40" s="80">
        <v>0</v>
      </c>
      <c r="CB40" s="80">
        <v>0</v>
      </c>
      <c r="CC40" s="80">
        <v>0</v>
      </c>
    </row>
    <row r="41" spans="1:81">
      <c r="A41" s="80" t="s">
        <v>1734</v>
      </c>
      <c r="B41" s="80">
        <v>490</v>
      </c>
      <c r="C41" s="80">
        <v>14</v>
      </c>
      <c r="D41" s="80">
        <v>29</v>
      </c>
      <c r="E41" s="80">
        <v>2017</v>
      </c>
      <c r="F41" s="80" t="s">
        <v>71</v>
      </c>
      <c r="G41" s="80" t="s">
        <v>1720</v>
      </c>
      <c r="H41" s="80" t="s">
        <v>1721</v>
      </c>
      <c r="I41" s="177"/>
      <c r="J41" s="81">
        <v>76.156595134125695</v>
      </c>
      <c r="K41" s="81">
        <v>1.118451686801315</v>
      </c>
      <c r="L41" s="81">
        <v>9.3646010515347911</v>
      </c>
      <c r="M41" s="81">
        <v>11.421812158773973</v>
      </c>
      <c r="N41" s="81">
        <v>25.981649466311843</v>
      </c>
      <c r="O41" s="81">
        <v>14.979330859594208</v>
      </c>
      <c r="P41" s="81">
        <v>13.354092179036728</v>
      </c>
      <c r="Q41" s="81">
        <v>0.9185755610814329</v>
      </c>
      <c r="R41" s="81">
        <v>0</v>
      </c>
      <c r="S41" s="81">
        <v>1.238261149018602</v>
      </c>
      <c r="T41" s="82"/>
      <c r="U41" s="81">
        <v>11844770</v>
      </c>
      <c r="V41" s="81">
        <v>485</v>
      </c>
      <c r="W41" s="81">
        <v>152</v>
      </c>
      <c r="X41" s="81">
        <v>2401</v>
      </c>
      <c r="Y41" s="81">
        <v>4968</v>
      </c>
      <c r="Z41" s="81">
        <v>8956</v>
      </c>
      <c r="AA41" s="81">
        <v>2766</v>
      </c>
      <c r="AB41" s="81">
        <v>13449</v>
      </c>
      <c r="AC41" s="81">
        <v>0</v>
      </c>
      <c r="AD41" s="81">
        <v>1.238261149018602</v>
      </c>
      <c r="AE41" s="82"/>
      <c r="AF41" s="81">
        <v>89742902.240757376</v>
      </c>
      <c r="AG41" s="81">
        <v>787878.39308219741</v>
      </c>
      <c r="AH41" s="81">
        <v>973090.17686823336</v>
      </c>
      <c r="AI41" s="81">
        <v>15100736.73660964</v>
      </c>
      <c r="AJ41" s="81">
        <v>35646413.397482052</v>
      </c>
      <c r="AK41" s="81">
        <v>0</v>
      </c>
      <c r="AL41" s="81">
        <v>0</v>
      </c>
      <c r="AM41" s="81">
        <v>1847447.1983773459</v>
      </c>
      <c r="AN41" s="81">
        <v>0</v>
      </c>
      <c r="AO41" s="81">
        <v>0</v>
      </c>
      <c r="AP41" s="82"/>
      <c r="AQ41" s="81">
        <v>74</v>
      </c>
      <c r="AR41" s="81">
        <v>118</v>
      </c>
      <c r="AS41" s="81">
        <v>0</v>
      </c>
      <c r="AT41" s="81">
        <v>0</v>
      </c>
      <c r="AU41" s="81">
        <v>0</v>
      </c>
      <c r="AV41" s="81">
        <v>0</v>
      </c>
      <c r="AW41" s="81" t="s">
        <v>564</v>
      </c>
      <c r="AX41" s="82"/>
      <c r="AY41" s="81">
        <v>376</v>
      </c>
      <c r="AZ41" s="81">
        <v>38509.1</v>
      </c>
      <c r="BA41" s="81">
        <v>0</v>
      </c>
      <c r="BB41" s="81">
        <v>0</v>
      </c>
      <c r="BC41" s="81">
        <v>0</v>
      </c>
      <c r="BD41" s="81">
        <v>0</v>
      </c>
      <c r="BE41" s="81" t="s">
        <v>564</v>
      </c>
      <c r="BF41" s="82"/>
      <c r="BG41" s="81">
        <v>0</v>
      </c>
      <c r="BH41" s="81">
        <v>0</v>
      </c>
      <c r="BI41" s="81">
        <v>56.585999999999999</v>
      </c>
      <c r="BJ41" s="81">
        <v>0</v>
      </c>
      <c r="BK41" s="81">
        <v>0</v>
      </c>
      <c r="BL41" s="81">
        <v>0</v>
      </c>
      <c r="BM41" s="82"/>
      <c r="BN41" s="81">
        <v>0</v>
      </c>
      <c r="BO41" s="81">
        <v>0</v>
      </c>
      <c r="BP41" s="81">
        <v>5</v>
      </c>
      <c r="BQ41" s="81">
        <v>0</v>
      </c>
      <c r="BR41" s="81">
        <v>0</v>
      </c>
      <c r="BS41" s="81">
        <v>0</v>
      </c>
      <c r="BT41"/>
      <c r="BU41" s="80">
        <v>56.585999999999999</v>
      </c>
      <c r="BV41" s="80">
        <v>0</v>
      </c>
      <c r="BW41" s="80">
        <v>0</v>
      </c>
      <c r="BX41" s="80">
        <v>0</v>
      </c>
      <c r="BY41" s="80">
        <v>0</v>
      </c>
      <c r="BZ41" s="80">
        <v>0</v>
      </c>
      <c r="CA41" s="80">
        <v>0</v>
      </c>
      <c r="CB41" s="80">
        <v>0</v>
      </c>
      <c r="CC41" s="80">
        <v>0</v>
      </c>
    </row>
    <row r="42" spans="1:81">
      <c r="A42" s="80" t="s">
        <v>1735</v>
      </c>
      <c r="B42" s="80">
        <v>491</v>
      </c>
      <c r="C42" s="80">
        <v>15</v>
      </c>
      <c r="D42" s="80">
        <v>29</v>
      </c>
      <c r="E42" s="80">
        <v>2018</v>
      </c>
      <c r="F42" s="80" t="s">
        <v>93</v>
      </c>
      <c r="G42" s="80" t="s">
        <v>1720</v>
      </c>
      <c r="H42" s="80" t="s">
        <v>1721</v>
      </c>
      <c r="I42" s="177"/>
      <c r="J42" s="81">
        <v>81.091725186968745</v>
      </c>
      <c r="K42" s="81">
        <v>1.0209879615850304</v>
      </c>
      <c r="L42" s="81">
        <v>8.634045929740406</v>
      </c>
      <c r="M42" s="81">
        <v>10.884280178614818</v>
      </c>
      <c r="N42" s="81">
        <v>22.02952880010514</v>
      </c>
      <c r="O42" s="81">
        <v>14.640462602339005</v>
      </c>
      <c r="P42" s="81">
        <v>13.187703179621895</v>
      </c>
      <c r="Q42" s="81">
        <v>0.83667363194451538</v>
      </c>
      <c r="R42" s="81">
        <v>0</v>
      </c>
      <c r="S42" s="81">
        <v>0.9295954880344538</v>
      </c>
      <c r="T42" s="82"/>
      <c r="U42" s="81">
        <v>13342851</v>
      </c>
      <c r="V42" s="81">
        <v>485</v>
      </c>
      <c r="W42" s="81">
        <v>152</v>
      </c>
      <c r="X42" s="81">
        <v>2401</v>
      </c>
      <c r="Y42" s="81">
        <v>4944</v>
      </c>
      <c r="Z42" s="81">
        <v>8921</v>
      </c>
      <c r="AA42" s="81">
        <v>2759</v>
      </c>
      <c r="AB42" s="81">
        <v>13201</v>
      </c>
      <c r="AC42" s="81">
        <v>0</v>
      </c>
      <c r="AD42" s="81">
        <v>0.9295954880344538</v>
      </c>
      <c r="AE42" s="82"/>
      <c r="AF42" s="81">
        <v>103220689.6038086</v>
      </c>
      <c r="AG42" s="81">
        <v>700456.46595268592</v>
      </c>
      <c r="AH42" s="81">
        <v>934853.98297907226</v>
      </c>
      <c r="AI42" s="81">
        <v>14980180.070876</v>
      </c>
      <c r="AJ42" s="81">
        <v>31882092.89914136</v>
      </c>
      <c r="AK42" s="81">
        <v>0</v>
      </c>
      <c r="AL42" s="81">
        <v>0</v>
      </c>
      <c r="AM42" s="81">
        <v>1817132.3125044771</v>
      </c>
      <c r="AN42" s="81">
        <v>0</v>
      </c>
      <c r="AO42" s="81">
        <v>0</v>
      </c>
      <c r="AP42" s="82"/>
      <c r="AQ42" s="81">
        <v>88</v>
      </c>
      <c r="AR42" s="81">
        <v>138</v>
      </c>
      <c r="AS42" s="81">
        <v>0</v>
      </c>
      <c r="AT42" s="81">
        <v>0</v>
      </c>
      <c r="AU42" s="81">
        <v>0</v>
      </c>
      <c r="AV42" s="81">
        <v>0</v>
      </c>
      <c r="AW42" s="81" t="s">
        <v>564</v>
      </c>
      <c r="AX42" s="82"/>
      <c r="AY42" s="81">
        <v>450.6</v>
      </c>
      <c r="AZ42" s="81">
        <v>100829</v>
      </c>
      <c r="BA42" s="81">
        <v>0</v>
      </c>
      <c r="BB42" s="81">
        <v>0</v>
      </c>
      <c r="BC42" s="81">
        <v>0</v>
      </c>
      <c r="BD42" s="81">
        <v>0</v>
      </c>
      <c r="BE42" s="81" t="s">
        <v>564</v>
      </c>
      <c r="BF42" s="82"/>
      <c r="BG42" s="81">
        <v>0</v>
      </c>
      <c r="BH42" s="81">
        <v>0</v>
      </c>
      <c r="BI42" s="81">
        <v>52.234000000000002</v>
      </c>
      <c r="BJ42" s="81">
        <v>0</v>
      </c>
      <c r="BK42" s="81">
        <v>0</v>
      </c>
      <c r="BL42" s="81">
        <v>0</v>
      </c>
      <c r="BM42" s="82"/>
      <c r="BN42" s="81">
        <v>0</v>
      </c>
      <c r="BO42" s="81">
        <v>0</v>
      </c>
      <c r="BP42" s="81">
        <v>5</v>
      </c>
      <c r="BQ42" s="81">
        <v>0</v>
      </c>
      <c r="BR42" s="81">
        <v>0</v>
      </c>
      <c r="BS42" s="81">
        <v>0</v>
      </c>
      <c r="BT42"/>
      <c r="BU42" s="80">
        <v>52.234000000000002</v>
      </c>
      <c r="BV42" s="80">
        <v>0</v>
      </c>
      <c r="BW42" s="80">
        <v>0</v>
      </c>
      <c r="BX42" s="80">
        <v>0</v>
      </c>
      <c r="BY42" s="80">
        <v>0</v>
      </c>
      <c r="BZ42" s="80">
        <v>0</v>
      </c>
      <c r="CA42" s="80">
        <v>0</v>
      </c>
      <c r="CB42" s="80">
        <v>0</v>
      </c>
      <c r="CC42" s="80">
        <v>0</v>
      </c>
    </row>
    <row r="43" spans="1:81">
      <c r="A43" s="80" t="s">
        <v>1736</v>
      </c>
      <c r="B43" s="80">
        <v>492</v>
      </c>
      <c r="C43" s="80">
        <v>16</v>
      </c>
      <c r="D43" s="80">
        <v>29</v>
      </c>
      <c r="E43" s="80">
        <v>2019</v>
      </c>
      <c r="F43" s="80" t="s">
        <v>73</v>
      </c>
      <c r="G43" s="80" t="s">
        <v>1720</v>
      </c>
      <c r="H43" s="80" t="s">
        <v>1721</v>
      </c>
      <c r="I43" s="177"/>
      <c r="J43" s="81">
        <v>67.765527840627783</v>
      </c>
      <c r="K43" s="81">
        <v>0.92160762490574299</v>
      </c>
      <c r="L43" s="81">
        <v>8.698010706864892</v>
      </c>
      <c r="M43" s="81">
        <v>10.191216544991159</v>
      </c>
      <c r="N43" s="81">
        <v>18.908249894477446</v>
      </c>
      <c r="O43" s="81">
        <v>14.167778263625729</v>
      </c>
      <c r="P43" s="81">
        <v>12.661079302349043</v>
      </c>
      <c r="Q43" s="81">
        <v>0.80246110412997462</v>
      </c>
      <c r="R43" s="81">
        <v>0</v>
      </c>
      <c r="S43" s="81">
        <v>1.2634585251406116</v>
      </c>
      <c r="T43" s="82"/>
      <c r="U43" s="81">
        <v>12048536</v>
      </c>
      <c r="V43" s="81">
        <v>485</v>
      </c>
      <c r="W43" s="81">
        <v>152</v>
      </c>
      <c r="X43" s="81">
        <v>2401</v>
      </c>
      <c r="Y43" s="81">
        <v>4955</v>
      </c>
      <c r="Z43" s="81">
        <v>8870</v>
      </c>
      <c r="AA43" s="81">
        <v>2629</v>
      </c>
      <c r="AB43" s="81">
        <v>13004</v>
      </c>
      <c r="AC43" s="81">
        <v>0</v>
      </c>
      <c r="AD43" s="81">
        <v>1.2634585251406121</v>
      </c>
      <c r="AE43" s="82"/>
      <c r="AF43" s="81">
        <v>90511987.35957253</v>
      </c>
      <c r="AG43" s="81">
        <v>676797.1623427734</v>
      </c>
      <c r="AH43" s="81">
        <v>989394.80536003166</v>
      </c>
      <c r="AI43" s="81">
        <v>14943199.82527311</v>
      </c>
      <c r="AJ43" s="81">
        <v>29606254.84654025</v>
      </c>
      <c r="AK43" s="81">
        <v>0</v>
      </c>
      <c r="AL43" s="81">
        <v>0</v>
      </c>
      <c r="AM43" s="81">
        <v>1771046.9059404121</v>
      </c>
      <c r="AN43" s="81">
        <v>0</v>
      </c>
      <c r="AO43" s="81">
        <v>0</v>
      </c>
      <c r="AP43" s="82"/>
      <c r="AQ43" s="81">
        <v>95</v>
      </c>
      <c r="AR43" s="81">
        <v>149</v>
      </c>
      <c r="AS43" s="81">
        <v>0</v>
      </c>
      <c r="AT43" s="81">
        <v>0</v>
      </c>
      <c r="AU43" s="81">
        <v>0</v>
      </c>
      <c r="AV43" s="81">
        <v>0</v>
      </c>
      <c r="AW43" s="81" t="s">
        <v>564</v>
      </c>
      <c r="AX43" s="82"/>
      <c r="AY43" s="81">
        <v>485.2999999999999</v>
      </c>
      <c r="AZ43" s="81">
        <v>103904.9</v>
      </c>
      <c r="BA43" s="81">
        <v>0</v>
      </c>
      <c r="BB43" s="81">
        <v>0</v>
      </c>
      <c r="BC43" s="81">
        <v>0</v>
      </c>
      <c r="BD43" s="81">
        <v>0</v>
      </c>
      <c r="BE43" s="81" t="s">
        <v>564</v>
      </c>
      <c r="BF43" s="82"/>
      <c r="BG43" s="81">
        <v>0</v>
      </c>
      <c r="BH43" s="81">
        <v>0</v>
      </c>
      <c r="BI43" s="81">
        <v>47.765000000000001</v>
      </c>
      <c r="BJ43" s="81">
        <v>0</v>
      </c>
      <c r="BK43" s="81">
        <v>0</v>
      </c>
      <c r="BL43" s="81">
        <v>0</v>
      </c>
      <c r="BM43" s="82"/>
      <c r="BN43" s="81">
        <v>0</v>
      </c>
      <c r="BO43" s="81">
        <v>0</v>
      </c>
      <c r="BP43" s="81">
        <v>5</v>
      </c>
      <c r="BQ43" s="81">
        <v>0</v>
      </c>
      <c r="BR43" s="81">
        <v>0</v>
      </c>
      <c r="BS43" s="81">
        <v>0</v>
      </c>
      <c r="BT43"/>
      <c r="BU43" s="80">
        <v>47.765000000000001</v>
      </c>
      <c r="BV43" s="80">
        <v>0</v>
      </c>
      <c r="BW43" s="80">
        <v>0</v>
      </c>
      <c r="BX43" s="80">
        <v>0</v>
      </c>
      <c r="BY43" s="80">
        <v>0</v>
      </c>
      <c r="BZ43" s="80">
        <v>0</v>
      </c>
      <c r="CA43" s="80">
        <v>0</v>
      </c>
      <c r="CB43" s="80">
        <v>0</v>
      </c>
      <c r="CC43" s="80">
        <v>0</v>
      </c>
    </row>
    <row r="44" spans="1:81">
      <c r="A44" s="80" t="s">
        <v>1737</v>
      </c>
      <c r="B44" s="80">
        <v>493</v>
      </c>
      <c r="C44" s="80">
        <v>17</v>
      </c>
      <c r="D44" s="80">
        <v>29</v>
      </c>
      <c r="E44" s="80">
        <v>2020</v>
      </c>
      <c r="F44" s="80" t="s">
        <v>218</v>
      </c>
      <c r="G44" s="80" t="s">
        <v>1720</v>
      </c>
      <c r="H44" s="80" t="s">
        <v>1721</v>
      </c>
      <c r="I44" s="177"/>
      <c r="J44" s="81">
        <v>62.166278332377622</v>
      </c>
      <c r="K44" s="81">
        <v>0.81587303200332684</v>
      </c>
      <c r="L44" s="81">
        <v>10.497432439469609</v>
      </c>
      <c r="M44" s="81">
        <v>9.3743171995091945</v>
      </c>
      <c r="N44" s="81">
        <v>17.773554005395429</v>
      </c>
      <c r="O44" s="81">
        <v>12.267437397444057</v>
      </c>
      <c r="P44" s="81">
        <v>11.848302450859469</v>
      </c>
      <c r="Q44" s="81">
        <v>0.75413895775761308</v>
      </c>
      <c r="R44" s="81">
        <v>0</v>
      </c>
      <c r="S44" s="81">
        <v>1.3995540995366109</v>
      </c>
      <c r="T44" s="82"/>
      <c r="U44" s="81">
        <v>10055188</v>
      </c>
      <c r="V44" s="81">
        <v>392</v>
      </c>
      <c r="W44" s="81">
        <v>180</v>
      </c>
      <c r="X44" s="81">
        <v>2417</v>
      </c>
      <c r="Y44" s="81">
        <v>4968</v>
      </c>
      <c r="Z44" s="81">
        <v>8766</v>
      </c>
      <c r="AA44" s="81">
        <v>2673</v>
      </c>
      <c r="AB44" s="81">
        <v>12790</v>
      </c>
      <c r="AC44" s="81">
        <v>0</v>
      </c>
      <c r="AD44" s="81">
        <v>1.3995540995366109</v>
      </c>
      <c r="AE44" s="82"/>
      <c r="AF44" s="81">
        <v>90533445.650731817</v>
      </c>
      <c r="AG44" s="81">
        <v>577458.71169304207</v>
      </c>
      <c r="AH44" s="81">
        <v>1105025.3973828626</v>
      </c>
      <c r="AI44" s="81">
        <v>14867271.668821111</v>
      </c>
      <c r="AJ44" s="81">
        <v>29565193.003609713</v>
      </c>
      <c r="AK44" s="81"/>
      <c r="AL44" s="81"/>
      <c r="AM44" s="81">
        <v>1669237.0998637832</v>
      </c>
      <c r="AN44" s="81"/>
      <c r="AO44" s="81"/>
      <c r="AP44" s="82"/>
      <c r="AQ44" s="81">
        <v>102</v>
      </c>
      <c r="AR44" s="81">
        <v>154</v>
      </c>
      <c r="AS44" s="81">
        <v>0</v>
      </c>
      <c r="AT44" s="81">
        <v>0</v>
      </c>
      <c r="AU44" s="81">
        <v>0</v>
      </c>
      <c r="AV44" s="81">
        <v>0</v>
      </c>
      <c r="AW44" s="81">
        <v>0</v>
      </c>
      <c r="AX44" s="82"/>
      <c r="AY44" s="81">
        <v>515.19999999999982</v>
      </c>
      <c r="AZ44" s="81">
        <v>104113.7999999999</v>
      </c>
      <c r="BA44" s="81">
        <v>0</v>
      </c>
      <c r="BB44" s="81">
        <v>0</v>
      </c>
      <c r="BC44" s="81">
        <v>0</v>
      </c>
      <c r="BD44" s="81">
        <v>0</v>
      </c>
      <c r="BE44" s="81">
        <v>0</v>
      </c>
      <c r="BF44" s="82"/>
      <c r="BG44" s="81">
        <v>0</v>
      </c>
      <c r="BH44" s="81">
        <v>0</v>
      </c>
      <c r="BI44" s="81">
        <v>43.109000000000002</v>
      </c>
      <c r="BJ44" s="81">
        <v>0</v>
      </c>
      <c r="BK44" s="81">
        <v>0</v>
      </c>
      <c r="BL44" s="81">
        <v>0</v>
      </c>
      <c r="BM44" s="82"/>
      <c r="BN44" s="81">
        <v>0</v>
      </c>
      <c r="BO44" s="81">
        <v>0</v>
      </c>
      <c r="BP44" s="81">
        <v>5</v>
      </c>
      <c r="BQ44" s="81">
        <v>0</v>
      </c>
      <c r="BR44" s="81">
        <v>0</v>
      </c>
      <c r="BS44" s="81">
        <v>0</v>
      </c>
      <c r="BT44"/>
      <c r="BU44" s="80">
        <v>43.109000000000002</v>
      </c>
      <c r="BV44" s="80">
        <v>0</v>
      </c>
      <c r="BW44" s="80">
        <v>0</v>
      </c>
      <c r="BX44" s="80">
        <v>0</v>
      </c>
      <c r="BY44" s="80">
        <v>0</v>
      </c>
      <c r="BZ44" s="80">
        <v>0</v>
      </c>
      <c r="CA44" s="80">
        <v>0</v>
      </c>
      <c r="CB44" s="80">
        <v>0</v>
      </c>
      <c r="CC44" s="80">
        <v>0</v>
      </c>
    </row>
    <row r="45" spans="1:81">
      <c r="A45" s="80" t="s">
        <v>1738</v>
      </c>
      <c r="B45" s="80">
        <v>493</v>
      </c>
      <c r="C45" s="80">
        <v>18</v>
      </c>
      <c r="D45" s="80">
        <v>29</v>
      </c>
      <c r="E45" s="80">
        <v>2021</v>
      </c>
      <c r="F45" s="80" t="s">
        <v>75</v>
      </c>
      <c r="G45" s="174" t="s">
        <v>1720</v>
      </c>
      <c r="H45" s="80" t="s">
        <v>1721</v>
      </c>
      <c r="I45" s="177"/>
      <c r="J45" s="81">
        <v>71.986091359583355</v>
      </c>
      <c r="K45" s="81">
        <v>0.86484776455255863</v>
      </c>
      <c r="L45" s="81">
        <v>10.359698092191003</v>
      </c>
      <c r="M45" s="81">
        <v>9.8363658783979453</v>
      </c>
      <c r="N45" s="81">
        <v>17.636838384640885</v>
      </c>
      <c r="O45" s="81">
        <v>11.915132581689026</v>
      </c>
      <c r="P45" s="81">
        <v>12.204108783130952</v>
      </c>
      <c r="Q45" s="81">
        <v>0.74833121332770203</v>
      </c>
      <c r="R45" s="81">
        <v>0</v>
      </c>
      <c r="S45" s="81">
        <v>1.419202678147347</v>
      </c>
      <c r="T45" s="82"/>
      <c r="U45" s="81">
        <v>9771010</v>
      </c>
      <c r="V45" s="81">
        <v>392</v>
      </c>
      <c r="W45" s="81">
        <v>180</v>
      </c>
      <c r="X45" s="81">
        <v>2417</v>
      </c>
      <c r="Y45" s="81">
        <v>4927</v>
      </c>
      <c r="Z45" s="81">
        <v>8767</v>
      </c>
      <c r="AA45" s="81">
        <v>2685</v>
      </c>
      <c r="AB45" s="81">
        <v>12541</v>
      </c>
      <c r="AC45" s="81">
        <v>0</v>
      </c>
      <c r="AD45" s="81">
        <v>1.419202678147347</v>
      </c>
      <c r="AE45" s="82"/>
      <c r="AF45" s="81">
        <v>109430117.88792594</v>
      </c>
      <c r="AG45" s="81">
        <v>609466.23510235944</v>
      </c>
      <c r="AH45" s="81">
        <v>1029783.8919657607</v>
      </c>
      <c r="AI45" s="81">
        <v>15542445.256696703</v>
      </c>
      <c r="AJ45" s="81">
        <v>28407911.548624821</v>
      </c>
      <c r="AK45" s="81">
        <v>0</v>
      </c>
      <c r="AL45" s="81">
        <v>0</v>
      </c>
      <c r="AM45" s="81">
        <v>1646180.4169976565</v>
      </c>
      <c r="AN45" s="81">
        <v>0</v>
      </c>
      <c r="AO45" s="81">
        <v>0</v>
      </c>
      <c r="AP45" s="82"/>
      <c r="AQ45" s="81">
        <v>105</v>
      </c>
      <c r="AR45" s="81">
        <v>155</v>
      </c>
      <c r="AS45" s="81">
        <v>0</v>
      </c>
      <c r="AT45" s="81">
        <v>0</v>
      </c>
      <c r="AU45" s="81">
        <v>0</v>
      </c>
      <c r="AV45" s="81">
        <v>0</v>
      </c>
      <c r="AW45" s="81"/>
      <c r="AX45" s="82"/>
      <c r="AY45" s="81">
        <v>524.79999999999984</v>
      </c>
      <c r="AZ45" s="81">
        <v>104163.2999999999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1739</v>
      </c>
      <c r="B46" s="80">
        <v>493</v>
      </c>
      <c r="C46" s="80">
        <v>19</v>
      </c>
      <c r="D46" s="80">
        <v>29</v>
      </c>
      <c r="E46" s="80">
        <v>2022</v>
      </c>
      <c r="F46" s="80" t="s">
        <v>568</v>
      </c>
      <c r="G46" s="174" t="s">
        <v>1720</v>
      </c>
      <c r="H46" s="80" t="s">
        <v>1721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114</v>
      </c>
      <c r="AR46" s="81">
        <v>157</v>
      </c>
      <c r="AS46" s="81">
        <v>0</v>
      </c>
      <c r="AT46" s="81">
        <v>0</v>
      </c>
      <c r="AU46" s="81">
        <v>0</v>
      </c>
      <c r="AV46" s="81">
        <v>0</v>
      </c>
      <c r="AW46" s="81"/>
      <c r="AX46" s="82"/>
      <c r="AY46" s="81">
        <v>559.29999999999984</v>
      </c>
      <c r="AZ46" s="81">
        <v>105004.79999999993</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1740</v>
      </c>
      <c r="B47" s="80">
        <v>137</v>
      </c>
      <c r="C47" s="80">
        <v>1</v>
      </c>
      <c r="D47" s="80">
        <v>9</v>
      </c>
      <c r="E47" s="80">
        <v>1990</v>
      </c>
      <c r="F47" s="80" t="s">
        <v>562</v>
      </c>
      <c r="G47" s="80" t="s">
        <v>1741</v>
      </c>
      <c r="H47" s="80" t="s">
        <v>1742</v>
      </c>
      <c r="I47" s="177"/>
      <c r="J47" s="81">
        <v>54.194181023555025</v>
      </c>
      <c r="K47" s="81">
        <v>2.491408014508838</v>
      </c>
      <c r="L47" s="81">
        <v>1.5774644659092794</v>
      </c>
      <c r="M47" s="81">
        <v>7.0870933990347291</v>
      </c>
      <c r="N47" s="81">
        <v>11.125932561418804</v>
      </c>
      <c r="O47" s="81">
        <v>10.223390348435812</v>
      </c>
      <c r="P47" s="81">
        <v>18.569991743640571</v>
      </c>
      <c r="Q47" s="81">
        <v>0.96300930730723511</v>
      </c>
      <c r="R47" s="81">
        <v>0</v>
      </c>
      <c r="S47" s="81">
        <v>0.98321029232734625</v>
      </c>
      <c r="T47" s="82"/>
      <c r="U47" s="81">
        <v>797449</v>
      </c>
      <c r="V47" s="81">
        <v>652</v>
      </c>
      <c r="W47" s="81">
        <v>21</v>
      </c>
      <c r="X47" s="81">
        <v>2850</v>
      </c>
      <c r="Y47" s="81">
        <v>4949</v>
      </c>
      <c r="Z47" s="81">
        <v>4205</v>
      </c>
      <c r="AA47" s="81">
        <v>4509</v>
      </c>
      <c r="AB47" s="81">
        <v>15636</v>
      </c>
      <c r="AC47" s="81">
        <v>0</v>
      </c>
      <c r="AD47" s="81">
        <v>0.98321029232734625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1743</v>
      </c>
      <c r="B48" s="80">
        <v>138</v>
      </c>
      <c r="C48" s="80">
        <v>2</v>
      </c>
      <c r="D48" s="80">
        <v>9</v>
      </c>
      <c r="E48" s="80">
        <v>2005</v>
      </c>
      <c r="F48" s="80" t="s">
        <v>565</v>
      </c>
      <c r="G48" s="80" t="s">
        <v>1741</v>
      </c>
      <c r="H48" s="80" t="s">
        <v>1742</v>
      </c>
      <c r="I48" s="177"/>
      <c r="J48" s="81">
        <v>26.091178172426002</v>
      </c>
      <c r="K48" s="81">
        <v>1.4185199313558932</v>
      </c>
      <c r="L48" s="81">
        <v>0.68732813982608876</v>
      </c>
      <c r="M48" s="81">
        <v>11.992993028810478</v>
      </c>
      <c r="N48" s="81">
        <v>15.217406414824676</v>
      </c>
      <c r="O48" s="81">
        <v>15.421267819283747</v>
      </c>
      <c r="P48" s="81">
        <v>19.722418278510215</v>
      </c>
      <c r="Q48" s="81">
        <v>0.87099644597847214</v>
      </c>
      <c r="R48" s="81">
        <v>0</v>
      </c>
      <c r="S48" s="81">
        <v>0.97669019281036329</v>
      </c>
      <c r="T48" s="82"/>
      <c r="U48" s="81">
        <v>571525</v>
      </c>
      <c r="V48" s="81">
        <v>447</v>
      </c>
      <c r="W48" s="81">
        <v>6</v>
      </c>
      <c r="X48" s="81">
        <v>2565</v>
      </c>
      <c r="Y48" s="81">
        <v>6120</v>
      </c>
      <c r="Z48" s="81">
        <v>7340</v>
      </c>
      <c r="AA48" s="81">
        <v>3922</v>
      </c>
      <c r="AB48" s="81">
        <v>14784</v>
      </c>
      <c r="AC48" s="81">
        <v>0</v>
      </c>
      <c r="AD48" s="81">
        <v>0.97669019281036329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1744</v>
      </c>
      <c r="B49" s="80">
        <v>139</v>
      </c>
      <c r="C49" s="80">
        <v>3</v>
      </c>
      <c r="D49" s="80">
        <v>9</v>
      </c>
      <c r="E49" s="80">
        <v>2006</v>
      </c>
      <c r="F49" s="80" t="s">
        <v>566</v>
      </c>
      <c r="G49" s="80" t="s">
        <v>1741</v>
      </c>
      <c r="H49" s="80" t="s">
        <v>1742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1745</v>
      </c>
      <c r="B50" s="80">
        <v>140</v>
      </c>
      <c r="C50" s="80">
        <v>4</v>
      </c>
      <c r="D50" s="80">
        <v>9</v>
      </c>
      <c r="E50" s="80">
        <v>2007</v>
      </c>
      <c r="F50" s="80" t="s">
        <v>567</v>
      </c>
      <c r="G50" s="80" t="s">
        <v>1741</v>
      </c>
      <c r="H50" s="80" t="s">
        <v>1742</v>
      </c>
      <c r="I50" s="177"/>
      <c r="J50" s="81">
        <v>23.102954006858273</v>
      </c>
      <c r="K50" s="81">
        <v>1.7634215193144289</v>
      </c>
      <c r="L50" s="81">
        <v>0.658676685621158</v>
      </c>
      <c r="M50" s="81">
        <v>12.972942032756791</v>
      </c>
      <c r="N50" s="81">
        <v>17.637291546238966</v>
      </c>
      <c r="O50" s="81">
        <v>14.88910637456747</v>
      </c>
      <c r="P50" s="81">
        <v>19.292362328445051</v>
      </c>
      <c r="Q50" s="81">
        <v>0.90488895821163862</v>
      </c>
      <c r="R50" s="81">
        <v>0</v>
      </c>
      <c r="S50" s="81">
        <v>0.92509574631927394</v>
      </c>
      <c r="T50" s="82"/>
      <c r="U50" s="81">
        <v>575349</v>
      </c>
      <c r="V50" s="81">
        <v>565</v>
      </c>
      <c r="W50" s="81">
        <v>6</v>
      </c>
      <c r="X50" s="81">
        <v>3292</v>
      </c>
      <c r="Y50" s="81">
        <v>6159</v>
      </c>
      <c r="Z50" s="81">
        <v>7367</v>
      </c>
      <c r="AA50" s="81">
        <v>3778</v>
      </c>
      <c r="AB50" s="81">
        <v>14547</v>
      </c>
      <c r="AC50" s="81">
        <v>0</v>
      </c>
      <c r="AD50" s="81">
        <v>0.92509574631927394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1746</v>
      </c>
      <c r="B51" s="80">
        <v>141</v>
      </c>
      <c r="C51" s="80">
        <v>5</v>
      </c>
      <c r="D51" s="80">
        <v>9</v>
      </c>
      <c r="E51" s="80">
        <v>2008</v>
      </c>
      <c r="F51" s="80" t="s">
        <v>84</v>
      </c>
      <c r="G51" s="80" t="s">
        <v>1741</v>
      </c>
      <c r="H51" s="80" t="s">
        <v>1742</v>
      </c>
      <c r="I51" s="177"/>
      <c r="J51" s="81">
        <v>18.736800347647147</v>
      </c>
      <c r="K51" s="81">
        <v>1.2557530942945649</v>
      </c>
      <c r="L51" s="81">
        <v>0.52590335903323171</v>
      </c>
      <c r="M51" s="81">
        <v>13.705802826241715</v>
      </c>
      <c r="N51" s="81">
        <v>15.785011290702437</v>
      </c>
      <c r="O51" s="81">
        <v>14.452582938712551</v>
      </c>
      <c r="P51" s="81">
        <v>18.653193328562953</v>
      </c>
      <c r="Q51" s="81">
        <v>0.87973385143220451</v>
      </c>
      <c r="R51" s="81">
        <v>0</v>
      </c>
      <c r="S51" s="81">
        <v>0.52339038233997337</v>
      </c>
      <c r="T51" s="82"/>
      <c r="U51" s="81">
        <v>499206</v>
      </c>
      <c r="V51" s="81">
        <v>565</v>
      </c>
      <c r="W51" s="81">
        <v>6</v>
      </c>
      <c r="X51" s="81">
        <v>3292</v>
      </c>
      <c r="Y51" s="81">
        <v>6194</v>
      </c>
      <c r="Z51" s="81">
        <v>7402</v>
      </c>
      <c r="AA51" s="81">
        <v>3657</v>
      </c>
      <c r="AB51" s="81">
        <v>14375</v>
      </c>
      <c r="AC51" s="81">
        <v>0</v>
      </c>
      <c r="AD51" s="81">
        <v>0.52339038233997337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1747</v>
      </c>
      <c r="B52" s="80">
        <v>142</v>
      </c>
      <c r="C52" s="80">
        <v>6</v>
      </c>
      <c r="D52" s="80">
        <v>9</v>
      </c>
      <c r="E52" s="80">
        <v>2009</v>
      </c>
      <c r="F52" s="80" t="s">
        <v>85</v>
      </c>
      <c r="G52" s="80" t="s">
        <v>1741</v>
      </c>
      <c r="H52" s="80" t="s">
        <v>1742</v>
      </c>
      <c r="I52" s="177"/>
      <c r="J52" s="81">
        <v>18.394303144250831</v>
      </c>
      <c r="K52" s="81">
        <v>1.4445998038977004</v>
      </c>
      <c r="L52" s="81">
        <v>0.56941111532699296</v>
      </c>
      <c r="M52" s="81">
        <v>14.945297571494605</v>
      </c>
      <c r="N52" s="81">
        <v>15.454776971528062</v>
      </c>
      <c r="O52" s="81">
        <v>14.887510160520195</v>
      </c>
      <c r="P52" s="81">
        <v>17.801980995231862</v>
      </c>
      <c r="Q52" s="81">
        <v>0.83290663567619316</v>
      </c>
      <c r="R52" s="81">
        <v>0</v>
      </c>
      <c r="S52" s="81">
        <v>0.49480141536051397</v>
      </c>
      <c r="T52" s="82"/>
      <c r="U52" s="81">
        <v>452511</v>
      </c>
      <c r="V52" s="81">
        <v>465</v>
      </c>
      <c r="W52" s="81">
        <v>10</v>
      </c>
      <c r="X52" s="81">
        <v>3453</v>
      </c>
      <c r="Y52" s="81">
        <v>6215</v>
      </c>
      <c r="Z52" s="81">
        <v>7526</v>
      </c>
      <c r="AA52" s="81">
        <v>3583</v>
      </c>
      <c r="AB52" s="81">
        <v>14287</v>
      </c>
      <c r="AC52" s="81">
        <v>0</v>
      </c>
      <c r="AD52" s="81">
        <v>0.49480141536051397</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1748</v>
      </c>
      <c r="B53" s="80">
        <v>143</v>
      </c>
      <c r="C53" s="80">
        <v>7</v>
      </c>
      <c r="D53" s="80">
        <v>9</v>
      </c>
      <c r="E53" s="80">
        <v>2010</v>
      </c>
      <c r="F53" s="80" t="s">
        <v>86</v>
      </c>
      <c r="G53" s="80" t="s">
        <v>1741</v>
      </c>
      <c r="H53" s="80" t="s">
        <v>1742</v>
      </c>
      <c r="I53" s="177"/>
      <c r="J53" s="81">
        <v>14.459988952785354</v>
      </c>
      <c r="K53" s="81">
        <v>1.1834417124094359</v>
      </c>
      <c r="L53" s="81">
        <v>0.50641931638806159</v>
      </c>
      <c r="M53" s="81">
        <v>13.907712257081229</v>
      </c>
      <c r="N53" s="81">
        <v>14.906771080994782</v>
      </c>
      <c r="O53" s="81">
        <v>14.986015373398141</v>
      </c>
      <c r="P53" s="81">
        <v>17.942014979991047</v>
      </c>
      <c r="Q53" s="81">
        <v>0.86078233861695619</v>
      </c>
      <c r="R53" s="81">
        <v>0</v>
      </c>
      <c r="S53" s="81">
        <v>0.98277460595362132</v>
      </c>
      <c r="T53" s="82"/>
      <c r="U53" s="81">
        <v>386710</v>
      </c>
      <c r="V53" s="81">
        <v>465</v>
      </c>
      <c r="W53" s="81">
        <v>10</v>
      </c>
      <c r="X53" s="81">
        <v>3453</v>
      </c>
      <c r="Y53" s="81">
        <v>6222</v>
      </c>
      <c r="Z53" s="81">
        <v>7611</v>
      </c>
      <c r="AA53" s="81">
        <v>3521</v>
      </c>
      <c r="AB53" s="81">
        <v>14148</v>
      </c>
      <c r="AC53" s="81">
        <v>0</v>
      </c>
      <c r="AD53" s="81">
        <v>0.98277460595362132</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1749</v>
      </c>
      <c r="B54" s="80">
        <v>144</v>
      </c>
      <c r="C54" s="80">
        <v>8</v>
      </c>
      <c r="D54" s="80">
        <v>9</v>
      </c>
      <c r="E54" s="80">
        <v>2011</v>
      </c>
      <c r="F54" s="80" t="s">
        <v>87</v>
      </c>
      <c r="G54" s="80" t="s">
        <v>1741</v>
      </c>
      <c r="H54" s="80" t="s">
        <v>1742</v>
      </c>
      <c r="I54" s="177"/>
      <c r="J54" s="81">
        <v>11.721974693527562</v>
      </c>
      <c r="K54" s="81">
        <v>1.7234391747276212</v>
      </c>
      <c r="L54" s="81">
        <v>0.4876160488611474</v>
      </c>
      <c r="M54" s="81">
        <v>19.503069079319314</v>
      </c>
      <c r="N54" s="81">
        <v>20.230033197683259</v>
      </c>
      <c r="O54" s="81">
        <v>14.746378997937008</v>
      </c>
      <c r="P54" s="81">
        <v>17.240425872433768</v>
      </c>
      <c r="Q54" s="81">
        <v>0.98460177026843487</v>
      </c>
      <c r="R54" s="81">
        <v>0</v>
      </c>
      <c r="S54" s="81">
        <v>0.93421775841140875</v>
      </c>
      <c r="T54" s="82"/>
      <c r="U54" s="81">
        <v>295772</v>
      </c>
      <c r="V54" s="81">
        <v>465</v>
      </c>
      <c r="W54" s="81">
        <v>10</v>
      </c>
      <c r="X54" s="81">
        <v>3453</v>
      </c>
      <c r="Y54" s="81">
        <v>6215</v>
      </c>
      <c r="Z54" s="81">
        <v>7652</v>
      </c>
      <c r="AA54" s="81">
        <v>3484</v>
      </c>
      <c r="AB54" s="81">
        <v>14030</v>
      </c>
      <c r="AC54" s="81">
        <v>0</v>
      </c>
      <c r="AD54" s="81">
        <v>0.93421775841140875</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1750</v>
      </c>
      <c r="B55" s="80">
        <v>145</v>
      </c>
      <c r="C55" s="80">
        <v>9</v>
      </c>
      <c r="D55" s="80">
        <v>9</v>
      </c>
      <c r="E55" s="80">
        <v>2012</v>
      </c>
      <c r="F55" s="80" t="s">
        <v>88</v>
      </c>
      <c r="G55" s="80" t="s">
        <v>1741</v>
      </c>
      <c r="H55" s="80" t="s">
        <v>1742</v>
      </c>
      <c r="I55" s="177"/>
      <c r="J55" s="81">
        <v>10.09893955935641</v>
      </c>
      <c r="K55" s="81">
        <v>2.0811043733950232</v>
      </c>
      <c r="L55" s="81">
        <v>0.47675354497370265</v>
      </c>
      <c r="M55" s="81">
        <v>19.916148075715704</v>
      </c>
      <c r="N55" s="81">
        <v>24.972351159639238</v>
      </c>
      <c r="O55" s="81">
        <v>14.781381944568276</v>
      </c>
      <c r="P55" s="81">
        <v>17.139452933706416</v>
      </c>
      <c r="Q55" s="81">
        <v>1.0566317947582606</v>
      </c>
      <c r="R55" s="81">
        <v>0</v>
      </c>
      <c r="S55" s="81">
        <v>1.2554301618954558</v>
      </c>
      <c r="T55" s="82"/>
      <c r="U55" s="81">
        <v>247002</v>
      </c>
      <c r="V55" s="81">
        <v>465</v>
      </c>
      <c r="W55" s="81">
        <v>10</v>
      </c>
      <c r="X55" s="81">
        <v>3453</v>
      </c>
      <c r="Y55" s="81">
        <v>6209</v>
      </c>
      <c r="Z55" s="81">
        <v>7731</v>
      </c>
      <c r="AA55" s="81">
        <v>3444</v>
      </c>
      <c r="AB55" s="81">
        <v>13858</v>
      </c>
      <c r="AC55" s="81">
        <v>0</v>
      </c>
      <c r="AD55" s="81">
        <v>1.2554301618954558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1751</v>
      </c>
      <c r="B56" s="80">
        <v>146</v>
      </c>
      <c r="C56" s="80">
        <v>10</v>
      </c>
      <c r="D56" s="80">
        <v>9</v>
      </c>
      <c r="E56" s="80">
        <v>2013</v>
      </c>
      <c r="F56" s="80" t="s">
        <v>89</v>
      </c>
      <c r="G56" s="80" t="s">
        <v>1741</v>
      </c>
      <c r="H56" s="80" t="s">
        <v>1742</v>
      </c>
      <c r="I56" s="177"/>
      <c r="J56" s="81">
        <v>10.594507437007831</v>
      </c>
      <c r="K56" s="81">
        <v>2.0962984288121134</v>
      </c>
      <c r="L56" s="81">
        <v>0.4911009756084877</v>
      </c>
      <c r="M56" s="81">
        <v>20.642591104222198</v>
      </c>
      <c r="N56" s="81">
        <v>25.476690110829054</v>
      </c>
      <c r="O56" s="81">
        <v>14.281404784189956</v>
      </c>
      <c r="P56" s="81">
        <v>17.094134547702179</v>
      </c>
      <c r="Q56" s="81">
        <v>1.0661233638241288</v>
      </c>
      <c r="R56" s="81">
        <v>0</v>
      </c>
      <c r="S56" s="81">
        <v>1.006721294348802</v>
      </c>
      <c r="T56" s="82"/>
      <c r="U56" s="81">
        <v>274880</v>
      </c>
      <c r="V56" s="81">
        <v>465</v>
      </c>
      <c r="W56" s="81">
        <v>10</v>
      </c>
      <c r="X56" s="81">
        <v>3453</v>
      </c>
      <c r="Y56" s="81">
        <v>6197</v>
      </c>
      <c r="Z56" s="81">
        <v>7803</v>
      </c>
      <c r="AA56" s="81">
        <v>3422</v>
      </c>
      <c r="AB56" s="81">
        <v>13782</v>
      </c>
      <c r="AC56" s="81">
        <v>0</v>
      </c>
      <c r="AD56" s="81">
        <v>1.006721294348802</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1752</v>
      </c>
      <c r="B57" s="80">
        <v>147</v>
      </c>
      <c r="C57" s="80">
        <v>11</v>
      </c>
      <c r="D57" s="80">
        <v>9</v>
      </c>
      <c r="E57" s="80">
        <v>2014</v>
      </c>
      <c r="F57" s="80" t="s">
        <v>90</v>
      </c>
      <c r="G57" s="80" t="s">
        <v>1741</v>
      </c>
      <c r="H57" s="80" t="s">
        <v>1742</v>
      </c>
      <c r="I57" s="177"/>
      <c r="J57" s="81">
        <v>11.152569917919253</v>
      </c>
      <c r="K57" s="81">
        <v>1.0591708872577472</v>
      </c>
      <c r="L57" s="81">
        <v>1.1262174511998944</v>
      </c>
      <c r="M57" s="81">
        <v>18.630498266750315</v>
      </c>
      <c r="N57" s="81">
        <v>25.340569069512792</v>
      </c>
      <c r="O57" s="81">
        <v>13.624165389115028</v>
      </c>
      <c r="P57" s="81">
        <v>16.931975342212123</v>
      </c>
      <c r="Q57" s="81">
        <v>1.0145846088391057</v>
      </c>
      <c r="R57" s="81">
        <v>0</v>
      </c>
      <c r="S57" s="81">
        <v>1.2575588023820727</v>
      </c>
      <c r="T57" s="82"/>
      <c r="U57" s="81">
        <v>311979</v>
      </c>
      <c r="V57" s="81">
        <v>267</v>
      </c>
      <c r="W57" s="81">
        <v>21</v>
      </c>
      <c r="X57" s="81">
        <v>3182</v>
      </c>
      <c r="Y57" s="81">
        <v>6180</v>
      </c>
      <c r="Z57" s="81">
        <v>7840</v>
      </c>
      <c r="AA57" s="81">
        <v>3372</v>
      </c>
      <c r="AB57" s="81">
        <v>13670</v>
      </c>
      <c r="AC57" s="81">
        <v>0</v>
      </c>
      <c r="AD57" s="81">
        <v>1.2575588023820727</v>
      </c>
      <c r="AE57" s="82"/>
      <c r="AF57" s="81">
        <v>3778502.5210184837</v>
      </c>
      <c r="AG57" s="81">
        <v>695903.54013035877</v>
      </c>
      <c r="AH57" s="81">
        <v>165771.9257628381</v>
      </c>
      <c r="AI57" s="81">
        <v>18437728.959083188</v>
      </c>
      <c r="AJ57" s="81">
        <v>31386606.893139727</v>
      </c>
      <c r="AK57" s="81">
        <v>0</v>
      </c>
      <c r="AL57" s="81">
        <v>0</v>
      </c>
      <c r="AM57" s="81">
        <v>1876686.7262513938</v>
      </c>
      <c r="AN57" s="81">
        <v>0</v>
      </c>
      <c r="AO57" s="81">
        <v>0</v>
      </c>
      <c r="AP57" s="82"/>
      <c r="AQ57" s="81">
        <v>384</v>
      </c>
      <c r="AR57" s="81">
        <v>53</v>
      </c>
      <c r="AS57" s="81">
        <v>0</v>
      </c>
      <c r="AT57" s="81">
        <v>0</v>
      </c>
      <c r="AU57" s="81">
        <v>0</v>
      </c>
      <c r="AV57" s="81">
        <v>0</v>
      </c>
      <c r="AW57" s="81" t="s">
        <v>564</v>
      </c>
      <c r="AX57" s="82"/>
      <c r="AY57" s="81">
        <v>1759.194</v>
      </c>
      <c r="AZ57" s="81">
        <v>4829</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1753</v>
      </c>
      <c r="B58" s="80">
        <v>148</v>
      </c>
      <c r="C58" s="80">
        <v>12</v>
      </c>
      <c r="D58" s="80">
        <v>9</v>
      </c>
      <c r="E58" s="80">
        <v>2015</v>
      </c>
      <c r="F58" s="80" t="s">
        <v>91</v>
      </c>
      <c r="G58" s="80" t="s">
        <v>1741</v>
      </c>
      <c r="H58" s="80" t="s">
        <v>1742</v>
      </c>
      <c r="I58" s="177"/>
      <c r="J58" s="81">
        <v>10.213752201667091</v>
      </c>
      <c r="K58" s="81">
        <v>1.1758229026494167</v>
      </c>
      <c r="L58" s="81">
        <v>1.3420433010562123</v>
      </c>
      <c r="M58" s="81">
        <v>17.814368554909713</v>
      </c>
      <c r="N58" s="81">
        <v>21.216014116122473</v>
      </c>
      <c r="O58" s="81">
        <v>13.549230632325678</v>
      </c>
      <c r="P58" s="81">
        <v>16.663881135328928</v>
      </c>
      <c r="Q58" s="81">
        <v>0.97557219314198651</v>
      </c>
      <c r="R58" s="81">
        <v>0</v>
      </c>
      <c r="S58" s="81">
        <v>1.2672097083864562</v>
      </c>
      <c r="T58" s="82"/>
      <c r="U58" s="81">
        <v>294971</v>
      </c>
      <c r="V58" s="81">
        <v>267</v>
      </c>
      <c r="W58" s="81">
        <v>21</v>
      </c>
      <c r="X58" s="81">
        <v>3182</v>
      </c>
      <c r="Y58" s="81">
        <v>6121</v>
      </c>
      <c r="Z58" s="81">
        <v>7872</v>
      </c>
      <c r="AA58" s="81">
        <v>3316</v>
      </c>
      <c r="AB58" s="81">
        <v>13427</v>
      </c>
      <c r="AC58" s="81">
        <v>0</v>
      </c>
      <c r="AD58" s="81">
        <v>1.2672097083864562</v>
      </c>
      <c r="AE58" s="82"/>
      <c r="AF58" s="81">
        <v>3349513.7574225883</v>
      </c>
      <c r="AG58" s="81">
        <v>933493.04282015504</v>
      </c>
      <c r="AH58" s="81">
        <v>164494.14303237491</v>
      </c>
      <c r="AI58" s="81">
        <v>19762349.45636462</v>
      </c>
      <c r="AJ58" s="81">
        <v>27260185.886221629</v>
      </c>
      <c r="AK58" s="81">
        <v>0</v>
      </c>
      <c r="AL58" s="81">
        <v>0</v>
      </c>
      <c r="AM58" s="81">
        <v>1840114.0258533917</v>
      </c>
      <c r="AN58" s="81">
        <v>0</v>
      </c>
      <c r="AO58" s="81">
        <v>0</v>
      </c>
      <c r="AP58" s="82"/>
      <c r="AQ58" s="81">
        <v>403</v>
      </c>
      <c r="AR58" s="81">
        <v>84</v>
      </c>
      <c r="AS58" s="81">
        <v>0</v>
      </c>
      <c r="AT58" s="81">
        <v>0</v>
      </c>
      <c r="AU58" s="81">
        <v>0</v>
      </c>
      <c r="AV58" s="81">
        <v>0</v>
      </c>
      <c r="AW58" s="81" t="s">
        <v>564</v>
      </c>
      <c r="AX58" s="82"/>
      <c r="AY58" s="81">
        <v>1879.5839999999998</v>
      </c>
      <c r="AZ58" s="81">
        <v>10729.9</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1754</v>
      </c>
      <c r="B59" s="80">
        <v>149</v>
      </c>
      <c r="C59" s="80">
        <v>13</v>
      </c>
      <c r="D59" s="80">
        <v>9</v>
      </c>
      <c r="E59" s="80">
        <v>2016</v>
      </c>
      <c r="F59" s="80" t="s">
        <v>92</v>
      </c>
      <c r="G59" s="80" t="s">
        <v>1741</v>
      </c>
      <c r="H59" s="80" t="s">
        <v>1742</v>
      </c>
      <c r="I59" s="177"/>
      <c r="J59" s="81">
        <v>14.8534072722099</v>
      </c>
      <c r="K59" s="81">
        <v>1.0110329128003486</v>
      </c>
      <c r="L59" s="81">
        <v>1.2879220159538873</v>
      </c>
      <c r="M59" s="81">
        <v>12.964369713559677</v>
      </c>
      <c r="N59" s="81">
        <v>15.617972914816056</v>
      </c>
      <c r="O59" s="81">
        <v>13.321785478260212</v>
      </c>
      <c r="P59" s="81">
        <v>15.956042831455397</v>
      </c>
      <c r="Q59" s="81">
        <v>0.93396730427782026</v>
      </c>
      <c r="R59" s="81">
        <v>0</v>
      </c>
      <c r="S59" s="81">
        <v>0.91842246508026393</v>
      </c>
      <c r="T59" s="82"/>
      <c r="U59" s="81">
        <v>453782</v>
      </c>
      <c r="V59" s="81">
        <v>267</v>
      </c>
      <c r="W59" s="81">
        <v>21</v>
      </c>
      <c r="X59" s="81">
        <v>3182</v>
      </c>
      <c r="Y59" s="81">
        <v>6098</v>
      </c>
      <c r="Z59" s="81">
        <v>7835</v>
      </c>
      <c r="AA59" s="81">
        <v>3284</v>
      </c>
      <c r="AB59" s="81">
        <v>13223</v>
      </c>
      <c r="AC59" s="81">
        <v>0</v>
      </c>
      <c r="AD59" s="81">
        <v>0.91842246508026393</v>
      </c>
      <c r="AE59" s="82"/>
      <c r="AF59" s="81">
        <v>5408563.542605605</v>
      </c>
      <c r="AG59" s="81">
        <v>918291.04274657485</v>
      </c>
      <c r="AH59" s="81">
        <v>141858.03677544309</v>
      </c>
      <c r="AI59" s="81">
        <v>18647975.196347851</v>
      </c>
      <c r="AJ59" s="81">
        <v>24987756.129479621</v>
      </c>
      <c r="AK59" s="81">
        <v>0</v>
      </c>
      <c r="AL59" s="81">
        <v>0</v>
      </c>
      <c r="AM59" s="81">
        <v>1813564.5495355909</v>
      </c>
      <c r="AN59" s="81">
        <v>0</v>
      </c>
      <c r="AO59" s="81">
        <v>0</v>
      </c>
      <c r="AP59" s="82"/>
      <c r="AQ59" s="81">
        <v>419</v>
      </c>
      <c r="AR59" s="81">
        <v>95</v>
      </c>
      <c r="AS59" s="81">
        <v>0</v>
      </c>
      <c r="AT59" s="81">
        <v>0</v>
      </c>
      <c r="AU59" s="81">
        <v>0</v>
      </c>
      <c r="AV59" s="81">
        <v>0</v>
      </c>
      <c r="AW59" s="81" t="s">
        <v>564</v>
      </c>
      <c r="AX59" s="82"/>
      <c r="AY59" s="81">
        <v>1966.364</v>
      </c>
      <c r="AZ59" s="81">
        <v>11295.1</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1755</v>
      </c>
      <c r="B60" s="80">
        <v>150</v>
      </c>
      <c r="C60" s="80">
        <v>14</v>
      </c>
      <c r="D60" s="80">
        <v>9</v>
      </c>
      <c r="E60" s="80">
        <v>2017</v>
      </c>
      <c r="F60" s="80" t="s">
        <v>71</v>
      </c>
      <c r="G60" s="80" t="s">
        <v>1741</v>
      </c>
      <c r="H60" s="80" t="s">
        <v>1742</v>
      </c>
      <c r="I60" s="177"/>
      <c r="J60" s="81">
        <v>16.2695749673717</v>
      </c>
      <c r="K60" s="81">
        <v>1.0554493479728233</v>
      </c>
      <c r="L60" s="81">
        <v>1.2225497091725932</v>
      </c>
      <c r="M60" s="81">
        <v>12.353202423575731</v>
      </c>
      <c r="N60" s="81">
        <v>19.089934848009278</v>
      </c>
      <c r="O60" s="81">
        <v>13.137856621495368</v>
      </c>
      <c r="P60" s="81">
        <v>15.753580180837618</v>
      </c>
      <c r="Q60" s="81">
        <v>0.89268961137142755</v>
      </c>
      <c r="R60" s="81">
        <v>0</v>
      </c>
      <c r="S60" s="81">
        <v>0.84669954114605461</v>
      </c>
      <c r="T60" s="82"/>
      <c r="U60" s="81">
        <v>512034</v>
      </c>
      <c r="V60" s="81">
        <v>267</v>
      </c>
      <c r="W60" s="81">
        <v>21</v>
      </c>
      <c r="X60" s="81">
        <v>3182</v>
      </c>
      <c r="Y60" s="81">
        <v>6102</v>
      </c>
      <c r="Z60" s="81">
        <v>7855</v>
      </c>
      <c r="AA60" s="81">
        <v>3263</v>
      </c>
      <c r="AB60" s="81">
        <v>13070</v>
      </c>
      <c r="AC60" s="81">
        <v>0</v>
      </c>
      <c r="AD60" s="81">
        <v>0.84669954114605461</v>
      </c>
      <c r="AE60" s="82"/>
      <c r="AF60" s="81">
        <v>6089652.7075436926</v>
      </c>
      <c r="AG60" s="81">
        <v>937254.42305144551</v>
      </c>
      <c r="AH60" s="81">
        <v>174665.90058168321</v>
      </c>
      <c r="AI60" s="81">
        <v>18238575.695718791</v>
      </c>
      <c r="AJ60" s="81">
        <v>28381864.153247111</v>
      </c>
      <c r="AK60" s="81">
        <v>0</v>
      </c>
      <c r="AL60" s="81">
        <v>0</v>
      </c>
      <c r="AM60" s="81">
        <v>1795385.1500328579</v>
      </c>
      <c r="AN60" s="81">
        <v>0</v>
      </c>
      <c r="AO60" s="81">
        <v>0</v>
      </c>
      <c r="AP60" s="82"/>
      <c r="AQ60" s="81">
        <v>436</v>
      </c>
      <c r="AR60" s="81">
        <v>100</v>
      </c>
      <c r="AS60" s="81">
        <v>0</v>
      </c>
      <c r="AT60" s="81">
        <v>0</v>
      </c>
      <c r="AU60" s="81">
        <v>0</v>
      </c>
      <c r="AV60" s="81">
        <v>0</v>
      </c>
      <c r="AW60" s="81" t="s">
        <v>564</v>
      </c>
      <c r="AX60" s="82"/>
      <c r="AY60" s="81">
        <v>2052.9639999999999</v>
      </c>
      <c r="AZ60" s="81">
        <v>11455.4</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1756</v>
      </c>
      <c r="B61" s="80">
        <v>151</v>
      </c>
      <c r="C61" s="80">
        <v>15</v>
      </c>
      <c r="D61" s="80">
        <v>9</v>
      </c>
      <c r="E61" s="80">
        <v>2018</v>
      </c>
      <c r="F61" s="80" t="s">
        <v>93</v>
      </c>
      <c r="G61" s="80" t="s">
        <v>1741</v>
      </c>
      <c r="H61" s="80" t="s">
        <v>1742</v>
      </c>
      <c r="I61" s="177"/>
      <c r="J61" s="81">
        <v>16.20288335164468</v>
      </c>
      <c r="K61" s="81">
        <v>1.05928241528922</v>
      </c>
      <c r="L61" s="81">
        <v>1.0907437949279126</v>
      </c>
      <c r="M61" s="81">
        <v>11.892346787455539</v>
      </c>
      <c r="N61" s="81">
        <v>14.618590576455397</v>
      </c>
      <c r="O61" s="81">
        <v>12.74988834856762</v>
      </c>
      <c r="P61" s="81">
        <v>15.458148634612975</v>
      </c>
      <c r="Q61" s="81">
        <v>0.81943439038032262</v>
      </c>
      <c r="R61" s="81">
        <v>0</v>
      </c>
      <c r="S61" s="81">
        <v>1.0025051458214425</v>
      </c>
      <c r="T61" s="82"/>
      <c r="U61" s="81">
        <v>517072.99999999988</v>
      </c>
      <c r="V61" s="81">
        <v>267</v>
      </c>
      <c r="W61" s="81">
        <v>21</v>
      </c>
      <c r="X61" s="81">
        <v>3182</v>
      </c>
      <c r="Y61" s="81">
        <v>6116</v>
      </c>
      <c r="Z61" s="81">
        <v>7769</v>
      </c>
      <c r="AA61" s="81">
        <v>3234</v>
      </c>
      <c r="AB61" s="81">
        <v>12929</v>
      </c>
      <c r="AC61" s="81">
        <v>0</v>
      </c>
      <c r="AD61" s="81">
        <v>1.002505145821442</v>
      </c>
      <c r="AE61" s="82"/>
      <c r="AF61" s="81">
        <v>6099916.8262561746</v>
      </c>
      <c r="AG61" s="81">
        <v>949252.57267870125</v>
      </c>
      <c r="AH61" s="81">
        <v>158061.97275481431</v>
      </c>
      <c r="AI61" s="81">
        <v>17209880.89321059</v>
      </c>
      <c r="AJ61" s="81">
        <v>22797969.92770078</v>
      </c>
      <c r="AK61" s="81">
        <v>0</v>
      </c>
      <c r="AL61" s="81">
        <v>0</v>
      </c>
      <c r="AM61" s="81">
        <v>1779691.2103909079</v>
      </c>
      <c r="AN61" s="81">
        <v>0</v>
      </c>
      <c r="AO61" s="81">
        <v>0</v>
      </c>
      <c r="AP61" s="82"/>
      <c r="AQ61" s="81">
        <v>454</v>
      </c>
      <c r="AR61" s="81">
        <v>107</v>
      </c>
      <c r="AS61" s="81">
        <v>0</v>
      </c>
      <c r="AT61" s="81">
        <v>0</v>
      </c>
      <c r="AU61" s="81">
        <v>0</v>
      </c>
      <c r="AV61" s="81">
        <v>0</v>
      </c>
      <c r="AW61" s="81" t="s">
        <v>564</v>
      </c>
      <c r="AX61" s="82"/>
      <c r="AY61" s="81">
        <v>2165.4140000000002</v>
      </c>
      <c r="AZ61" s="81">
        <v>21642</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1757</v>
      </c>
      <c r="B62" s="80">
        <v>152</v>
      </c>
      <c r="C62" s="80">
        <v>16</v>
      </c>
      <c r="D62" s="80">
        <v>9</v>
      </c>
      <c r="E62" s="80">
        <v>2019</v>
      </c>
      <c r="F62" s="80" t="s">
        <v>73</v>
      </c>
      <c r="G62" s="80" t="s">
        <v>1741</v>
      </c>
      <c r="H62" s="80" t="s">
        <v>1742</v>
      </c>
      <c r="I62" s="177"/>
      <c r="J62" s="81">
        <v>13.181603931073488</v>
      </c>
      <c r="K62" s="81">
        <v>0.80476692810626149</v>
      </c>
      <c r="L62" s="81">
        <v>1.0828277918714702</v>
      </c>
      <c r="M62" s="81">
        <v>9.9065440867125094</v>
      </c>
      <c r="N62" s="81">
        <v>10.400535065045323</v>
      </c>
      <c r="O62" s="81">
        <v>12.390017586352286</v>
      </c>
      <c r="P62" s="81">
        <v>15.256865435466633</v>
      </c>
      <c r="Q62" s="81">
        <v>0.78394846715373712</v>
      </c>
      <c r="R62" s="81">
        <v>0</v>
      </c>
      <c r="S62" s="81">
        <v>0.86146287996210558</v>
      </c>
      <c r="T62" s="82"/>
      <c r="U62" s="81">
        <v>449901</v>
      </c>
      <c r="V62" s="81">
        <v>267</v>
      </c>
      <c r="W62" s="81">
        <v>21</v>
      </c>
      <c r="X62" s="81">
        <v>3182</v>
      </c>
      <c r="Y62" s="81">
        <v>6072</v>
      </c>
      <c r="Z62" s="81">
        <v>7757</v>
      </c>
      <c r="AA62" s="81">
        <v>3168</v>
      </c>
      <c r="AB62" s="81">
        <v>12704</v>
      </c>
      <c r="AC62" s="81">
        <v>0</v>
      </c>
      <c r="AD62" s="81">
        <v>0.86146287996210558</v>
      </c>
      <c r="AE62" s="82"/>
      <c r="AF62" s="81">
        <v>4910032.3453217195</v>
      </c>
      <c r="AG62" s="81">
        <v>653731.67760253046</v>
      </c>
      <c r="AH62" s="81">
        <v>175280.7815527007</v>
      </c>
      <c r="AI62" s="81">
        <v>17897922.559531409</v>
      </c>
      <c r="AJ62" s="81">
        <v>19633554.891425829</v>
      </c>
      <c r="AK62" s="81">
        <v>0</v>
      </c>
      <c r="AL62" s="81">
        <v>0</v>
      </c>
      <c r="AM62" s="81">
        <v>1730189.1643392032</v>
      </c>
      <c r="AN62" s="81">
        <v>0</v>
      </c>
      <c r="AO62" s="81">
        <v>0</v>
      </c>
      <c r="AP62" s="82"/>
      <c r="AQ62" s="81">
        <v>482</v>
      </c>
      <c r="AR62" s="81">
        <v>112</v>
      </c>
      <c r="AS62" s="81">
        <v>0</v>
      </c>
      <c r="AT62" s="81">
        <v>0</v>
      </c>
      <c r="AU62" s="81">
        <v>0</v>
      </c>
      <c r="AV62" s="81">
        <v>0</v>
      </c>
      <c r="AW62" s="81" t="s">
        <v>564</v>
      </c>
      <c r="AX62" s="82"/>
      <c r="AY62" s="81">
        <v>2346.09</v>
      </c>
      <c r="AZ62" s="81">
        <v>21810.6</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1758</v>
      </c>
      <c r="B63" s="80">
        <v>153</v>
      </c>
      <c r="C63" s="80">
        <v>17</v>
      </c>
      <c r="D63" s="80">
        <v>9</v>
      </c>
      <c r="E63" s="80">
        <v>2020</v>
      </c>
      <c r="F63" s="80" t="s">
        <v>218</v>
      </c>
      <c r="G63" s="80" t="s">
        <v>1741</v>
      </c>
      <c r="H63" s="80" t="s">
        <v>1742</v>
      </c>
      <c r="I63" s="177"/>
      <c r="J63" s="81">
        <v>11.761670004765451</v>
      </c>
      <c r="K63" s="81">
        <v>1.3029537686894235</v>
      </c>
      <c r="L63" s="81">
        <v>2.5974374708916104</v>
      </c>
      <c r="M63" s="81">
        <v>13.503264968903068</v>
      </c>
      <c r="N63" s="81">
        <v>18.505385534172383</v>
      </c>
      <c r="O63" s="81">
        <v>10.854009178026022</v>
      </c>
      <c r="P63" s="81">
        <v>14.113353910788083</v>
      </c>
      <c r="Q63" s="81">
        <v>0.73827786474457169</v>
      </c>
      <c r="R63" s="81">
        <v>0</v>
      </c>
      <c r="S63" s="81">
        <v>0.91054719589086419</v>
      </c>
      <c r="T63" s="82"/>
      <c r="U63" s="81">
        <v>377156</v>
      </c>
      <c r="V63" s="81">
        <v>319</v>
      </c>
      <c r="W63" s="81">
        <v>44</v>
      </c>
      <c r="X63" s="81">
        <v>3176</v>
      </c>
      <c r="Y63" s="81">
        <v>6044</v>
      </c>
      <c r="Z63" s="81">
        <v>7756</v>
      </c>
      <c r="AA63" s="81">
        <v>3184</v>
      </c>
      <c r="AB63" s="81">
        <v>12521</v>
      </c>
      <c r="AC63" s="81">
        <v>0</v>
      </c>
      <c r="AD63" s="81">
        <v>0.91054719589086419</v>
      </c>
      <c r="AE63" s="82"/>
      <c r="AF63" s="81">
        <v>3942058.5941041</v>
      </c>
      <c r="AG63" s="81">
        <v>1095187.4502877104</v>
      </c>
      <c r="AH63" s="81">
        <v>446357.99397182488</v>
      </c>
      <c r="AI63" s="81">
        <v>18924698.40307311</v>
      </c>
      <c r="AJ63" s="81">
        <v>27161135.317218252</v>
      </c>
      <c r="AK63" s="81"/>
      <c r="AL63" s="81"/>
      <c r="AM63" s="81">
        <v>1634129.6112114489</v>
      </c>
      <c r="AN63" s="81"/>
      <c r="AO63" s="81"/>
      <c r="AP63" s="82"/>
      <c r="AQ63" s="81">
        <v>500</v>
      </c>
      <c r="AR63" s="81">
        <v>118</v>
      </c>
      <c r="AS63" s="81">
        <v>0</v>
      </c>
      <c r="AT63" s="81">
        <v>0</v>
      </c>
      <c r="AU63" s="81">
        <v>0</v>
      </c>
      <c r="AV63" s="81">
        <v>0</v>
      </c>
      <c r="AW63" s="81">
        <v>0</v>
      </c>
      <c r="AX63" s="82"/>
      <c r="AY63" s="81">
        <v>2442.5140000000001</v>
      </c>
      <c r="AZ63" s="81">
        <v>22080.1</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1759</v>
      </c>
      <c r="B64" s="80">
        <v>153</v>
      </c>
      <c r="C64" s="80">
        <v>18</v>
      </c>
      <c r="D64" s="80">
        <v>9</v>
      </c>
      <c r="E64" s="80">
        <v>2021</v>
      </c>
      <c r="F64" s="80" t="s">
        <v>75</v>
      </c>
      <c r="G64" s="174" t="s">
        <v>1741</v>
      </c>
      <c r="H64" s="80" t="s">
        <v>1742</v>
      </c>
      <c r="I64" s="177"/>
      <c r="J64" s="81">
        <v>8.6252046023508218</v>
      </c>
      <c r="K64" s="81">
        <v>1.330765840823606</v>
      </c>
      <c r="L64" s="81">
        <v>2.5272642510492562</v>
      </c>
      <c r="M64" s="81">
        <v>12.964664547933772</v>
      </c>
      <c r="N64" s="81">
        <v>13.971237096616427</v>
      </c>
      <c r="O64" s="81">
        <v>10.424212033940325</v>
      </c>
      <c r="P64" s="81">
        <v>14.385848900785648</v>
      </c>
      <c r="Q64" s="81">
        <v>0.73920158445925943</v>
      </c>
      <c r="R64" s="81">
        <v>0</v>
      </c>
      <c r="S64" s="81">
        <v>0.36644000500820317</v>
      </c>
      <c r="T64" s="82"/>
      <c r="U64" s="81">
        <v>306407</v>
      </c>
      <c r="V64" s="81">
        <v>319</v>
      </c>
      <c r="W64" s="81">
        <v>44</v>
      </c>
      <c r="X64" s="81">
        <v>3176</v>
      </c>
      <c r="Y64" s="81">
        <v>6013</v>
      </c>
      <c r="Z64" s="81">
        <v>7670</v>
      </c>
      <c r="AA64" s="81">
        <v>3165</v>
      </c>
      <c r="AB64" s="81">
        <v>12388</v>
      </c>
      <c r="AC64" s="81">
        <v>0</v>
      </c>
      <c r="AD64" s="81">
        <v>0.36644000500820317</v>
      </c>
      <c r="AE64" s="82"/>
      <c r="AF64" s="81">
        <v>2832620.0471029696</v>
      </c>
      <c r="AG64" s="81">
        <v>1170456.1708326945</v>
      </c>
      <c r="AH64" s="81">
        <v>429684.46017608081</v>
      </c>
      <c r="AI64" s="81">
        <v>20064562.128598679</v>
      </c>
      <c r="AJ64" s="81">
        <v>21837876.56919701</v>
      </c>
      <c r="AK64" s="81">
        <v>0</v>
      </c>
      <c r="AL64" s="81">
        <v>0</v>
      </c>
      <c r="AM64" s="81">
        <v>1626097.0421630626</v>
      </c>
      <c r="AN64" s="81">
        <v>0</v>
      </c>
      <c r="AO64" s="81">
        <v>0</v>
      </c>
      <c r="AP64" s="82"/>
      <c r="AQ64" s="81">
        <v>522</v>
      </c>
      <c r="AR64" s="81">
        <v>118</v>
      </c>
      <c r="AS64" s="81">
        <v>0</v>
      </c>
      <c r="AT64" s="81">
        <v>0</v>
      </c>
      <c r="AU64" s="81">
        <v>0</v>
      </c>
      <c r="AV64" s="81">
        <v>0</v>
      </c>
      <c r="AW64" s="81"/>
      <c r="AX64" s="82"/>
      <c r="AY64" s="81">
        <v>2563.27</v>
      </c>
      <c r="AZ64" s="81">
        <v>22080.1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1760</v>
      </c>
      <c r="B65" s="80">
        <v>153</v>
      </c>
      <c r="C65" s="80">
        <v>19</v>
      </c>
      <c r="D65" s="80">
        <v>9</v>
      </c>
      <c r="E65" s="80">
        <v>2022</v>
      </c>
      <c r="F65" s="80" t="s">
        <v>568</v>
      </c>
      <c r="G65" s="174" t="s">
        <v>1741</v>
      </c>
      <c r="H65" s="80" t="s">
        <v>1742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537</v>
      </c>
      <c r="AR65" s="81">
        <v>124</v>
      </c>
      <c r="AS65" s="81">
        <v>0</v>
      </c>
      <c r="AT65" s="81">
        <v>0</v>
      </c>
      <c r="AU65" s="81">
        <v>0</v>
      </c>
      <c r="AV65" s="81">
        <v>0</v>
      </c>
      <c r="AW65" s="81"/>
      <c r="AX65" s="82"/>
      <c r="AY65" s="81">
        <v>2672.6260000000011</v>
      </c>
      <c r="AZ65" s="81">
        <v>22799.600000000002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1761</v>
      </c>
      <c r="B66" s="80">
        <v>256</v>
      </c>
      <c r="C66" s="80">
        <v>1</v>
      </c>
      <c r="D66" s="80">
        <v>16</v>
      </c>
      <c r="E66" s="80">
        <v>1990</v>
      </c>
      <c r="F66" s="80" t="s">
        <v>562</v>
      </c>
      <c r="G66" s="80" t="s">
        <v>1762</v>
      </c>
      <c r="H66" s="80" t="s">
        <v>1763</v>
      </c>
      <c r="I66" s="177"/>
      <c r="J66" s="81">
        <v>56.072391828300383</v>
      </c>
      <c r="K66" s="81">
        <v>3.478921381490427</v>
      </c>
      <c r="L66" s="81">
        <v>11.392304999137297</v>
      </c>
      <c r="M66" s="81">
        <v>5.7216100522953743</v>
      </c>
      <c r="N66" s="81">
        <v>12.57388683664068</v>
      </c>
      <c r="O66" s="81">
        <v>12.960973590371299</v>
      </c>
      <c r="P66" s="81">
        <v>22.585459020209559</v>
      </c>
      <c r="Q66" s="81">
        <v>1.2166953738714779</v>
      </c>
      <c r="R66" s="81">
        <v>0</v>
      </c>
      <c r="S66" s="81">
        <v>1.3188139984381102</v>
      </c>
      <c r="T66" s="82"/>
      <c r="U66" s="81">
        <v>3919537</v>
      </c>
      <c r="V66" s="81">
        <v>1152</v>
      </c>
      <c r="W66" s="81">
        <v>100</v>
      </c>
      <c r="X66" s="81">
        <v>2349</v>
      </c>
      <c r="Y66" s="81">
        <v>4841</v>
      </c>
      <c r="Z66" s="81">
        <v>5331</v>
      </c>
      <c r="AA66" s="81">
        <v>5484</v>
      </c>
      <c r="AB66" s="81">
        <v>19755</v>
      </c>
      <c r="AC66" s="81">
        <v>0</v>
      </c>
      <c r="AD66" s="81">
        <v>1.3188139984381102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1764</v>
      </c>
      <c r="B67" s="80">
        <v>257</v>
      </c>
      <c r="C67" s="80">
        <v>2</v>
      </c>
      <c r="D67" s="80">
        <v>16</v>
      </c>
      <c r="E67" s="80">
        <v>2005</v>
      </c>
      <c r="F67" s="80" t="s">
        <v>565</v>
      </c>
      <c r="G67" s="80" t="s">
        <v>1762</v>
      </c>
      <c r="H67" s="80" t="s">
        <v>1763</v>
      </c>
      <c r="I67" s="177"/>
      <c r="J67" s="81">
        <v>85.896870024322567</v>
      </c>
      <c r="K67" s="81">
        <v>2.1371082770461536</v>
      </c>
      <c r="L67" s="81">
        <v>4.1543351856779571</v>
      </c>
      <c r="M67" s="81">
        <v>9.5936769402777919</v>
      </c>
      <c r="N67" s="81">
        <v>20.017516153366451</v>
      </c>
      <c r="O67" s="81">
        <v>19.135818432974983</v>
      </c>
      <c r="P67" s="81">
        <v>22.483154544421001</v>
      </c>
      <c r="Q67" s="81">
        <v>1.0082679367204797</v>
      </c>
      <c r="R67" s="81">
        <v>0</v>
      </c>
      <c r="S67" s="81">
        <v>1.3791616377524054</v>
      </c>
      <c r="T67" s="82"/>
      <c r="U67" s="81">
        <v>4977658</v>
      </c>
      <c r="V67" s="81">
        <v>804</v>
      </c>
      <c r="W67" s="81">
        <v>35</v>
      </c>
      <c r="X67" s="81">
        <v>1709</v>
      </c>
      <c r="Y67" s="81">
        <v>5035</v>
      </c>
      <c r="Z67" s="81">
        <v>9108</v>
      </c>
      <c r="AA67" s="81">
        <v>4471</v>
      </c>
      <c r="AB67" s="81">
        <v>17114</v>
      </c>
      <c r="AC67" s="81">
        <v>0</v>
      </c>
      <c r="AD67" s="81">
        <v>1.3791616377524054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1765</v>
      </c>
      <c r="B68" s="80">
        <v>258</v>
      </c>
      <c r="C68" s="80">
        <v>3</v>
      </c>
      <c r="D68" s="80">
        <v>16</v>
      </c>
      <c r="E68" s="80">
        <v>2006</v>
      </c>
      <c r="F68" s="80" t="s">
        <v>566</v>
      </c>
      <c r="G68" s="80" t="s">
        <v>1762</v>
      </c>
      <c r="H68" s="80" t="s">
        <v>1763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1766</v>
      </c>
      <c r="B69" s="80">
        <v>259</v>
      </c>
      <c r="C69" s="80">
        <v>4</v>
      </c>
      <c r="D69" s="80">
        <v>16</v>
      </c>
      <c r="E69" s="80">
        <v>2007</v>
      </c>
      <c r="F69" s="80" t="s">
        <v>567</v>
      </c>
      <c r="G69" s="80" t="s">
        <v>1762</v>
      </c>
      <c r="H69" s="80" t="s">
        <v>1763</v>
      </c>
      <c r="I69" s="177"/>
      <c r="J69" s="81">
        <v>95.771151765152169</v>
      </c>
      <c r="K69" s="81">
        <v>1.644194898459191</v>
      </c>
      <c r="L69" s="81">
        <v>5.7013273973084289</v>
      </c>
      <c r="M69" s="81">
        <v>10.654540173320983</v>
      </c>
      <c r="N69" s="81">
        <v>18.628673357172044</v>
      </c>
      <c r="O69" s="81">
        <v>18.205656335293032</v>
      </c>
      <c r="P69" s="81">
        <v>21.794548019535064</v>
      </c>
      <c r="Q69" s="81">
        <v>1.0281782903884082</v>
      </c>
      <c r="R69" s="81">
        <v>0</v>
      </c>
      <c r="S69" s="81">
        <v>1.5686034816323773</v>
      </c>
      <c r="T69" s="82"/>
      <c r="U69" s="81">
        <v>5317927</v>
      </c>
      <c r="V69" s="81">
        <v>670</v>
      </c>
      <c r="W69" s="81">
        <v>54</v>
      </c>
      <c r="X69" s="81">
        <v>2300</v>
      </c>
      <c r="Y69" s="81">
        <v>5030</v>
      </c>
      <c r="Z69" s="81">
        <v>9008</v>
      </c>
      <c r="AA69" s="81">
        <v>4268</v>
      </c>
      <c r="AB69" s="81">
        <v>16529</v>
      </c>
      <c r="AC69" s="81">
        <v>0</v>
      </c>
      <c r="AD69" s="81">
        <v>1.5686034816323773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1767</v>
      </c>
      <c r="B70" s="80">
        <v>260</v>
      </c>
      <c r="C70" s="80">
        <v>5</v>
      </c>
      <c r="D70" s="80">
        <v>16</v>
      </c>
      <c r="E70" s="80">
        <v>2008</v>
      </c>
      <c r="F70" s="80" t="s">
        <v>84</v>
      </c>
      <c r="G70" s="80" t="s">
        <v>1762</v>
      </c>
      <c r="H70" s="80" t="s">
        <v>1763</v>
      </c>
      <c r="I70" s="177"/>
      <c r="J70" s="81">
        <v>88.833703139262411</v>
      </c>
      <c r="K70" s="81">
        <v>1.2338659913189911</v>
      </c>
      <c r="L70" s="81">
        <v>4.7757985588029772</v>
      </c>
      <c r="M70" s="81">
        <v>11.012590233383994</v>
      </c>
      <c r="N70" s="81">
        <v>16.662948548517242</v>
      </c>
      <c r="O70" s="81">
        <v>17.592241593866536</v>
      </c>
      <c r="P70" s="81">
        <v>21.208634908439912</v>
      </c>
      <c r="Q70" s="81">
        <v>0.9949101372336242</v>
      </c>
      <c r="R70" s="81">
        <v>0</v>
      </c>
      <c r="S70" s="81">
        <v>1.6787978680295248</v>
      </c>
      <c r="T70" s="82"/>
      <c r="U70" s="81">
        <v>5251586</v>
      </c>
      <c r="V70" s="81">
        <v>670</v>
      </c>
      <c r="W70" s="81">
        <v>54</v>
      </c>
      <c r="X70" s="81">
        <v>2300</v>
      </c>
      <c r="Y70" s="81">
        <v>5030</v>
      </c>
      <c r="Z70" s="81">
        <v>9010</v>
      </c>
      <c r="AA70" s="81">
        <v>4158</v>
      </c>
      <c r="AB70" s="81">
        <v>16257</v>
      </c>
      <c r="AC70" s="81">
        <v>0</v>
      </c>
      <c r="AD70" s="81">
        <v>1.6787978680295248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1768</v>
      </c>
      <c r="B71" s="80">
        <v>261</v>
      </c>
      <c r="C71" s="80">
        <v>6</v>
      </c>
      <c r="D71" s="80">
        <v>16</v>
      </c>
      <c r="E71" s="80">
        <v>2009</v>
      </c>
      <c r="F71" s="80" t="s">
        <v>85</v>
      </c>
      <c r="G71" s="80" t="s">
        <v>1762</v>
      </c>
      <c r="H71" s="80" t="s">
        <v>1763</v>
      </c>
      <c r="I71" s="177"/>
      <c r="J71" s="81">
        <v>81.291297341648431</v>
      </c>
      <c r="K71" s="81">
        <v>1.2252079699871423</v>
      </c>
      <c r="L71" s="81">
        <v>5.525793907459434</v>
      </c>
      <c r="M71" s="81">
        <v>11.218515254153623</v>
      </c>
      <c r="N71" s="81">
        <v>19.787967296170063</v>
      </c>
      <c r="O71" s="81">
        <v>17.864616563866317</v>
      </c>
      <c r="P71" s="81">
        <v>20.142124184948354</v>
      </c>
      <c r="Q71" s="81">
        <v>0.93469532370661479</v>
      </c>
      <c r="R71" s="81">
        <v>0</v>
      </c>
      <c r="S71" s="81">
        <v>1.1051778069557801</v>
      </c>
      <c r="T71" s="82"/>
      <c r="U71" s="81">
        <v>4190003</v>
      </c>
      <c r="V71" s="81">
        <v>678</v>
      </c>
      <c r="W71" s="81">
        <v>72</v>
      </c>
      <c r="X71" s="81">
        <v>2344</v>
      </c>
      <c r="Y71" s="81">
        <v>5067</v>
      </c>
      <c r="Z71" s="81">
        <v>9031</v>
      </c>
      <c r="AA71" s="81">
        <v>4054</v>
      </c>
      <c r="AB71" s="81">
        <v>16033</v>
      </c>
      <c r="AC71" s="81">
        <v>0</v>
      </c>
      <c r="AD71" s="81">
        <v>1.1051778069557801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14.838000000000001</v>
      </c>
      <c r="BJ71" s="81">
        <v>0</v>
      </c>
      <c r="BK71" s="81">
        <v>0</v>
      </c>
      <c r="BL71" s="81">
        <v>0</v>
      </c>
      <c r="BM71" s="82"/>
      <c r="BN71" s="81">
        <v>0</v>
      </c>
      <c r="BO71" s="81">
        <v>0</v>
      </c>
      <c r="BP71" s="81">
        <v>2</v>
      </c>
      <c r="BQ71" s="81">
        <v>0</v>
      </c>
      <c r="BR71" s="81">
        <v>0</v>
      </c>
      <c r="BS71" s="81">
        <v>0</v>
      </c>
      <c r="BT71"/>
      <c r="BU71" s="80"/>
      <c r="BV71" s="80"/>
      <c r="BW71" s="80"/>
      <c r="BX71" s="80"/>
      <c r="BY71" s="80"/>
      <c r="BZ71" s="80"/>
      <c r="CA71" s="80"/>
      <c r="CB71" s="80"/>
      <c r="CC71" s="80"/>
    </row>
    <row r="72" spans="1:81">
      <c r="A72" s="80" t="s">
        <v>1769</v>
      </c>
      <c r="B72" s="80">
        <v>262</v>
      </c>
      <c r="C72" s="80">
        <v>7</v>
      </c>
      <c r="D72" s="80">
        <v>16</v>
      </c>
      <c r="E72" s="80">
        <v>2010</v>
      </c>
      <c r="F72" s="80" t="s">
        <v>86</v>
      </c>
      <c r="G72" s="80" t="s">
        <v>1762</v>
      </c>
      <c r="H72" s="80" t="s">
        <v>1763</v>
      </c>
      <c r="I72" s="177"/>
      <c r="J72" s="81">
        <v>61.987412695057621</v>
      </c>
      <c r="K72" s="81">
        <v>1.242655213878882</v>
      </c>
      <c r="L72" s="81">
        <v>4.8102891225342788</v>
      </c>
      <c r="M72" s="81">
        <v>10.912875078904152</v>
      </c>
      <c r="N72" s="81">
        <v>18.299722000910066</v>
      </c>
      <c r="O72" s="81">
        <v>17.846964044735348</v>
      </c>
      <c r="P72" s="81">
        <v>20.377767084630559</v>
      </c>
      <c r="Q72" s="81">
        <v>0.95697239214773133</v>
      </c>
      <c r="R72" s="81">
        <v>0</v>
      </c>
      <c r="S72" s="81">
        <v>1.0909929343689342</v>
      </c>
      <c r="T72" s="82"/>
      <c r="U72" s="81">
        <v>4167298</v>
      </c>
      <c r="V72" s="81">
        <v>678</v>
      </c>
      <c r="W72" s="81">
        <v>72</v>
      </c>
      <c r="X72" s="81">
        <v>2344</v>
      </c>
      <c r="Y72" s="81">
        <v>5048</v>
      </c>
      <c r="Z72" s="81">
        <v>9064</v>
      </c>
      <c r="AA72" s="81">
        <v>3999</v>
      </c>
      <c r="AB72" s="81">
        <v>15729</v>
      </c>
      <c r="AC72" s="81">
        <v>0</v>
      </c>
      <c r="AD72" s="81">
        <v>1.0909929343689342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16.088999999999999</v>
      </c>
      <c r="BJ72" s="81">
        <v>0</v>
      </c>
      <c r="BK72" s="81">
        <v>0</v>
      </c>
      <c r="BL72" s="81">
        <v>0</v>
      </c>
      <c r="BM72" s="82"/>
      <c r="BN72" s="81">
        <v>0</v>
      </c>
      <c r="BO72" s="81">
        <v>0</v>
      </c>
      <c r="BP72" s="81">
        <v>2</v>
      </c>
      <c r="BQ72" s="81">
        <v>0</v>
      </c>
      <c r="BR72" s="81">
        <v>0</v>
      </c>
      <c r="BS72" s="81">
        <v>0</v>
      </c>
      <c r="BT72"/>
      <c r="BU72" s="80">
        <v>16.088999999999999</v>
      </c>
      <c r="BV72" s="80">
        <v>0</v>
      </c>
      <c r="BW72" s="80">
        <v>0</v>
      </c>
      <c r="BX72" s="80">
        <v>0</v>
      </c>
      <c r="BY72" s="80">
        <v>0</v>
      </c>
      <c r="BZ72" s="80">
        <v>0</v>
      </c>
      <c r="CA72" s="80">
        <v>0</v>
      </c>
      <c r="CB72" s="80">
        <v>0</v>
      </c>
      <c r="CC72" s="80">
        <v>0</v>
      </c>
    </row>
    <row r="73" spans="1:81">
      <c r="A73" s="80" t="s">
        <v>1770</v>
      </c>
      <c r="B73" s="80">
        <v>263</v>
      </c>
      <c r="C73" s="80">
        <v>8</v>
      </c>
      <c r="D73" s="80">
        <v>16</v>
      </c>
      <c r="E73" s="80">
        <v>2011</v>
      </c>
      <c r="F73" s="80" t="s">
        <v>87</v>
      </c>
      <c r="G73" s="80" t="s">
        <v>1762</v>
      </c>
      <c r="H73" s="80" t="s">
        <v>1763</v>
      </c>
      <c r="I73" s="177"/>
      <c r="J73" s="81">
        <v>60.74387370435106</v>
      </c>
      <c r="K73" s="81">
        <v>1.7259741486167293</v>
      </c>
      <c r="L73" s="81">
        <v>4.0642187269422507</v>
      </c>
      <c r="M73" s="81">
        <v>11.514170340401616</v>
      </c>
      <c r="N73" s="81">
        <v>21.874231940883465</v>
      </c>
      <c r="O73" s="81">
        <v>17.675612672383458</v>
      </c>
      <c r="P73" s="81">
        <v>19.50681939986622</v>
      </c>
      <c r="Q73" s="81">
        <v>1.0822198075060252</v>
      </c>
      <c r="R73" s="81">
        <v>0</v>
      </c>
      <c r="S73" s="81">
        <v>1.0927893206520667</v>
      </c>
      <c r="T73" s="82"/>
      <c r="U73" s="81">
        <v>4664598</v>
      </c>
      <c r="V73" s="81">
        <v>678</v>
      </c>
      <c r="W73" s="81">
        <v>72</v>
      </c>
      <c r="X73" s="81">
        <v>2344</v>
      </c>
      <c r="Y73" s="81">
        <v>5025</v>
      </c>
      <c r="Z73" s="81">
        <v>9172</v>
      </c>
      <c r="AA73" s="81">
        <v>3942</v>
      </c>
      <c r="AB73" s="81">
        <v>15421</v>
      </c>
      <c r="AC73" s="81">
        <v>0</v>
      </c>
      <c r="AD73" s="81">
        <v>1.0927893206520667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12.191000000000001</v>
      </c>
      <c r="BJ73" s="81">
        <v>0</v>
      </c>
      <c r="BK73" s="81">
        <v>0</v>
      </c>
      <c r="BL73" s="81">
        <v>0</v>
      </c>
      <c r="BM73" s="82"/>
      <c r="BN73" s="81">
        <v>0</v>
      </c>
      <c r="BO73" s="81">
        <v>0</v>
      </c>
      <c r="BP73" s="81">
        <v>2</v>
      </c>
      <c r="BQ73" s="81">
        <v>0</v>
      </c>
      <c r="BR73" s="81">
        <v>0</v>
      </c>
      <c r="BS73" s="81">
        <v>0</v>
      </c>
      <c r="BT73"/>
      <c r="BU73" s="80">
        <v>12.191000000000001</v>
      </c>
      <c r="BV73" s="80">
        <v>0</v>
      </c>
      <c r="BW73" s="80">
        <v>0</v>
      </c>
      <c r="BX73" s="80">
        <v>0</v>
      </c>
      <c r="BY73" s="80">
        <v>0</v>
      </c>
      <c r="BZ73" s="80">
        <v>0</v>
      </c>
      <c r="CA73" s="80">
        <v>0</v>
      </c>
      <c r="CB73" s="80">
        <v>0</v>
      </c>
      <c r="CC73" s="80">
        <v>0</v>
      </c>
    </row>
    <row r="74" spans="1:81">
      <c r="A74" s="80" t="s">
        <v>1771</v>
      </c>
      <c r="B74" s="80">
        <v>264</v>
      </c>
      <c r="C74" s="80">
        <v>9</v>
      </c>
      <c r="D74" s="80">
        <v>16</v>
      </c>
      <c r="E74" s="80">
        <v>2012</v>
      </c>
      <c r="F74" s="80" t="s">
        <v>88</v>
      </c>
      <c r="G74" s="80" t="s">
        <v>1762</v>
      </c>
      <c r="H74" s="80" t="s">
        <v>1763</v>
      </c>
      <c r="I74" s="177"/>
      <c r="J74" s="81">
        <v>69.401245791088812</v>
      </c>
      <c r="K74" s="81">
        <v>1.6163041085972565</v>
      </c>
      <c r="L74" s="81">
        <v>4.0533830513905817</v>
      </c>
      <c r="M74" s="81">
        <v>12.908307688901623</v>
      </c>
      <c r="N74" s="81">
        <v>23.154108521036655</v>
      </c>
      <c r="O74" s="81">
        <v>17.69138884142934</v>
      </c>
      <c r="P74" s="81">
        <v>19.398834940646807</v>
      </c>
      <c r="Q74" s="81">
        <v>1.1622339765839349</v>
      </c>
      <c r="R74" s="81">
        <v>0</v>
      </c>
      <c r="S74" s="81">
        <v>1.1359212002396255</v>
      </c>
      <c r="T74" s="82"/>
      <c r="U74" s="81">
        <v>4337835</v>
      </c>
      <c r="V74" s="81">
        <v>678</v>
      </c>
      <c r="W74" s="81">
        <v>72</v>
      </c>
      <c r="X74" s="81">
        <v>2344</v>
      </c>
      <c r="Y74" s="81">
        <v>5065</v>
      </c>
      <c r="Z74" s="81">
        <v>9253</v>
      </c>
      <c r="AA74" s="81">
        <v>3898</v>
      </c>
      <c r="AB74" s="81">
        <v>15243</v>
      </c>
      <c r="AC74" s="81">
        <v>0</v>
      </c>
      <c r="AD74" s="81">
        <v>1.1359212002396255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17.244</v>
      </c>
      <c r="BJ74" s="81">
        <v>0</v>
      </c>
      <c r="BK74" s="81">
        <v>0</v>
      </c>
      <c r="BL74" s="81">
        <v>0</v>
      </c>
      <c r="BM74" s="82"/>
      <c r="BN74" s="81">
        <v>0</v>
      </c>
      <c r="BO74" s="81">
        <v>0</v>
      </c>
      <c r="BP74" s="81">
        <v>2</v>
      </c>
      <c r="BQ74" s="81">
        <v>0</v>
      </c>
      <c r="BR74" s="81">
        <v>0</v>
      </c>
      <c r="BS74" s="81">
        <v>0</v>
      </c>
      <c r="BT74"/>
      <c r="BU74" s="80">
        <v>17.244</v>
      </c>
      <c r="BV74" s="80">
        <v>0</v>
      </c>
      <c r="BW74" s="80">
        <v>0</v>
      </c>
      <c r="BX74" s="80">
        <v>0</v>
      </c>
      <c r="BY74" s="80">
        <v>0</v>
      </c>
      <c r="BZ74" s="80">
        <v>0</v>
      </c>
      <c r="CA74" s="80">
        <v>0</v>
      </c>
      <c r="CB74" s="80">
        <v>0</v>
      </c>
      <c r="CC74" s="80">
        <v>0</v>
      </c>
    </row>
    <row r="75" spans="1:81">
      <c r="A75" s="80" t="s">
        <v>1772</v>
      </c>
      <c r="B75" s="80">
        <v>265</v>
      </c>
      <c r="C75" s="80">
        <v>10</v>
      </c>
      <c r="D75" s="80">
        <v>16</v>
      </c>
      <c r="E75" s="80">
        <v>2013</v>
      </c>
      <c r="F75" s="80" t="s">
        <v>89</v>
      </c>
      <c r="G75" s="80" t="s">
        <v>1762</v>
      </c>
      <c r="H75" s="80" t="s">
        <v>1763</v>
      </c>
      <c r="I75" s="177"/>
      <c r="J75" s="81">
        <v>72.99206038689465</v>
      </c>
      <c r="K75" s="81">
        <v>1.4585912693497336</v>
      </c>
      <c r="L75" s="81">
        <v>2.8669587107211423</v>
      </c>
      <c r="M75" s="81">
        <v>12.657753093202285</v>
      </c>
      <c r="N75" s="81">
        <v>22.852809606989357</v>
      </c>
      <c r="O75" s="81">
        <v>17.039584588082594</v>
      </c>
      <c r="P75" s="81">
        <v>19.651760757060305</v>
      </c>
      <c r="Q75" s="81">
        <v>1.1662996630660565</v>
      </c>
      <c r="R75" s="81">
        <v>0</v>
      </c>
      <c r="S75" s="81">
        <v>1.4379853013315453</v>
      </c>
      <c r="T75" s="82"/>
      <c r="U75" s="81">
        <v>4695284</v>
      </c>
      <c r="V75" s="81">
        <v>678</v>
      </c>
      <c r="W75" s="81">
        <v>72</v>
      </c>
      <c r="X75" s="81">
        <v>2344</v>
      </c>
      <c r="Y75" s="81">
        <v>5089</v>
      </c>
      <c r="Z75" s="81">
        <v>9310</v>
      </c>
      <c r="AA75" s="81">
        <v>3934</v>
      </c>
      <c r="AB75" s="81">
        <v>15077</v>
      </c>
      <c r="AC75" s="81">
        <v>0</v>
      </c>
      <c r="AD75" s="81">
        <v>1.4379853013315453</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19.577000000000002</v>
      </c>
      <c r="BJ75" s="81">
        <v>0</v>
      </c>
      <c r="BK75" s="81">
        <v>0</v>
      </c>
      <c r="BL75" s="81">
        <v>0</v>
      </c>
      <c r="BM75" s="82"/>
      <c r="BN75" s="81">
        <v>0</v>
      </c>
      <c r="BO75" s="81">
        <v>0</v>
      </c>
      <c r="BP75" s="81">
        <v>2</v>
      </c>
      <c r="BQ75" s="81">
        <v>0</v>
      </c>
      <c r="BR75" s="81">
        <v>0</v>
      </c>
      <c r="BS75" s="81">
        <v>0</v>
      </c>
      <c r="BT75"/>
      <c r="BU75" s="80">
        <v>19.577000000000002</v>
      </c>
      <c r="BV75" s="80">
        <v>0</v>
      </c>
      <c r="BW75" s="80">
        <v>0</v>
      </c>
      <c r="BX75" s="80">
        <v>0</v>
      </c>
      <c r="BY75" s="80">
        <v>0</v>
      </c>
      <c r="BZ75" s="80">
        <v>0</v>
      </c>
      <c r="CA75" s="80">
        <v>0</v>
      </c>
      <c r="CB75" s="80">
        <v>0</v>
      </c>
      <c r="CC75" s="80">
        <v>0</v>
      </c>
    </row>
    <row r="76" spans="1:81">
      <c r="A76" s="80" t="s">
        <v>1773</v>
      </c>
      <c r="B76" s="80">
        <v>266</v>
      </c>
      <c r="C76" s="80">
        <v>11</v>
      </c>
      <c r="D76" s="80">
        <v>16</v>
      </c>
      <c r="E76" s="80">
        <v>2014</v>
      </c>
      <c r="F76" s="80" t="s">
        <v>90</v>
      </c>
      <c r="G76" s="80" t="s">
        <v>1762</v>
      </c>
      <c r="H76" s="80" t="s">
        <v>1763</v>
      </c>
      <c r="I76" s="177"/>
      <c r="J76" s="81">
        <v>66.859890877299961</v>
      </c>
      <c r="K76" s="81">
        <v>1.2353603568904938</v>
      </c>
      <c r="L76" s="81">
        <v>4.2722692156322717</v>
      </c>
      <c r="M76" s="81">
        <v>11.240143776191291</v>
      </c>
      <c r="N76" s="81">
        <v>19.868437145869599</v>
      </c>
      <c r="O76" s="81">
        <v>16.222140804513877</v>
      </c>
      <c r="P76" s="81">
        <v>19.492861292546699</v>
      </c>
      <c r="Q76" s="81">
        <v>1.1017928689258614</v>
      </c>
      <c r="R76" s="81">
        <v>0</v>
      </c>
      <c r="S76" s="81">
        <v>1.7411776304939821</v>
      </c>
      <c r="T76" s="82"/>
      <c r="U76" s="81">
        <v>4751318</v>
      </c>
      <c r="V76" s="81">
        <v>581</v>
      </c>
      <c r="W76" s="81">
        <v>86</v>
      </c>
      <c r="X76" s="81">
        <v>2130</v>
      </c>
      <c r="Y76" s="81">
        <v>5121</v>
      </c>
      <c r="Z76" s="81">
        <v>9335</v>
      </c>
      <c r="AA76" s="81">
        <v>3882</v>
      </c>
      <c r="AB76" s="81">
        <v>14845</v>
      </c>
      <c r="AC76" s="81">
        <v>0</v>
      </c>
      <c r="AD76" s="81">
        <v>1.7411776304939821</v>
      </c>
      <c r="AE76" s="82"/>
      <c r="AF76" s="81">
        <v>37579684.105950542</v>
      </c>
      <c r="AG76" s="81">
        <v>1020570.171586497</v>
      </c>
      <c r="AH76" s="81">
        <v>741332.10195407399</v>
      </c>
      <c r="AI76" s="81">
        <v>12480119.425433857</v>
      </c>
      <c r="AJ76" s="81">
        <v>23265196.799475633</v>
      </c>
      <c r="AK76" s="81">
        <v>0</v>
      </c>
      <c r="AL76" s="81">
        <v>0</v>
      </c>
      <c r="AM76" s="81">
        <v>2037996.6679738068</v>
      </c>
      <c r="AN76" s="81">
        <v>0</v>
      </c>
      <c r="AO76" s="81">
        <v>0</v>
      </c>
      <c r="AP76" s="82"/>
      <c r="AQ76" s="81">
        <v>300</v>
      </c>
      <c r="AR76" s="81">
        <v>23</v>
      </c>
      <c r="AS76" s="81">
        <v>0</v>
      </c>
      <c r="AT76" s="81">
        <v>0</v>
      </c>
      <c r="AU76" s="81">
        <v>0</v>
      </c>
      <c r="AV76" s="81">
        <v>0</v>
      </c>
      <c r="AW76" s="81" t="s">
        <v>564</v>
      </c>
      <c r="AX76" s="82"/>
      <c r="AY76" s="81">
        <v>1266.8000000000002</v>
      </c>
      <c r="AZ76" s="81">
        <v>15785.4</v>
      </c>
      <c r="BA76" s="81">
        <v>0</v>
      </c>
      <c r="BB76" s="81">
        <v>0</v>
      </c>
      <c r="BC76" s="81">
        <v>0</v>
      </c>
      <c r="BD76" s="81">
        <v>0</v>
      </c>
      <c r="BE76" s="81" t="s">
        <v>564</v>
      </c>
      <c r="BF76" s="82"/>
      <c r="BG76" s="81">
        <v>0</v>
      </c>
      <c r="BH76" s="81">
        <v>0</v>
      </c>
      <c r="BI76" s="81">
        <v>15.772</v>
      </c>
      <c r="BJ76" s="81">
        <v>0</v>
      </c>
      <c r="BK76" s="81">
        <v>0</v>
      </c>
      <c r="BL76" s="81">
        <v>0</v>
      </c>
      <c r="BM76" s="82"/>
      <c r="BN76" s="81">
        <v>0</v>
      </c>
      <c r="BO76" s="81">
        <v>0</v>
      </c>
      <c r="BP76" s="81">
        <v>2</v>
      </c>
      <c r="BQ76" s="81">
        <v>0</v>
      </c>
      <c r="BR76" s="81">
        <v>0</v>
      </c>
      <c r="BS76" s="81">
        <v>0</v>
      </c>
      <c r="BT76"/>
      <c r="BU76" s="80">
        <v>15.772</v>
      </c>
      <c r="BV76" s="80">
        <v>0</v>
      </c>
      <c r="BW76" s="80">
        <v>0</v>
      </c>
      <c r="BX76" s="80">
        <v>0</v>
      </c>
      <c r="BY76" s="80">
        <v>0</v>
      </c>
      <c r="BZ76" s="80">
        <v>0</v>
      </c>
      <c r="CA76" s="80">
        <v>0</v>
      </c>
      <c r="CB76" s="80">
        <v>0</v>
      </c>
      <c r="CC76" s="80">
        <v>0</v>
      </c>
    </row>
    <row r="77" spans="1:81">
      <c r="A77" s="80" t="s">
        <v>1774</v>
      </c>
      <c r="B77" s="80">
        <v>267</v>
      </c>
      <c r="C77" s="80">
        <v>12</v>
      </c>
      <c r="D77" s="80">
        <v>16</v>
      </c>
      <c r="E77" s="80">
        <v>2015</v>
      </c>
      <c r="F77" s="80" t="s">
        <v>91</v>
      </c>
      <c r="G77" s="80" t="s">
        <v>1762</v>
      </c>
      <c r="H77" s="80" t="s">
        <v>1763</v>
      </c>
      <c r="I77" s="177"/>
      <c r="J77" s="81">
        <v>39.152724196142472</v>
      </c>
      <c r="K77" s="81">
        <v>1.3817240240494371</v>
      </c>
      <c r="L77" s="81">
        <v>5.5248996048217451</v>
      </c>
      <c r="M77" s="81">
        <v>10.759186597000937</v>
      </c>
      <c r="N77" s="81">
        <v>16.968603867861706</v>
      </c>
      <c r="O77" s="81">
        <v>16.017421273427686</v>
      </c>
      <c r="P77" s="81">
        <v>19.297136176014199</v>
      </c>
      <c r="Q77" s="81">
        <v>1.0532430559161567</v>
      </c>
      <c r="R77" s="81">
        <v>0</v>
      </c>
      <c r="S77" s="81">
        <v>2.127390103117266</v>
      </c>
      <c r="T77" s="82"/>
      <c r="U77" s="81">
        <v>3019616</v>
      </c>
      <c r="V77" s="81">
        <v>581</v>
      </c>
      <c r="W77" s="81">
        <v>86</v>
      </c>
      <c r="X77" s="81">
        <v>2130</v>
      </c>
      <c r="Y77" s="81">
        <v>5088</v>
      </c>
      <c r="Z77" s="81">
        <v>9306</v>
      </c>
      <c r="AA77" s="81">
        <v>3840</v>
      </c>
      <c r="AB77" s="81">
        <v>14496</v>
      </c>
      <c r="AC77" s="81">
        <v>0</v>
      </c>
      <c r="AD77" s="81">
        <v>2.127390103117266</v>
      </c>
      <c r="AE77" s="82"/>
      <c r="AF77" s="81">
        <v>22094307.801344164</v>
      </c>
      <c r="AG77" s="81">
        <v>1047959.9385011748</v>
      </c>
      <c r="AH77" s="81">
        <v>821650.42537055537</v>
      </c>
      <c r="AI77" s="81">
        <v>13149695.518030025</v>
      </c>
      <c r="AJ77" s="81">
        <v>21769173.129337277</v>
      </c>
      <c r="AK77" s="81">
        <v>0</v>
      </c>
      <c r="AL77" s="81">
        <v>0</v>
      </c>
      <c r="AM77" s="81">
        <v>1986615.9915670487</v>
      </c>
      <c r="AN77" s="81">
        <v>0</v>
      </c>
      <c r="AO77" s="81">
        <v>0</v>
      </c>
      <c r="AP77" s="82"/>
      <c r="AQ77" s="81">
        <v>324</v>
      </c>
      <c r="AR77" s="81">
        <v>35</v>
      </c>
      <c r="AS77" s="81">
        <v>0</v>
      </c>
      <c r="AT77" s="81">
        <v>0</v>
      </c>
      <c r="AU77" s="81">
        <v>0</v>
      </c>
      <c r="AV77" s="81">
        <v>0</v>
      </c>
      <c r="AW77" s="81" t="s">
        <v>564</v>
      </c>
      <c r="AX77" s="82"/>
      <c r="AY77" s="81">
        <v>1410.6</v>
      </c>
      <c r="AZ77" s="81">
        <v>16677.8</v>
      </c>
      <c r="BA77" s="81">
        <v>0</v>
      </c>
      <c r="BB77" s="81">
        <v>0</v>
      </c>
      <c r="BC77" s="81">
        <v>0</v>
      </c>
      <c r="BD77" s="81">
        <v>0</v>
      </c>
      <c r="BE77" s="81" t="s">
        <v>564</v>
      </c>
      <c r="BF77" s="82"/>
      <c r="BG77" s="81">
        <v>0</v>
      </c>
      <c r="BH77" s="81">
        <v>0</v>
      </c>
      <c r="BI77" s="81">
        <v>14.538</v>
      </c>
      <c r="BJ77" s="81">
        <v>0</v>
      </c>
      <c r="BK77" s="81">
        <v>0</v>
      </c>
      <c r="BL77" s="81">
        <v>0</v>
      </c>
      <c r="BM77" s="82"/>
      <c r="BN77" s="81">
        <v>0</v>
      </c>
      <c r="BO77" s="81">
        <v>0</v>
      </c>
      <c r="BP77" s="81">
        <v>2</v>
      </c>
      <c r="BQ77" s="81">
        <v>0</v>
      </c>
      <c r="BR77" s="81">
        <v>0</v>
      </c>
      <c r="BS77" s="81">
        <v>0</v>
      </c>
      <c r="BT77"/>
      <c r="BU77" s="80">
        <v>14.538</v>
      </c>
      <c r="BV77" s="80">
        <v>0</v>
      </c>
      <c r="BW77" s="80">
        <v>0</v>
      </c>
      <c r="BX77" s="80">
        <v>0</v>
      </c>
      <c r="BY77" s="80">
        <v>0</v>
      </c>
      <c r="BZ77" s="80">
        <v>0</v>
      </c>
      <c r="CA77" s="80">
        <v>0</v>
      </c>
      <c r="CB77" s="80">
        <v>0</v>
      </c>
      <c r="CC77" s="80">
        <v>0</v>
      </c>
    </row>
    <row r="78" spans="1:81">
      <c r="A78" s="80" t="s">
        <v>1775</v>
      </c>
      <c r="B78" s="80">
        <v>268</v>
      </c>
      <c r="C78" s="80">
        <v>13</v>
      </c>
      <c r="D78" s="80">
        <v>16</v>
      </c>
      <c r="E78" s="80">
        <v>2016</v>
      </c>
      <c r="F78" s="80" t="s">
        <v>92</v>
      </c>
      <c r="G78" s="80" t="s">
        <v>1762</v>
      </c>
      <c r="H78" s="80" t="s">
        <v>1763</v>
      </c>
      <c r="I78" s="177"/>
      <c r="J78" s="81">
        <v>41.484905755776659</v>
      </c>
      <c r="K78" s="81">
        <v>1.3964316518587883</v>
      </c>
      <c r="L78" s="81">
        <v>4.8227967417286886</v>
      </c>
      <c r="M78" s="81">
        <v>8.8574130767912997</v>
      </c>
      <c r="N78" s="81">
        <v>16.88450683252265</v>
      </c>
      <c r="O78" s="81">
        <v>15.715796193434478</v>
      </c>
      <c r="P78" s="81">
        <v>18.574893953914128</v>
      </c>
      <c r="Q78" s="81">
        <v>1.0060826047140037</v>
      </c>
      <c r="R78" s="81">
        <v>0</v>
      </c>
      <c r="S78" s="81">
        <v>1.8693712446066004</v>
      </c>
      <c r="T78" s="82"/>
      <c r="U78" s="81">
        <v>3158273</v>
      </c>
      <c r="V78" s="81">
        <v>581</v>
      </c>
      <c r="W78" s="81">
        <v>86</v>
      </c>
      <c r="X78" s="81">
        <v>2130</v>
      </c>
      <c r="Y78" s="81">
        <v>5089</v>
      </c>
      <c r="Z78" s="81">
        <v>9243</v>
      </c>
      <c r="AA78" s="81">
        <v>3823</v>
      </c>
      <c r="AB78" s="81">
        <v>14244</v>
      </c>
      <c r="AC78" s="81">
        <v>0</v>
      </c>
      <c r="AD78" s="81">
        <v>1.8693712446066</v>
      </c>
      <c r="AE78" s="82"/>
      <c r="AF78" s="81">
        <v>23304310.288949382</v>
      </c>
      <c r="AG78" s="81">
        <v>1013851.837625923</v>
      </c>
      <c r="AH78" s="81">
        <v>558161.39468034182</v>
      </c>
      <c r="AI78" s="81">
        <v>12369533.972630359</v>
      </c>
      <c r="AJ78" s="81">
        <v>20317505.235871989</v>
      </c>
      <c r="AK78" s="81">
        <v>0</v>
      </c>
      <c r="AL78" s="81">
        <v>0</v>
      </c>
      <c r="AM78" s="81">
        <v>1953597.023639488</v>
      </c>
      <c r="AN78" s="81">
        <v>0</v>
      </c>
      <c r="AO78" s="81">
        <v>0</v>
      </c>
      <c r="AP78" s="82"/>
      <c r="AQ78" s="81">
        <v>350</v>
      </c>
      <c r="AR78" s="81">
        <v>40</v>
      </c>
      <c r="AS78" s="81">
        <v>0</v>
      </c>
      <c r="AT78" s="81">
        <v>0</v>
      </c>
      <c r="AU78" s="81">
        <v>0</v>
      </c>
      <c r="AV78" s="81">
        <v>0</v>
      </c>
      <c r="AW78" s="81" t="s">
        <v>564</v>
      </c>
      <c r="AX78" s="82"/>
      <c r="AY78" s="81">
        <v>1533.7</v>
      </c>
      <c r="AZ78" s="81">
        <v>16910.900000000001</v>
      </c>
      <c r="BA78" s="81">
        <v>0</v>
      </c>
      <c r="BB78" s="81">
        <v>0</v>
      </c>
      <c r="BC78" s="81">
        <v>0</v>
      </c>
      <c r="BD78" s="81">
        <v>0</v>
      </c>
      <c r="BE78" s="81" t="s">
        <v>564</v>
      </c>
      <c r="BF78" s="82"/>
      <c r="BG78" s="81">
        <v>0</v>
      </c>
      <c r="BH78" s="81">
        <v>0</v>
      </c>
      <c r="BI78" s="81">
        <v>15.018000000000001</v>
      </c>
      <c r="BJ78" s="81">
        <v>0</v>
      </c>
      <c r="BK78" s="81">
        <v>0</v>
      </c>
      <c r="BL78" s="81">
        <v>0</v>
      </c>
      <c r="BM78" s="82"/>
      <c r="BN78" s="81">
        <v>0</v>
      </c>
      <c r="BO78" s="81">
        <v>0</v>
      </c>
      <c r="BP78" s="81">
        <v>2</v>
      </c>
      <c r="BQ78" s="81">
        <v>0</v>
      </c>
      <c r="BR78" s="81">
        <v>0</v>
      </c>
      <c r="BS78" s="81">
        <v>0</v>
      </c>
      <c r="BT78"/>
      <c r="BU78" s="80">
        <v>15.018000000000001</v>
      </c>
      <c r="BV78" s="80">
        <v>0</v>
      </c>
      <c r="BW78" s="80">
        <v>0</v>
      </c>
      <c r="BX78" s="80">
        <v>0</v>
      </c>
      <c r="BY78" s="80">
        <v>0</v>
      </c>
      <c r="BZ78" s="80">
        <v>0</v>
      </c>
      <c r="CA78" s="80">
        <v>0</v>
      </c>
      <c r="CB78" s="80">
        <v>0</v>
      </c>
      <c r="CC78" s="80">
        <v>0</v>
      </c>
    </row>
    <row r="79" spans="1:81">
      <c r="A79" s="80" t="s">
        <v>1776</v>
      </c>
      <c r="B79" s="80">
        <v>269</v>
      </c>
      <c r="C79" s="80">
        <v>14</v>
      </c>
      <c r="D79" s="80">
        <v>16</v>
      </c>
      <c r="E79" s="80">
        <v>2017</v>
      </c>
      <c r="F79" s="80" t="s">
        <v>71</v>
      </c>
      <c r="G79" s="80" t="s">
        <v>1762</v>
      </c>
      <c r="H79" s="80" t="s">
        <v>1763</v>
      </c>
      <c r="I79" s="177"/>
      <c r="J79" s="81">
        <v>36.035850936739827</v>
      </c>
      <c r="K79" s="81">
        <v>1.4284901991382912</v>
      </c>
      <c r="L79" s="81">
        <v>5.1364139360773882</v>
      </c>
      <c r="M79" s="81">
        <v>8.6008901273880642</v>
      </c>
      <c r="N79" s="81">
        <v>18.302052066695111</v>
      </c>
      <c r="O79" s="81">
        <v>15.372379402694325</v>
      </c>
      <c r="P79" s="81">
        <v>18.022713703667428</v>
      </c>
      <c r="Q79" s="81">
        <v>0.95135987733684879</v>
      </c>
      <c r="R79" s="81">
        <v>0</v>
      </c>
      <c r="S79" s="81">
        <v>1.5574250852409994</v>
      </c>
      <c r="T79" s="82"/>
      <c r="U79" s="81">
        <v>2987701</v>
      </c>
      <c r="V79" s="81">
        <v>581</v>
      </c>
      <c r="W79" s="81">
        <v>86</v>
      </c>
      <c r="X79" s="81">
        <v>2130</v>
      </c>
      <c r="Y79" s="81">
        <v>5100</v>
      </c>
      <c r="Z79" s="81">
        <v>9191</v>
      </c>
      <c r="AA79" s="81">
        <v>3733</v>
      </c>
      <c r="AB79" s="81">
        <v>13929</v>
      </c>
      <c r="AC79" s="81">
        <v>0</v>
      </c>
      <c r="AD79" s="81">
        <v>1.557425085240999</v>
      </c>
      <c r="AE79" s="82"/>
      <c r="AF79" s="81">
        <v>21359361.853922501</v>
      </c>
      <c r="AG79" s="81">
        <v>1029190.974629199</v>
      </c>
      <c r="AH79" s="81">
        <v>833094.21827153512</v>
      </c>
      <c r="AI79" s="81">
        <v>12637236.56335103</v>
      </c>
      <c r="AJ79" s="81">
        <v>22484001.37495916</v>
      </c>
      <c r="AK79" s="81">
        <v>0</v>
      </c>
      <c r="AL79" s="81">
        <v>0</v>
      </c>
      <c r="AM79" s="81">
        <v>1913383.301821552</v>
      </c>
      <c r="AN79" s="81">
        <v>0</v>
      </c>
      <c r="AO79" s="81">
        <v>0</v>
      </c>
      <c r="AP79" s="82"/>
      <c r="AQ79" s="81">
        <v>370</v>
      </c>
      <c r="AR79" s="81">
        <v>47</v>
      </c>
      <c r="AS79" s="81">
        <v>0</v>
      </c>
      <c r="AT79" s="81">
        <v>0</v>
      </c>
      <c r="AU79" s="81">
        <v>0</v>
      </c>
      <c r="AV79" s="81">
        <v>0</v>
      </c>
      <c r="AW79" s="81" t="s">
        <v>564</v>
      </c>
      <c r="AX79" s="82"/>
      <c r="AY79" s="81">
        <v>1644.6</v>
      </c>
      <c r="AZ79" s="81">
        <v>17184.5</v>
      </c>
      <c r="BA79" s="81">
        <v>0</v>
      </c>
      <c r="BB79" s="81">
        <v>0</v>
      </c>
      <c r="BC79" s="81">
        <v>0</v>
      </c>
      <c r="BD79" s="81">
        <v>0</v>
      </c>
      <c r="BE79" s="81" t="s">
        <v>564</v>
      </c>
      <c r="BF79" s="82"/>
      <c r="BG79" s="81">
        <v>0</v>
      </c>
      <c r="BH79" s="81">
        <v>0</v>
      </c>
      <c r="BI79" s="81">
        <v>14.89</v>
      </c>
      <c r="BJ79" s="81">
        <v>0</v>
      </c>
      <c r="BK79" s="81">
        <v>0</v>
      </c>
      <c r="BL79" s="81">
        <v>0</v>
      </c>
      <c r="BM79" s="82"/>
      <c r="BN79" s="81">
        <v>0</v>
      </c>
      <c r="BO79" s="81">
        <v>0</v>
      </c>
      <c r="BP79" s="81">
        <v>2</v>
      </c>
      <c r="BQ79" s="81">
        <v>0</v>
      </c>
      <c r="BR79" s="81">
        <v>0</v>
      </c>
      <c r="BS79" s="81">
        <v>0</v>
      </c>
      <c r="BT79"/>
      <c r="BU79" s="80">
        <v>14.89</v>
      </c>
      <c r="BV79" s="80">
        <v>0</v>
      </c>
      <c r="BW79" s="80">
        <v>0</v>
      </c>
      <c r="BX79" s="80">
        <v>0</v>
      </c>
      <c r="BY79" s="80">
        <v>0</v>
      </c>
      <c r="BZ79" s="80">
        <v>0</v>
      </c>
      <c r="CA79" s="80">
        <v>0</v>
      </c>
      <c r="CB79" s="80">
        <v>0</v>
      </c>
      <c r="CC79" s="80">
        <v>0</v>
      </c>
    </row>
    <row r="80" spans="1:81">
      <c r="A80" s="80" t="s">
        <v>1777</v>
      </c>
      <c r="B80" s="80">
        <v>270</v>
      </c>
      <c r="C80" s="80">
        <v>15</v>
      </c>
      <c r="D80" s="80">
        <v>16</v>
      </c>
      <c r="E80" s="80">
        <v>2018</v>
      </c>
      <c r="F80" s="80" t="s">
        <v>93</v>
      </c>
      <c r="G80" s="80" t="s">
        <v>1762</v>
      </c>
      <c r="H80" s="80" t="s">
        <v>1763</v>
      </c>
      <c r="I80" s="177"/>
      <c r="J80" s="81">
        <v>27.31926277780131</v>
      </c>
      <c r="K80" s="81">
        <v>1.3252946853803305</v>
      </c>
      <c r="L80" s="81">
        <v>4.7579266095723627</v>
      </c>
      <c r="M80" s="81">
        <v>9.171126449120365</v>
      </c>
      <c r="N80" s="81">
        <v>17.066363437210139</v>
      </c>
      <c r="O80" s="81">
        <v>14.891554495418017</v>
      </c>
      <c r="P80" s="81">
        <v>17.781172826456483</v>
      </c>
      <c r="Q80" s="81">
        <v>0.86487753818005131</v>
      </c>
      <c r="R80" s="81">
        <v>0</v>
      </c>
      <c r="S80" s="81">
        <v>1.0780589063141435</v>
      </c>
      <c r="T80" s="82"/>
      <c r="U80" s="81">
        <v>2410477</v>
      </c>
      <c r="V80" s="81">
        <v>581</v>
      </c>
      <c r="W80" s="81">
        <v>86</v>
      </c>
      <c r="X80" s="81">
        <v>2130</v>
      </c>
      <c r="Y80" s="81">
        <v>5096</v>
      </c>
      <c r="Z80" s="81">
        <v>9074</v>
      </c>
      <c r="AA80" s="81">
        <v>3720</v>
      </c>
      <c r="AB80" s="81">
        <v>13646</v>
      </c>
      <c r="AC80" s="81">
        <v>0</v>
      </c>
      <c r="AD80" s="81">
        <v>1.078058906314143</v>
      </c>
      <c r="AE80" s="82"/>
      <c r="AF80" s="81">
        <v>15508342.577202231</v>
      </c>
      <c r="AG80" s="81">
        <v>908420.2076522666</v>
      </c>
      <c r="AH80" s="81">
        <v>782575.5190709586</v>
      </c>
      <c r="AI80" s="81">
        <v>12025990.585860509</v>
      </c>
      <c r="AJ80" s="81">
        <v>22378068.178940319</v>
      </c>
      <c r="AK80" s="81">
        <v>0</v>
      </c>
      <c r="AL80" s="81">
        <v>0</v>
      </c>
      <c r="AM80" s="81">
        <v>1878387.0567711601</v>
      </c>
      <c r="AN80" s="81">
        <v>0</v>
      </c>
      <c r="AO80" s="81">
        <v>0</v>
      </c>
      <c r="AP80" s="82"/>
      <c r="AQ80" s="81">
        <v>394</v>
      </c>
      <c r="AR80" s="81">
        <v>68</v>
      </c>
      <c r="AS80" s="81">
        <v>0</v>
      </c>
      <c r="AT80" s="81">
        <v>0</v>
      </c>
      <c r="AU80" s="81">
        <v>0</v>
      </c>
      <c r="AV80" s="81">
        <v>0</v>
      </c>
      <c r="AW80" s="81" t="s">
        <v>564</v>
      </c>
      <c r="AX80" s="82"/>
      <c r="AY80" s="81">
        <v>1784</v>
      </c>
      <c r="AZ80" s="81">
        <v>23943.8</v>
      </c>
      <c r="BA80" s="81">
        <v>0</v>
      </c>
      <c r="BB80" s="81">
        <v>0</v>
      </c>
      <c r="BC80" s="81">
        <v>0</v>
      </c>
      <c r="BD80" s="81">
        <v>0</v>
      </c>
      <c r="BE80" s="81" t="s">
        <v>564</v>
      </c>
      <c r="BF80" s="82"/>
      <c r="BG80" s="81">
        <v>0</v>
      </c>
      <c r="BH80" s="81">
        <v>0</v>
      </c>
      <c r="BI80" s="81">
        <v>13.946999999999999</v>
      </c>
      <c r="BJ80" s="81">
        <v>0</v>
      </c>
      <c r="BK80" s="81">
        <v>0</v>
      </c>
      <c r="BL80" s="81">
        <v>0</v>
      </c>
      <c r="BM80" s="82"/>
      <c r="BN80" s="81">
        <v>0</v>
      </c>
      <c r="BO80" s="81">
        <v>0</v>
      </c>
      <c r="BP80" s="81">
        <v>2</v>
      </c>
      <c r="BQ80" s="81">
        <v>0</v>
      </c>
      <c r="BR80" s="81">
        <v>0</v>
      </c>
      <c r="BS80" s="81">
        <v>0</v>
      </c>
      <c r="BT80"/>
      <c r="BU80" s="80">
        <v>13.946999999999999</v>
      </c>
      <c r="BV80" s="80">
        <v>0</v>
      </c>
      <c r="BW80" s="80">
        <v>0</v>
      </c>
      <c r="BX80" s="80">
        <v>0</v>
      </c>
      <c r="BY80" s="80">
        <v>0</v>
      </c>
      <c r="BZ80" s="80">
        <v>0</v>
      </c>
      <c r="CA80" s="80">
        <v>0</v>
      </c>
      <c r="CB80" s="80">
        <v>0</v>
      </c>
      <c r="CC80" s="80">
        <v>0</v>
      </c>
    </row>
    <row r="81" spans="1:81">
      <c r="A81" s="80" t="s">
        <v>1778</v>
      </c>
      <c r="B81" s="80">
        <v>271</v>
      </c>
      <c r="C81" s="80">
        <v>16</v>
      </c>
      <c r="D81" s="80">
        <v>16</v>
      </c>
      <c r="E81" s="80">
        <v>2019</v>
      </c>
      <c r="F81" s="80" t="s">
        <v>73</v>
      </c>
      <c r="G81" s="80" t="s">
        <v>1762</v>
      </c>
      <c r="H81" s="80" t="s">
        <v>1763</v>
      </c>
      <c r="I81" s="177"/>
      <c r="J81" s="81">
        <v>31.319208019105293</v>
      </c>
      <c r="K81" s="81">
        <v>1.2340974985045161</v>
      </c>
      <c r="L81" s="81">
        <v>4.8096415587819346</v>
      </c>
      <c r="M81" s="81">
        <v>8.76892992679789</v>
      </c>
      <c r="N81" s="81">
        <v>14.828114249917915</v>
      </c>
      <c r="O81" s="81">
        <v>14.202918187165725</v>
      </c>
      <c r="P81" s="81">
        <v>17.592591362297853</v>
      </c>
      <c r="Q81" s="81">
        <v>0.82023323562716266</v>
      </c>
      <c r="R81" s="81">
        <v>0</v>
      </c>
      <c r="S81" s="81">
        <v>1.1583789530595372</v>
      </c>
      <c r="T81" s="82"/>
      <c r="U81" s="81">
        <v>2842787</v>
      </c>
      <c r="V81" s="81">
        <v>581</v>
      </c>
      <c r="W81" s="81">
        <v>86</v>
      </c>
      <c r="X81" s="81">
        <v>2130</v>
      </c>
      <c r="Y81" s="81">
        <v>5071</v>
      </c>
      <c r="Z81" s="81">
        <v>8892</v>
      </c>
      <c r="AA81" s="81">
        <v>3653</v>
      </c>
      <c r="AB81" s="81">
        <v>13292</v>
      </c>
      <c r="AC81" s="81">
        <v>0</v>
      </c>
      <c r="AD81" s="81">
        <v>1.158378953059537</v>
      </c>
      <c r="AE81" s="82"/>
      <c r="AF81" s="81">
        <v>18508517.160872869</v>
      </c>
      <c r="AG81" s="81">
        <v>886066.32715441345</v>
      </c>
      <c r="AH81" s="81">
        <v>849065.40972415532</v>
      </c>
      <c r="AI81" s="81">
        <v>12007083.393617719</v>
      </c>
      <c r="AJ81" s="81">
        <v>19336020.609485824</v>
      </c>
      <c r="AK81" s="81">
        <v>0</v>
      </c>
      <c r="AL81" s="81">
        <v>0</v>
      </c>
      <c r="AM81" s="81">
        <v>1810270.3378775727</v>
      </c>
      <c r="AN81" s="81">
        <v>0</v>
      </c>
      <c r="AO81" s="81">
        <v>0</v>
      </c>
      <c r="AP81" s="82"/>
      <c r="AQ81" s="81">
        <v>418</v>
      </c>
      <c r="AR81" s="81">
        <v>81</v>
      </c>
      <c r="AS81" s="81">
        <v>0</v>
      </c>
      <c r="AT81" s="81">
        <v>0</v>
      </c>
      <c r="AU81" s="81">
        <v>0</v>
      </c>
      <c r="AV81" s="81">
        <v>0</v>
      </c>
      <c r="AW81" s="81" t="s">
        <v>564</v>
      </c>
      <c r="AX81" s="82"/>
      <c r="AY81" s="81">
        <v>1918.799999999999</v>
      </c>
      <c r="AZ81" s="81">
        <v>29300.6</v>
      </c>
      <c r="BA81" s="81">
        <v>0</v>
      </c>
      <c r="BB81" s="81">
        <v>0</v>
      </c>
      <c r="BC81" s="81">
        <v>0</v>
      </c>
      <c r="BD81" s="81">
        <v>0</v>
      </c>
      <c r="BE81" s="81" t="s">
        <v>564</v>
      </c>
      <c r="BF81" s="82"/>
      <c r="BG81" s="81">
        <v>0</v>
      </c>
      <c r="BH81" s="81">
        <v>0</v>
      </c>
      <c r="BI81" s="81">
        <v>12.769</v>
      </c>
      <c r="BJ81" s="81">
        <v>0</v>
      </c>
      <c r="BK81" s="81">
        <v>0</v>
      </c>
      <c r="BL81" s="81">
        <v>0</v>
      </c>
      <c r="BM81" s="82"/>
      <c r="BN81" s="81">
        <v>0</v>
      </c>
      <c r="BO81" s="81">
        <v>0</v>
      </c>
      <c r="BP81" s="81">
        <v>2</v>
      </c>
      <c r="BQ81" s="81">
        <v>0</v>
      </c>
      <c r="BR81" s="81">
        <v>0</v>
      </c>
      <c r="BS81" s="81">
        <v>0</v>
      </c>
      <c r="BT81"/>
      <c r="BU81" s="80">
        <v>12.769</v>
      </c>
      <c r="BV81" s="80">
        <v>0</v>
      </c>
      <c r="BW81" s="80">
        <v>0</v>
      </c>
      <c r="BX81" s="80">
        <v>0</v>
      </c>
      <c r="BY81" s="80">
        <v>0</v>
      </c>
      <c r="BZ81" s="80">
        <v>0</v>
      </c>
      <c r="CA81" s="80">
        <v>0</v>
      </c>
      <c r="CB81" s="80">
        <v>0</v>
      </c>
      <c r="CC81" s="80">
        <v>0</v>
      </c>
    </row>
    <row r="82" spans="1:81">
      <c r="A82" s="80" t="s">
        <v>1779</v>
      </c>
      <c r="B82" s="80">
        <v>272</v>
      </c>
      <c r="C82" s="80">
        <v>17</v>
      </c>
      <c r="D82" s="80">
        <v>16</v>
      </c>
      <c r="E82" s="80">
        <v>2020</v>
      </c>
      <c r="F82" s="80" t="s">
        <v>218</v>
      </c>
      <c r="G82" s="80" t="s">
        <v>1762</v>
      </c>
      <c r="H82" s="80" t="s">
        <v>1763</v>
      </c>
      <c r="I82" s="177"/>
      <c r="J82" s="81">
        <v>25.975503651515709</v>
      </c>
      <c r="K82" s="81">
        <v>1.3515609089584881</v>
      </c>
      <c r="L82" s="81">
        <v>5.286351013348912</v>
      </c>
      <c r="M82" s="81">
        <v>8.1167245716511509</v>
      </c>
      <c r="N82" s="81">
        <v>15.092750631731214</v>
      </c>
      <c r="O82" s="81">
        <v>12.291227773414459</v>
      </c>
      <c r="P82" s="81">
        <v>16.351809854553153</v>
      </c>
      <c r="Q82" s="81">
        <v>0.76086075925756358</v>
      </c>
      <c r="R82" s="81">
        <v>0</v>
      </c>
      <c r="S82" s="81">
        <v>1.606270685064487</v>
      </c>
      <c r="T82" s="82"/>
      <c r="U82" s="81">
        <v>2534159</v>
      </c>
      <c r="V82" s="81">
        <v>611</v>
      </c>
      <c r="W82" s="81">
        <v>130</v>
      </c>
      <c r="X82" s="81">
        <v>2314</v>
      </c>
      <c r="Y82" s="81">
        <v>5016</v>
      </c>
      <c r="Z82" s="81">
        <v>8783</v>
      </c>
      <c r="AA82" s="81">
        <v>3689</v>
      </c>
      <c r="AB82" s="81">
        <v>12904</v>
      </c>
      <c r="AC82" s="81">
        <v>0</v>
      </c>
      <c r="AD82" s="81">
        <v>1.606270685064487</v>
      </c>
      <c r="AE82" s="82"/>
      <c r="AF82" s="81">
        <v>15928573.13461704</v>
      </c>
      <c r="AG82" s="81">
        <v>944706.28679578041</v>
      </c>
      <c r="AH82" s="81">
        <v>1006281.1333360089</v>
      </c>
      <c r="AI82" s="81">
        <v>11736183.002966288</v>
      </c>
      <c r="AJ82" s="81">
        <v>19721998.563094974</v>
      </c>
      <c r="AK82" s="81"/>
      <c r="AL82" s="81"/>
      <c r="AM82" s="81">
        <v>1684115.3664302002</v>
      </c>
      <c r="AN82" s="81"/>
      <c r="AO82" s="81"/>
      <c r="AP82" s="82"/>
      <c r="AQ82" s="81">
        <v>430</v>
      </c>
      <c r="AR82" s="81">
        <v>91</v>
      </c>
      <c r="AS82" s="81">
        <v>0</v>
      </c>
      <c r="AT82" s="81">
        <v>0</v>
      </c>
      <c r="AU82" s="81">
        <v>0</v>
      </c>
      <c r="AV82" s="81">
        <v>0</v>
      </c>
      <c r="AW82" s="81">
        <v>0</v>
      </c>
      <c r="AX82" s="82"/>
      <c r="AY82" s="81">
        <v>1981.599999999999</v>
      </c>
      <c r="AZ82" s="81">
        <v>69694.100000000064</v>
      </c>
      <c r="BA82" s="81">
        <v>0</v>
      </c>
      <c r="BB82" s="81">
        <v>0</v>
      </c>
      <c r="BC82" s="81">
        <v>0</v>
      </c>
      <c r="BD82" s="81">
        <v>0</v>
      </c>
      <c r="BE82" s="81">
        <v>0</v>
      </c>
      <c r="BF82" s="82"/>
      <c r="BG82" s="81">
        <v>0</v>
      </c>
      <c r="BH82" s="81">
        <v>0</v>
      </c>
      <c r="BI82" s="81">
        <v>10.382</v>
      </c>
      <c r="BJ82" s="81">
        <v>0</v>
      </c>
      <c r="BK82" s="81">
        <v>0</v>
      </c>
      <c r="BL82" s="81">
        <v>0</v>
      </c>
      <c r="BM82" s="82"/>
      <c r="BN82" s="81">
        <v>0</v>
      </c>
      <c r="BO82" s="81">
        <v>0</v>
      </c>
      <c r="BP82" s="81">
        <v>2</v>
      </c>
      <c r="BQ82" s="81">
        <v>0</v>
      </c>
      <c r="BR82" s="81">
        <v>0</v>
      </c>
      <c r="BS82" s="81">
        <v>0</v>
      </c>
      <c r="BT82"/>
      <c r="BU82" s="80">
        <v>10.382</v>
      </c>
      <c r="BV82" s="80">
        <v>0</v>
      </c>
      <c r="BW82" s="80">
        <v>0</v>
      </c>
      <c r="BX82" s="80">
        <v>0</v>
      </c>
      <c r="BY82" s="80">
        <v>0</v>
      </c>
      <c r="BZ82" s="80">
        <v>0</v>
      </c>
      <c r="CA82" s="80">
        <v>0</v>
      </c>
      <c r="CB82" s="80">
        <v>0</v>
      </c>
      <c r="CC82" s="80">
        <v>0</v>
      </c>
    </row>
    <row r="83" spans="1:81">
      <c r="A83" s="80" t="s">
        <v>1780</v>
      </c>
      <c r="B83" s="80">
        <v>272</v>
      </c>
      <c r="C83" s="80">
        <v>18</v>
      </c>
      <c r="D83" s="80">
        <v>16</v>
      </c>
      <c r="E83" s="80">
        <v>2021</v>
      </c>
      <c r="F83" s="80" t="s">
        <v>75</v>
      </c>
      <c r="G83" s="174" t="s">
        <v>1762</v>
      </c>
      <c r="H83" s="80" t="s">
        <v>1763</v>
      </c>
      <c r="I83" s="177"/>
      <c r="J83" s="81">
        <v>33.874009087003316</v>
      </c>
      <c r="K83" s="81">
        <v>1.4460278653264382</v>
      </c>
      <c r="L83" s="81">
        <v>5.2721469623302957</v>
      </c>
      <c r="M83" s="81">
        <v>9.1561059722933518</v>
      </c>
      <c r="N83" s="81">
        <v>13.585325147375469</v>
      </c>
      <c r="O83" s="81">
        <v>11.779223689460338</v>
      </c>
      <c r="P83" s="81">
        <v>16.740310111088004</v>
      </c>
      <c r="Q83" s="81">
        <v>0.74791351788927651</v>
      </c>
      <c r="R83" s="81">
        <v>0</v>
      </c>
      <c r="S83" s="81">
        <v>1.182622600042196</v>
      </c>
      <c r="T83" s="82"/>
      <c r="U83" s="81">
        <v>3483507</v>
      </c>
      <c r="V83" s="81">
        <v>611</v>
      </c>
      <c r="W83" s="81">
        <v>130</v>
      </c>
      <c r="X83" s="81">
        <v>2314</v>
      </c>
      <c r="Y83" s="81">
        <v>4975</v>
      </c>
      <c r="Z83" s="81">
        <v>8667</v>
      </c>
      <c r="AA83" s="81">
        <v>3683</v>
      </c>
      <c r="AB83" s="81">
        <v>12534</v>
      </c>
      <c r="AC83" s="81">
        <v>0</v>
      </c>
      <c r="AD83" s="81">
        <v>1.182622600042196</v>
      </c>
      <c r="AE83" s="82"/>
      <c r="AF83" s="81">
        <v>21776402.283419523</v>
      </c>
      <c r="AG83" s="81">
        <v>1004821.0806154603</v>
      </c>
      <c r="AH83" s="81">
        <v>843436.4826109967</v>
      </c>
      <c r="AI83" s="81">
        <v>13468466.851166278</v>
      </c>
      <c r="AJ83" s="81">
        <v>17632742.486335389</v>
      </c>
      <c r="AK83" s="81">
        <v>0</v>
      </c>
      <c r="AL83" s="81">
        <v>0</v>
      </c>
      <c r="AM83" s="81">
        <v>1645261.5697830017</v>
      </c>
      <c r="AN83" s="81">
        <v>0</v>
      </c>
      <c r="AO83" s="81">
        <v>0</v>
      </c>
      <c r="AP83" s="82"/>
      <c r="AQ83" s="81">
        <v>452</v>
      </c>
      <c r="AR83" s="81">
        <v>102</v>
      </c>
      <c r="AS83" s="81">
        <v>0</v>
      </c>
      <c r="AT83" s="81">
        <v>0</v>
      </c>
      <c r="AU83" s="81">
        <v>0</v>
      </c>
      <c r="AV83" s="81">
        <v>0</v>
      </c>
      <c r="AW83" s="81"/>
      <c r="AX83" s="82"/>
      <c r="AY83" s="81">
        <v>2106.7999999999988</v>
      </c>
      <c r="AZ83" s="81">
        <v>70189.600000000064</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1781</v>
      </c>
      <c r="B84" s="80">
        <v>272</v>
      </c>
      <c r="C84" s="80">
        <v>19</v>
      </c>
      <c r="D84" s="80">
        <v>16</v>
      </c>
      <c r="E84" s="80">
        <v>2022</v>
      </c>
      <c r="F84" s="80" t="s">
        <v>568</v>
      </c>
      <c r="G84" s="174" t="s">
        <v>1762</v>
      </c>
      <c r="H84" s="80" t="s">
        <v>1763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462</v>
      </c>
      <c r="AR84" s="81">
        <v>106</v>
      </c>
      <c r="AS84" s="81">
        <v>0</v>
      </c>
      <c r="AT84" s="81">
        <v>0</v>
      </c>
      <c r="AU84" s="81">
        <v>0</v>
      </c>
      <c r="AV84" s="81">
        <v>0</v>
      </c>
      <c r="AW84" s="81"/>
      <c r="AX84" s="82"/>
      <c r="AY84" s="81">
        <v>2168.4999999999986</v>
      </c>
      <c r="AZ84" s="81">
        <v>70387.600000000064</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1782</v>
      </c>
      <c r="B85" s="80">
        <v>341</v>
      </c>
      <c r="C85" s="80">
        <v>1</v>
      </c>
      <c r="D85" s="80">
        <v>21</v>
      </c>
      <c r="E85" s="80">
        <v>1990</v>
      </c>
      <c r="F85" s="80" t="s">
        <v>562</v>
      </c>
      <c r="G85" s="80" t="s">
        <v>1783</v>
      </c>
      <c r="H85" s="80" t="s">
        <v>1784</v>
      </c>
      <c r="I85" s="177"/>
      <c r="J85" s="81">
        <v>32.831458803117499</v>
      </c>
      <c r="K85" s="81">
        <v>2.5562897862647933</v>
      </c>
      <c r="L85" s="81">
        <v>24.279943088026659</v>
      </c>
      <c r="M85" s="81">
        <v>7.8937459755474091</v>
      </c>
      <c r="N85" s="81">
        <v>19.701784210590262</v>
      </c>
      <c r="O85" s="81">
        <v>11.779387928221524</v>
      </c>
      <c r="P85" s="81">
        <v>17.112068240147831</v>
      </c>
      <c r="Q85" s="81">
        <v>1.1788795824486944</v>
      </c>
      <c r="R85" s="81">
        <v>0</v>
      </c>
      <c r="S85" s="81">
        <v>1.0759266483124055</v>
      </c>
      <c r="T85" s="82"/>
      <c r="U85" s="81">
        <v>2444077</v>
      </c>
      <c r="V85" s="81">
        <v>746</v>
      </c>
      <c r="W85" s="81">
        <v>262</v>
      </c>
      <c r="X85" s="81">
        <v>2969</v>
      </c>
      <c r="Y85" s="81">
        <v>5112</v>
      </c>
      <c r="Z85" s="81">
        <v>4845</v>
      </c>
      <c r="AA85" s="81">
        <v>4155</v>
      </c>
      <c r="AB85" s="81">
        <v>19141</v>
      </c>
      <c r="AC85" s="81">
        <v>0</v>
      </c>
      <c r="AD85" s="81">
        <v>1.0759266483124055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1785</v>
      </c>
      <c r="B86" s="80">
        <v>342</v>
      </c>
      <c r="C86" s="80">
        <v>2</v>
      </c>
      <c r="D86" s="80">
        <v>21</v>
      </c>
      <c r="E86" s="80">
        <v>2005</v>
      </c>
      <c r="F86" s="80" t="s">
        <v>565</v>
      </c>
      <c r="G86" s="80" t="s">
        <v>1783</v>
      </c>
      <c r="H86" s="80" t="s">
        <v>1784</v>
      </c>
      <c r="I86" s="177"/>
      <c r="J86" s="81">
        <v>27.071194545534656</v>
      </c>
      <c r="K86" s="81">
        <v>2.0649687382682864</v>
      </c>
      <c r="L86" s="81">
        <v>10.129781477266254</v>
      </c>
      <c r="M86" s="81">
        <v>15.182242560734263</v>
      </c>
      <c r="N86" s="81">
        <v>30.7110147527751</v>
      </c>
      <c r="O86" s="81">
        <v>16.00744407562982</v>
      </c>
      <c r="P86" s="81">
        <v>18.756914884967642</v>
      </c>
      <c r="Q86" s="81">
        <v>0.99047566624662298</v>
      </c>
      <c r="R86" s="81">
        <v>0</v>
      </c>
      <c r="S86" s="81">
        <v>2.4581598430900264</v>
      </c>
      <c r="T86" s="82"/>
      <c r="U86" s="81">
        <v>2186150</v>
      </c>
      <c r="V86" s="81">
        <v>641</v>
      </c>
      <c r="W86" s="81">
        <v>101</v>
      </c>
      <c r="X86" s="81">
        <v>2403</v>
      </c>
      <c r="Y86" s="81">
        <v>5333</v>
      </c>
      <c r="Z86" s="81">
        <v>7619</v>
      </c>
      <c r="AA86" s="81">
        <v>3730</v>
      </c>
      <c r="AB86" s="81">
        <v>16812</v>
      </c>
      <c r="AC86" s="81">
        <v>0</v>
      </c>
      <c r="AD86" s="81">
        <v>2.4581598430900264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1786</v>
      </c>
      <c r="B87" s="80">
        <v>343</v>
      </c>
      <c r="C87" s="80">
        <v>3</v>
      </c>
      <c r="D87" s="80">
        <v>21</v>
      </c>
      <c r="E87" s="80">
        <v>2006</v>
      </c>
      <c r="F87" s="80" t="s">
        <v>566</v>
      </c>
      <c r="G87" s="80" t="s">
        <v>1783</v>
      </c>
      <c r="H87" s="80" t="s">
        <v>1784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1787</v>
      </c>
      <c r="B88" s="80">
        <v>344</v>
      </c>
      <c r="C88" s="80">
        <v>4</v>
      </c>
      <c r="D88" s="80">
        <v>21</v>
      </c>
      <c r="E88" s="80">
        <v>2007</v>
      </c>
      <c r="F88" s="80" t="s">
        <v>567</v>
      </c>
      <c r="G88" s="80" t="s">
        <v>1783</v>
      </c>
      <c r="H88" s="80" t="s">
        <v>1784</v>
      </c>
      <c r="I88" s="177"/>
      <c r="J88" s="81">
        <v>24.85465451382602</v>
      </c>
      <c r="K88" s="81">
        <v>1.7613099320567502</v>
      </c>
      <c r="L88" s="81">
        <v>8.635324068495791</v>
      </c>
      <c r="M88" s="81">
        <v>14.653883058959941</v>
      </c>
      <c r="N88" s="81">
        <v>30.667220902225843</v>
      </c>
      <c r="O88" s="81">
        <v>15.374159385276876</v>
      </c>
      <c r="P88" s="81">
        <v>18.664262654967352</v>
      </c>
      <c r="Q88" s="81">
        <v>1.0128759817529465</v>
      </c>
      <c r="R88" s="81">
        <v>0</v>
      </c>
      <c r="S88" s="81">
        <v>1.4122469497614922</v>
      </c>
      <c r="T88" s="82"/>
      <c r="U88" s="81">
        <v>2253361</v>
      </c>
      <c r="V88" s="81">
        <v>582</v>
      </c>
      <c r="W88" s="81">
        <v>113</v>
      </c>
      <c r="X88" s="81">
        <v>3114</v>
      </c>
      <c r="Y88" s="81">
        <v>5343</v>
      </c>
      <c r="Z88" s="81">
        <v>7607</v>
      </c>
      <c r="AA88" s="81">
        <v>3655</v>
      </c>
      <c r="AB88" s="81">
        <v>16283</v>
      </c>
      <c r="AC88" s="81">
        <v>0</v>
      </c>
      <c r="AD88" s="81">
        <v>1.4122469497614922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1788</v>
      </c>
      <c r="B89" s="80">
        <v>345</v>
      </c>
      <c r="C89" s="80">
        <v>5</v>
      </c>
      <c r="D89" s="80">
        <v>21</v>
      </c>
      <c r="E89" s="80">
        <v>2008</v>
      </c>
      <c r="F89" s="80" t="s">
        <v>84</v>
      </c>
      <c r="G89" s="80" t="s">
        <v>1783</v>
      </c>
      <c r="H89" s="80" t="s">
        <v>1784</v>
      </c>
      <c r="I89" s="177"/>
      <c r="J89" s="81">
        <v>20.445115828746875</v>
      </c>
      <c r="K89" s="81">
        <v>1.2801955329495296</v>
      </c>
      <c r="L89" s="81">
        <v>9.8938511879523467</v>
      </c>
      <c r="M89" s="81">
        <v>15.368922798369205</v>
      </c>
      <c r="N89" s="81">
        <v>25.192500781348624</v>
      </c>
      <c r="O89" s="81">
        <v>14.887995799470847</v>
      </c>
      <c r="P89" s="81">
        <v>18.693998782932248</v>
      </c>
      <c r="Q89" s="81">
        <v>0.9790596281886893</v>
      </c>
      <c r="R89" s="81">
        <v>0</v>
      </c>
      <c r="S89" s="81">
        <v>1.3735895930755351</v>
      </c>
      <c r="T89" s="82"/>
      <c r="U89" s="81">
        <v>2001098</v>
      </c>
      <c r="V89" s="81">
        <v>582</v>
      </c>
      <c r="W89" s="81">
        <v>147</v>
      </c>
      <c r="X89" s="81">
        <v>3114</v>
      </c>
      <c r="Y89" s="81">
        <v>5331</v>
      </c>
      <c r="Z89" s="81">
        <v>7625</v>
      </c>
      <c r="AA89" s="81">
        <v>3665</v>
      </c>
      <c r="AB89" s="81">
        <v>15998</v>
      </c>
      <c r="AC89" s="81">
        <v>0</v>
      </c>
      <c r="AD89" s="81">
        <v>1.3735895930755351</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1789</v>
      </c>
      <c r="B90" s="80">
        <v>346</v>
      </c>
      <c r="C90" s="80">
        <v>6</v>
      </c>
      <c r="D90" s="80">
        <v>21</v>
      </c>
      <c r="E90" s="80">
        <v>2009</v>
      </c>
      <c r="F90" s="80" t="s">
        <v>85</v>
      </c>
      <c r="G90" s="80" t="s">
        <v>1783</v>
      </c>
      <c r="H90" s="80" t="s">
        <v>1784</v>
      </c>
      <c r="I90" s="177"/>
      <c r="J90" s="81">
        <v>19.245963109680194</v>
      </c>
      <c r="K90" s="81">
        <v>1.5325344485952466</v>
      </c>
      <c r="L90" s="81">
        <v>17.202570902110615</v>
      </c>
      <c r="M90" s="81">
        <v>15.636015018521126</v>
      </c>
      <c r="N90" s="81">
        <v>24.212911058292239</v>
      </c>
      <c r="O90" s="81">
        <v>15.124887415272045</v>
      </c>
      <c r="P90" s="81">
        <v>18.015624641002155</v>
      </c>
      <c r="Q90" s="81">
        <v>0.91767224415055326</v>
      </c>
      <c r="R90" s="81">
        <v>0</v>
      </c>
      <c r="S90" s="81">
        <v>1.7052531969915732</v>
      </c>
      <c r="T90" s="82"/>
      <c r="U90" s="81">
        <v>1438816</v>
      </c>
      <c r="V90" s="81">
        <v>564</v>
      </c>
      <c r="W90" s="81">
        <v>350</v>
      </c>
      <c r="X90" s="81">
        <v>3182</v>
      </c>
      <c r="Y90" s="81">
        <v>5379</v>
      </c>
      <c r="Z90" s="81">
        <v>7646</v>
      </c>
      <c r="AA90" s="81">
        <v>3626</v>
      </c>
      <c r="AB90" s="81">
        <v>15741</v>
      </c>
      <c r="AC90" s="81">
        <v>0</v>
      </c>
      <c r="AD90" s="81">
        <v>1.7052531969915732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10.31</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1790</v>
      </c>
      <c r="B91" s="80">
        <v>347</v>
      </c>
      <c r="C91" s="80">
        <v>7</v>
      </c>
      <c r="D91" s="80">
        <v>21</v>
      </c>
      <c r="E91" s="80">
        <v>2010</v>
      </c>
      <c r="F91" s="80" t="s">
        <v>86</v>
      </c>
      <c r="G91" s="80" t="s">
        <v>1783</v>
      </c>
      <c r="H91" s="80" t="s">
        <v>1784</v>
      </c>
      <c r="I91" s="177"/>
      <c r="J91" s="81">
        <v>17.455170343290966</v>
      </c>
      <c r="K91" s="81">
        <v>1.4613373841810706</v>
      </c>
      <c r="L91" s="81">
        <v>15.955136409468958</v>
      </c>
      <c r="M91" s="81">
        <v>14.932128625977109</v>
      </c>
      <c r="N91" s="81">
        <v>25.204839955399382</v>
      </c>
      <c r="O91" s="81">
        <v>14.993891350469957</v>
      </c>
      <c r="P91" s="81">
        <v>18.257949353396175</v>
      </c>
      <c r="Q91" s="81">
        <v>0.94255301030915217</v>
      </c>
      <c r="R91" s="81">
        <v>0</v>
      </c>
      <c r="S91" s="81">
        <v>2.2979290533039363</v>
      </c>
      <c r="T91" s="82"/>
      <c r="U91" s="81">
        <v>1533589</v>
      </c>
      <c r="V91" s="81">
        <v>564</v>
      </c>
      <c r="W91" s="81">
        <v>350</v>
      </c>
      <c r="X91" s="81">
        <v>3182</v>
      </c>
      <c r="Y91" s="81">
        <v>5388</v>
      </c>
      <c r="Z91" s="81">
        <v>7615</v>
      </c>
      <c r="AA91" s="81">
        <v>3583</v>
      </c>
      <c r="AB91" s="81">
        <v>15492</v>
      </c>
      <c r="AC91" s="81">
        <v>0</v>
      </c>
      <c r="AD91" s="81">
        <v>2.2979290533039363</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11.304</v>
      </c>
      <c r="BJ91" s="81">
        <v>0</v>
      </c>
      <c r="BK91" s="81">
        <v>0</v>
      </c>
      <c r="BL91" s="81">
        <v>0</v>
      </c>
      <c r="BM91" s="82"/>
      <c r="BN91" s="81">
        <v>0</v>
      </c>
      <c r="BO91" s="81">
        <v>0</v>
      </c>
      <c r="BP91" s="81">
        <v>1</v>
      </c>
      <c r="BQ91" s="81">
        <v>0</v>
      </c>
      <c r="BR91" s="81">
        <v>0</v>
      </c>
      <c r="BS91" s="81">
        <v>0</v>
      </c>
      <c r="BT91"/>
      <c r="BU91" s="80">
        <v>11.304</v>
      </c>
      <c r="BV91" s="80">
        <v>0</v>
      </c>
      <c r="BW91" s="80">
        <v>0</v>
      </c>
      <c r="BX91" s="80">
        <v>0</v>
      </c>
      <c r="BY91" s="80">
        <v>0</v>
      </c>
      <c r="BZ91" s="80">
        <v>0</v>
      </c>
      <c r="CA91" s="80">
        <v>0</v>
      </c>
      <c r="CB91" s="80">
        <v>0</v>
      </c>
      <c r="CC91" s="80">
        <v>0</v>
      </c>
    </row>
    <row r="92" spans="1:81">
      <c r="A92" s="80" t="s">
        <v>1791</v>
      </c>
      <c r="B92" s="80">
        <v>348</v>
      </c>
      <c r="C92" s="80">
        <v>8</v>
      </c>
      <c r="D92" s="80">
        <v>21</v>
      </c>
      <c r="E92" s="80">
        <v>2011</v>
      </c>
      <c r="F92" s="80" t="s">
        <v>87</v>
      </c>
      <c r="G92" s="80" t="s">
        <v>1783</v>
      </c>
      <c r="H92" s="80" t="s">
        <v>1784</v>
      </c>
      <c r="I92" s="177"/>
      <c r="J92" s="81">
        <v>14.788082309766477</v>
      </c>
      <c r="K92" s="81">
        <v>1.7833907334904984</v>
      </c>
      <c r="L92" s="81">
        <v>17.475882844210133</v>
      </c>
      <c r="M92" s="81">
        <v>18.391613129969638</v>
      </c>
      <c r="N92" s="81">
        <v>30.551198738277694</v>
      </c>
      <c r="O92" s="81">
        <v>14.133552479204132</v>
      </c>
      <c r="P92" s="81">
        <v>16.117126023684495</v>
      </c>
      <c r="Q92" s="81">
        <v>1.0674121828783245</v>
      </c>
      <c r="R92" s="81">
        <v>0</v>
      </c>
      <c r="S92" s="81">
        <v>1.4992954633461657</v>
      </c>
      <c r="T92" s="82"/>
      <c r="U92" s="81">
        <v>1438879</v>
      </c>
      <c r="V92" s="81">
        <v>564</v>
      </c>
      <c r="W92" s="81">
        <v>350</v>
      </c>
      <c r="X92" s="81">
        <v>3182</v>
      </c>
      <c r="Y92" s="81">
        <v>5372</v>
      </c>
      <c r="Z92" s="81">
        <v>7334</v>
      </c>
      <c r="AA92" s="81">
        <v>3257</v>
      </c>
      <c r="AB92" s="81">
        <v>15210</v>
      </c>
      <c r="AC92" s="81">
        <v>0</v>
      </c>
      <c r="AD92" s="81">
        <v>1.4992954633461657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9.9619999999999997</v>
      </c>
      <c r="BJ92" s="81">
        <v>0</v>
      </c>
      <c r="BK92" s="81">
        <v>0</v>
      </c>
      <c r="BL92" s="81">
        <v>0</v>
      </c>
      <c r="BM92" s="82"/>
      <c r="BN92" s="81">
        <v>0</v>
      </c>
      <c r="BO92" s="81">
        <v>0</v>
      </c>
      <c r="BP92" s="81">
        <v>1</v>
      </c>
      <c r="BQ92" s="81">
        <v>0</v>
      </c>
      <c r="BR92" s="81">
        <v>0</v>
      </c>
      <c r="BS92" s="81">
        <v>0</v>
      </c>
      <c r="BT92"/>
      <c r="BU92" s="80">
        <v>9.9619999999999997</v>
      </c>
      <c r="BV92" s="80">
        <v>0</v>
      </c>
      <c r="BW92" s="80">
        <v>0</v>
      </c>
      <c r="BX92" s="80">
        <v>0</v>
      </c>
      <c r="BY92" s="80">
        <v>0</v>
      </c>
      <c r="BZ92" s="80">
        <v>0</v>
      </c>
      <c r="CA92" s="80">
        <v>0</v>
      </c>
      <c r="CB92" s="80">
        <v>0</v>
      </c>
      <c r="CC92" s="80">
        <v>0</v>
      </c>
    </row>
    <row r="93" spans="1:81">
      <c r="A93" s="80" t="s">
        <v>1792</v>
      </c>
      <c r="B93" s="80">
        <v>349</v>
      </c>
      <c r="C93" s="80">
        <v>9</v>
      </c>
      <c r="D93" s="80">
        <v>21</v>
      </c>
      <c r="E93" s="80">
        <v>2012</v>
      </c>
      <c r="F93" s="80" t="s">
        <v>88</v>
      </c>
      <c r="G93" s="80" t="s">
        <v>1783</v>
      </c>
      <c r="H93" s="80" t="s">
        <v>1784</v>
      </c>
      <c r="I93" s="177"/>
      <c r="J93" s="81">
        <v>16.113785880958243</v>
      </c>
      <c r="K93" s="81">
        <v>1.7054784589097536</v>
      </c>
      <c r="L93" s="81">
        <v>17.089509377009811</v>
      </c>
      <c r="M93" s="81">
        <v>18.33714466844701</v>
      </c>
      <c r="N93" s="81">
        <v>33.168266245175978</v>
      </c>
      <c r="O93" s="81">
        <v>14.312951136597867</v>
      </c>
      <c r="P93" s="81">
        <v>16.303382058891469</v>
      </c>
      <c r="Q93" s="81">
        <v>1.1459171051682711</v>
      </c>
      <c r="R93" s="81">
        <v>0</v>
      </c>
      <c r="S93" s="81">
        <v>1.2388846518265011</v>
      </c>
      <c r="T93" s="82"/>
      <c r="U93" s="81">
        <v>1368008</v>
      </c>
      <c r="V93" s="81">
        <v>564</v>
      </c>
      <c r="W93" s="81">
        <v>350</v>
      </c>
      <c r="X93" s="81">
        <v>3182</v>
      </c>
      <c r="Y93" s="81">
        <v>5450</v>
      </c>
      <c r="Z93" s="81">
        <v>7486</v>
      </c>
      <c r="AA93" s="81">
        <v>3276</v>
      </c>
      <c r="AB93" s="81">
        <v>15029</v>
      </c>
      <c r="AC93" s="81">
        <v>0</v>
      </c>
      <c r="AD93" s="81">
        <v>1.2388846518265011</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11.22</v>
      </c>
      <c r="BJ93" s="81">
        <v>0</v>
      </c>
      <c r="BK93" s="81">
        <v>0</v>
      </c>
      <c r="BL93" s="81">
        <v>0</v>
      </c>
      <c r="BM93" s="82"/>
      <c r="BN93" s="81">
        <v>0</v>
      </c>
      <c r="BO93" s="81">
        <v>0</v>
      </c>
      <c r="BP93" s="81">
        <v>1</v>
      </c>
      <c r="BQ93" s="81">
        <v>0</v>
      </c>
      <c r="BR93" s="81">
        <v>0</v>
      </c>
      <c r="BS93" s="81">
        <v>0</v>
      </c>
      <c r="BT93"/>
      <c r="BU93" s="80">
        <v>11.22</v>
      </c>
      <c r="BV93" s="80">
        <v>0</v>
      </c>
      <c r="BW93" s="80">
        <v>0</v>
      </c>
      <c r="BX93" s="80">
        <v>0</v>
      </c>
      <c r="BY93" s="80">
        <v>0</v>
      </c>
      <c r="BZ93" s="80">
        <v>0</v>
      </c>
      <c r="CA93" s="80">
        <v>0</v>
      </c>
      <c r="CB93" s="80">
        <v>0</v>
      </c>
      <c r="CC93" s="80">
        <v>0</v>
      </c>
    </row>
    <row r="94" spans="1:81">
      <c r="A94" s="80" t="s">
        <v>1793</v>
      </c>
      <c r="B94" s="80">
        <v>350</v>
      </c>
      <c r="C94" s="80">
        <v>10</v>
      </c>
      <c r="D94" s="80">
        <v>21</v>
      </c>
      <c r="E94" s="80">
        <v>2013</v>
      </c>
      <c r="F94" s="80" t="s">
        <v>89</v>
      </c>
      <c r="G94" s="80" t="s">
        <v>1783</v>
      </c>
      <c r="H94" s="80" t="s">
        <v>1784</v>
      </c>
      <c r="I94" s="177"/>
      <c r="J94" s="81">
        <v>18.753261709490396</v>
      </c>
      <c r="K94" s="81">
        <v>1.6575689624311394</v>
      </c>
      <c r="L94" s="81">
        <v>13.891851784684171</v>
      </c>
      <c r="M94" s="81">
        <v>17.593178554083568</v>
      </c>
      <c r="N94" s="81">
        <v>28.666563052194864</v>
      </c>
      <c r="O94" s="81">
        <v>14.116682699020521</v>
      </c>
      <c r="P94" s="81">
        <v>17.733541100041712</v>
      </c>
      <c r="Q94" s="81">
        <v>1.1496680767054275</v>
      </c>
      <c r="R94" s="81">
        <v>0</v>
      </c>
      <c r="S94" s="81">
        <v>1.7051838187210178</v>
      </c>
      <c r="T94" s="82"/>
      <c r="U94" s="81">
        <v>1492622</v>
      </c>
      <c r="V94" s="81">
        <v>564</v>
      </c>
      <c r="W94" s="81">
        <v>350</v>
      </c>
      <c r="X94" s="81">
        <v>3182</v>
      </c>
      <c r="Y94" s="81">
        <v>5466</v>
      </c>
      <c r="Z94" s="81">
        <v>7713</v>
      </c>
      <c r="AA94" s="81">
        <v>3550</v>
      </c>
      <c r="AB94" s="81">
        <v>14862</v>
      </c>
      <c r="AC94" s="81">
        <v>0</v>
      </c>
      <c r="AD94" s="81">
        <v>1.7051838187210178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13.199</v>
      </c>
      <c r="BJ94" s="81">
        <v>0</v>
      </c>
      <c r="BK94" s="81">
        <v>0</v>
      </c>
      <c r="BL94" s="81">
        <v>0</v>
      </c>
      <c r="BM94" s="82"/>
      <c r="BN94" s="81">
        <v>0</v>
      </c>
      <c r="BO94" s="81">
        <v>0</v>
      </c>
      <c r="BP94" s="81">
        <v>1</v>
      </c>
      <c r="BQ94" s="81">
        <v>0</v>
      </c>
      <c r="BR94" s="81">
        <v>0</v>
      </c>
      <c r="BS94" s="81">
        <v>0</v>
      </c>
      <c r="BT94"/>
      <c r="BU94" s="80">
        <v>13.199</v>
      </c>
      <c r="BV94" s="80">
        <v>0</v>
      </c>
      <c r="BW94" s="80">
        <v>0</v>
      </c>
      <c r="BX94" s="80">
        <v>0</v>
      </c>
      <c r="BY94" s="80">
        <v>0</v>
      </c>
      <c r="BZ94" s="80">
        <v>0</v>
      </c>
      <c r="CA94" s="80">
        <v>0</v>
      </c>
      <c r="CB94" s="80">
        <v>0</v>
      </c>
      <c r="CC94" s="80">
        <v>0</v>
      </c>
    </row>
    <row r="95" spans="1:81">
      <c r="A95" s="80" t="s">
        <v>1794</v>
      </c>
      <c r="B95" s="80">
        <v>351</v>
      </c>
      <c r="C95" s="80">
        <v>11</v>
      </c>
      <c r="D95" s="80">
        <v>21</v>
      </c>
      <c r="E95" s="80">
        <v>2014</v>
      </c>
      <c r="F95" s="80" t="s">
        <v>90</v>
      </c>
      <c r="G95" s="80" t="s">
        <v>1783</v>
      </c>
      <c r="H95" s="80" t="s">
        <v>1784</v>
      </c>
      <c r="I95" s="177"/>
      <c r="J95" s="81">
        <v>20.045621849036728</v>
      </c>
      <c r="K95" s="81">
        <v>1.564169341017797</v>
      </c>
      <c r="L95" s="81">
        <v>15.578088810250993</v>
      </c>
      <c r="M95" s="81">
        <v>16.168058108049458</v>
      </c>
      <c r="N95" s="81">
        <v>25.169188915290629</v>
      </c>
      <c r="O95" s="81">
        <v>13.476454412319775</v>
      </c>
      <c r="P95" s="81">
        <v>17.82075340732824</v>
      </c>
      <c r="Q95" s="81">
        <v>1.083757458541962</v>
      </c>
      <c r="R95" s="81">
        <v>0</v>
      </c>
      <c r="S95" s="81">
        <v>1.2988981211244337</v>
      </c>
      <c r="T95" s="82"/>
      <c r="U95" s="81">
        <v>1591106</v>
      </c>
      <c r="V95" s="81">
        <v>541</v>
      </c>
      <c r="W95" s="81">
        <v>337</v>
      </c>
      <c r="X95" s="81">
        <v>2990</v>
      </c>
      <c r="Y95" s="81">
        <v>5465</v>
      </c>
      <c r="Z95" s="81">
        <v>7755</v>
      </c>
      <c r="AA95" s="81">
        <v>3549</v>
      </c>
      <c r="AB95" s="81">
        <v>14602</v>
      </c>
      <c r="AC95" s="81">
        <v>0</v>
      </c>
      <c r="AD95" s="81">
        <v>1.2988981211244337</v>
      </c>
      <c r="AE95" s="82"/>
      <c r="AF95" s="81">
        <v>17953439.287654355</v>
      </c>
      <c r="AG95" s="81">
        <v>1114302.2144035238</v>
      </c>
      <c r="AH95" s="81">
        <v>2940577.5812272737</v>
      </c>
      <c r="AI95" s="81">
        <v>18966060.734007422</v>
      </c>
      <c r="AJ95" s="81">
        <v>28370121.785834342</v>
      </c>
      <c r="AK95" s="81">
        <v>0</v>
      </c>
      <c r="AL95" s="81">
        <v>0</v>
      </c>
      <c r="AM95" s="81">
        <v>2004636.3991750444</v>
      </c>
      <c r="AN95" s="81">
        <v>0</v>
      </c>
      <c r="AO95" s="81">
        <v>0</v>
      </c>
      <c r="AP95" s="82"/>
      <c r="AQ95" s="81">
        <v>166</v>
      </c>
      <c r="AR95" s="81">
        <v>19</v>
      </c>
      <c r="AS95" s="81">
        <v>0</v>
      </c>
      <c r="AT95" s="81">
        <v>0</v>
      </c>
      <c r="AU95" s="81">
        <v>0</v>
      </c>
      <c r="AV95" s="81">
        <v>0</v>
      </c>
      <c r="AW95" s="81" t="s">
        <v>564</v>
      </c>
      <c r="AX95" s="82"/>
      <c r="AY95" s="81">
        <v>689.9</v>
      </c>
      <c r="AZ95" s="81">
        <v>2202.6</v>
      </c>
      <c r="BA95" s="81">
        <v>0</v>
      </c>
      <c r="BB95" s="81">
        <v>0</v>
      </c>
      <c r="BC95" s="81">
        <v>0</v>
      </c>
      <c r="BD95" s="81">
        <v>0</v>
      </c>
      <c r="BE95" s="81" t="s">
        <v>564</v>
      </c>
      <c r="BF95" s="82"/>
      <c r="BG95" s="81">
        <v>0</v>
      </c>
      <c r="BH95" s="81">
        <v>0</v>
      </c>
      <c r="BI95" s="81">
        <v>17.085000000000001</v>
      </c>
      <c r="BJ95" s="81">
        <v>0</v>
      </c>
      <c r="BK95" s="81">
        <v>0</v>
      </c>
      <c r="BL95" s="81">
        <v>0</v>
      </c>
      <c r="BM95" s="82"/>
      <c r="BN95" s="81">
        <v>0</v>
      </c>
      <c r="BO95" s="81">
        <v>0</v>
      </c>
      <c r="BP95" s="81">
        <v>2</v>
      </c>
      <c r="BQ95" s="81">
        <v>0</v>
      </c>
      <c r="BR95" s="81">
        <v>0</v>
      </c>
      <c r="BS95" s="81">
        <v>0</v>
      </c>
      <c r="BT95"/>
      <c r="BU95" s="80">
        <v>17.085000000000001</v>
      </c>
      <c r="BV95" s="80">
        <v>0</v>
      </c>
      <c r="BW95" s="80">
        <v>0</v>
      </c>
      <c r="BX95" s="80">
        <v>0</v>
      </c>
      <c r="BY95" s="80">
        <v>0</v>
      </c>
      <c r="BZ95" s="80">
        <v>0</v>
      </c>
      <c r="CA95" s="80">
        <v>0</v>
      </c>
      <c r="CB95" s="80">
        <v>0</v>
      </c>
      <c r="CC95" s="80">
        <v>0</v>
      </c>
    </row>
    <row r="96" spans="1:81">
      <c r="A96" s="80" t="s">
        <v>1795</v>
      </c>
      <c r="B96" s="80">
        <v>352</v>
      </c>
      <c r="C96" s="80">
        <v>12</v>
      </c>
      <c r="D96" s="80">
        <v>21</v>
      </c>
      <c r="E96" s="80">
        <v>2015</v>
      </c>
      <c r="F96" s="80" t="s">
        <v>91</v>
      </c>
      <c r="G96" s="80" t="s">
        <v>1783</v>
      </c>
      <c r="H96" s="80" t="s">
        <v>1784</v>
      </c>
      <c r="I96" s="177"/>
      <c r="J96" s="81">
        <v>18.541837262393337</v>
      </c>
      <c r="K96" s="81">
        <v>1.609992025143776</v>
      </c>
      <c r="L96" s="81">
        <v>13.639125368214502</v>
      </c>
      <c r="M96" s="81">
        <v>17.062950377774868</v>
      </c>
      <c r="N96" s="81">
        <v>28.328331172753966</v>
      </c>
      <c r="O96" s="81">
        <v>13.296215273718987</v>
      </c>
      <c r="P96" s="81">
        <v>17.844825666933964</v>
      </c>
      <c r="Q96" s="81">
        <v>1.0368224619152564</v>
      </c>
      <c r="R96" s="81">
        <v>0</v>
      </c>
      <c r="S96" s="81">
        <v>1.8615263170512821</v>
      </c>
      <c r="T96" s="82"/>
      <c r="U96" s="81">
        <v>1680552</v>
      </c>
      <c r="V96" s="81">
        <v>541</v>
      </c>
      <c r="W96" s="81">
        <v>337</v>
      </c>
      <c r="X96" s="81">
        <v>2990</v>
      </c>
      <c r="Y96" s="81">
        <v>5457</v>
      </c>
      <c r="Z96" s="81">
        <v>7725</v>
      </c>
      <c r="AA96" s="81">
        <v>3551</v>
      </c>
      <c r="AB96" s="81">
        <v>14270</v>
      </c>
      <c r="AC96" s="81">
        <v>0</v>
      </c>
      <c r="AD96" s="81">
        <v>1.8615263170512821</v>
      </c>
      <c r="AE96" s="82"/>
      <c r="AF96" s="81">
        <v>15866083.700049136</v>
      </c>
      <c r="AG96" s="81">
        <v>1067222.4294063209</v>
      </c>
      <c r="AH96" s="81">
        <v>2031373.1716542952</v>
      </c>
      <c r="AI96" s="81">
        <v>20094981.885664161</v>
      </c>
      <c r="AJ96" s="81">
        <v>32503463.443764109</v>
      </c>
      <c r="AK96" s="81">
        <v>0</v>
      </c>
      <c r="AL96" s="81">
        <v>0</v>
      </c>
      <c r="AM96" s="81">
        <v>1955643.6396013927</v>
      </c>
      <c r="AN96" s="81">
        <v>0</v>
      </c>
      <c r="AO96" s="81">
        <v>0</v>
      </c>
      <c r="AP96" s="82"/>
      <c r="AQ96" s="81">
        <v>182</v>
      </c>
      <c r="AR96" s="81">
        <v>26</v>
      </c>
      <c r="AS96" s="81">
        <v>0</v>
      </c>
      <c r="AT96" s="81">
        <v>0</v>
      </c>
      <c r="AU96" s="81">
        <v>0</v>
      </c>
      <c r="AV96" s="81">
        <v>0</v>
      </c>
      <c r="AW96" s="81" t="s">
        <v>564</v>
      </c>
      <c r="AX96" s="82"/>
      <c r="AY96" s="81">
        <v>780.6</v>
      </c>
      <c r="AZ96" s="81">
        <v>3115.9</v>
      </c>
      <c r="BA96" s="81">
        <v>0</v>
      </c>
      <c r="BB96" s="81">
        <v>0</v>
      </c>
      <c r="BC96" s="81">
        <v>0</v>
      </c>
      <c r="BD96" s="81">
        <v>0</v>
      </c>
      <c r="BE96" s="81" t="s">
        <v>564</v>
      </c>
      <c r="BF96" s="82"/>
      <c r="BG96" s="81">
        <v>0</v>
      </c>
      <c r="BH96" s="81">
        <v>0</v>
      </c>
      <c r="BI96" s="81">
        <v>16.510000000000002</v>
      </c>
      <c r="BJ96" s="81">
        <v>0</v>
      </c>
      <c r="BK96" s="81">
        <v>0</v>
      </c>
      <c r="BL96" s="81">
        <v>0</v>
      </c>
      <c r="BM96" s="82"/>
      <c r="BN96" s="81">
        <v>0</v>
      </c>
      <c r="BO96" s="81">
        <v>0</v>
      </c>
      <c r="BP96" s="81">
        <v>2</v>
      </c>
      <c r="BQ96" s="81">
        <v>0</v>
      </c>
      <c r="BR96" s="81">
        <v>0</v>
      </c>
      <c r="BS96" s="81">
        <v>0</v>
      </c>
      <c r="BT96"/>
      <c r="BU96" s="80">
        <v>16.510000000000002</v>
      </c>
      <c r="BV96" s="80">
        <v>0</v>
      </c>
      <c r="BW96" s="80">
        <v>0</v>
      </c>
      <c r="BX96" s="80">
        <v>0</v>
      </c>
      <c r="BY96" s="80">
        <v>0</v>
      </c>
      <c r="BZ96" s="80">
        <v>0</v>
      </c>
      <c r="CA96" s="80">
        <v>0</v>
      </c>
      <c r="CB96" s="80">
        <v>0</v>
      </c>
      <c r="CC96" s="80">
        <v>0</v>
      </c>
    </row>
    <row r="97" spans="1:81">
      <c r="A97" s="80" t="s">
        <v>1796</v>
      </c>
      <c r="B97" s="80">
        <v>353</v>
      </c>
      <c r="C97" s="80">
        <v>13</v>
      </c>
      <c r="D97" s="80">
        <v>21</v>
      </c>
      <c r="E97" s="80">
        <v>2016</v>
      </c>
      <c r="F97" s="80" t="s">
        <v>92</v>
      </c>
      <c r="G97" s="80" t="s">
        <v>1783</v>
      </c>
      <c r="H97" s="80" t="s">
        <v>1784</v>
      </c>
      <c r="I97" s="177"/>
      <c r="J97" s="81">
        <v>17.58621403567404</v>
      </c>
      <c r="K97" s="81">
        <v>1.5737514329785567</v>
      </c>
      <c r="L97" s="81">
        <v>16.512214579881647</v>
      </c>
      <c r="M97" s="81">
        <v>13.621018425064735</v>
      </c>
      <c r="N97" s="81">
        <v>25.652275580355042</v>
      </c>
      <c r="O97" s="81">
        <v>13.109249015620451</v>
      </c>
      <c r="P97" s="81">
        <v>17.491398962618582</v>
      </c>
      <c r="Q97" s="81">
        <v>0.99216809522729643</v>
      </c>
      <c r="R97" s="81">
        <v>0</v>
      </c>
      <c r="S97" s="81">
        <v>2.120947505391753</v>
      </c>
      <c r="T97" s="82"/>
      <c r="U97" s="81">
        <v>1607651</v>
      </c>
      <c r="V97" s="81">
        <v>541</v>
      </c>
      <c r="W97" s="81">
        <v>337</v>
      </c>
      <c r="X97" s="81">
        <v>2990</v>
      </c>
      <c r="Y97" s="81">
        <v>5451</v>
      </c>
      <c r="Z97" s="81">
        <v>7710</v>
      </c>
      <c r="AA97" s="81">
        <v>3600</v>
      </c>
      <c r="AB97" s="81">
        <v>14047</v>
      </c>
      <c r="AC97" s="81">
        <v>0</v>
      </c>
      <c r="AD97" s="81">
        <v>2.120947505391753</v>
      </c>
      <c r="AE97" s="82"/>
      <c r="AF97" s="81">
        <v>15020876.52306214</v>
      </c>
      <c r="AG97" s="81">
        <v>1049049.4184696481</v>
      </c>
      <c r="AH97" s="81">
        <v>1958059.4835367231</v>
      </c>
      <c r="AI97" s="81">
        <v>18454774.442862179</v>
      </c>
      <c r="AJ97" s="81">
        <v>26821586.14026165</v>
      </c>
      <c r="AK97" s="81">
        <v>0</v>
      </c>
      <c r="AL97" s="81">
        <v>0</v>
      </c>
      <c r="AM97" s="81">
        <v>1926578.02520808</v>
      </c>
      <c r="AN97" s="81">
        <v>0</v>
      </c>
      <c r="AO97" s="81">
        <v>0</v>
      </c>
      <c r="AP97" s="82"/>
      <c r="AQ97" s="81">
        <v>201</v>
      </c>
      <c r="AR97" s="81">
        <v>28</v>
      </c>
      <c r="AS97" s="81">
        <v>0</v>
      </c>
      <c r="AT97" s="81">
        <v>0</v>
      </c>
      <c r="AU97" s="81">
        <v>0</v>
      </c>
      <c r="AV97" s="81">
        <v>0</v>
      </c>
      <c r="AW97" s="81" t="s">
        <v>564</v>
      </c>
      <c r="AX97" s="82"/>
      <c r="AY97" s="81">
        <v>895.4</v>
      </c>
      <c r="AZ97" s="81">
        <v>3176.4</v>
      </c>
      <c r="BA97" s="81">
        <v>0</v>
      </c>
      <c r="BB97" s="81">
        <v>0</v>
      </c>
      <c r="BC97" s="81">
        <v>0</v>
      </c>
      <c r="BD97" s="81">
        <v>0</v>
      </c>
      <c r="BE97" s="81" t="s">
        <v>564</v>
      </c>
      <c r="BF97" s="82"/>
      <c r="BG97" s="81">
        <v>0</v>
      </c>
      <c r="BH97" s="81">
        <v>0</v>
      </c>
      <c r="BI97" s="81">
        <v>17.329999999999998</v>
      </c>
      <c r="BJ97" s="81">
        <v>0</v>
      </c>
      <c r="BK97" s="81">
        <v>0</v>
      </c>
      <c r="BL97" s="81">
        <v>0</v>
      </c>
      <c r="BM97" s="82"/>
      <c r="BN97" s="81">
        <v>0</v>
      </c>
      <c r="BO97" s="81">
        <v>0</v>
      </c>
      <c r="BP97" s="81">
        <v>2</v>
      </c>
      <c r="BQ97" s="81">
        <v>0</v>
      </c>
      <c r="BR97" s="81">
        <v>0</v>
      </c>
      <c r="BS97" s="81">
        <v>0</v>
      </c>
      <c r="BT97"/>
      <c r="BU97" s="80">
        <v>17.329999999999998</v>
      </c>
      <c r="BV97" s="80">
        <v>0</v>
      </c>
      <c r="BW97" s="80">
        <v>0</v>
      </c>
      <c r="BX97" s="80">
        <v>0</v>
      </c>
      <c r="BY97" s="80">
        <v>0</v>
      </c>
      <c r="BZ97" s="80">
        <v>0</v>
      </c>
      <c r="CA97" s="80">
        <v>0</v>
      </c>
      <c r="CB97" s="80">
        <v>0</v>
      </c>
      <c r="CC97" s="80">
        <v>0</v>
      </c>
    </row>
    <row r="98" spans="1:81">
      <c r="A98" s="80" t="s">
        <v>1797</v>
      </c>
      <c r="B98" s="80">
        <v>354</v>
      </c>
      <c r="C98" s="80">
        <v>14</v>
      </c>
      <c r="D98" s="80">
        <v>21</v>
      </c>
      <c r="E98" s="80">
        <v>2017</v>
      </c>
      <c r="F98" s="80" t="s">
        <v>71</v>
      </c>
      <c r="G98" s="80" t="s">
        <v>1783</v>
      </c>
      <c r="H98" s="80" t="s">
        <v>1784</v>
      </c>
      <c r="I98" s="177"/>
      <c r="J98" s="81">
        <v>16.222701399877486</v>
      </c>
      <c r="K98" s="81">
        <v>1.5958561513959904</v>
      </c>
      <c r="L98" s="81">
        <v>14.688141859603945</v>
      </c>
      <c r="M98" s="81">
        <v>12.226007176015226</v>
      </c>
      <c r="N98" s="81">
        <v>25.364364441724895</v>
      </c>
      <c r="O98" s="81">
        <v>12.873594196772737</v>
      </c>
      <c r="P98" s="81">
        <v>17.317833928490511</v>
      </c>
      <c r="Q98" s="81">
        <v>0.93988536664745337</v>
      </c>
      <c r="R98" s="81">
        <v>0</v>
      </c>
      <c r="S98" s="81">
        <v>2.1916483341880202</v>
      </c>
      <c r="T98" s="82"/>
      <c r="U98" s="81">
        <v>1695157</v>
      </c>
      <c r="V98" s="81">
        <v>541</v>
      </c>
      <c r="W98" s="81">
        <v>337</v>
      </c>
      <c r="X98" s="81">
        <v>2990</v>
      </c>
      <c r="Y98" s="81">
        <v>5444</v>
      </c>
      <c r="Z98" s="81">
        <v>7697</v>
      </c>
      <c r="AA98" s="81">
        <v>3587</v>
      </c>
      <c r="AB98" s="81">
        <v>13761</v>
      </c>
      <c r="AC98" s="81">
        <v>0</v>
      </c>
      <c r="AD98" s="81">
        <v>2.1916483341880202</v>
      </c>
      <c r="AE98" s="82"/>
      <c r="AF98" s="81">
        <v>14210089.346690681</v>
      </c>
      <c r="AG98" s="81">
        <v>1066948.7388699499</v>
      </c>
      <c r="AH98" s="81">
        <v>2328349.943951223</v>
      </c>
      <c r="AI98" s="81">
        <v>17622475.115084492</v>
      </c>
      <c r="AJ98" s="81">
        <v>30502943.40305369</v>
      </c>
      <c r="AK98" s="81">
        <v>0</v>
      </c>
      <c r="AL98" s="81">
        <v>0</v>
      </c>
      <c r="AM98" s="81">
        <v>1890305.6656160799</v>
      </c>
      <c r="AN98" s="81">
        <v>0</v>
      </c>
      <c r="AO98" s="81">
        <v>0</v>
      </c>
      <c r="AP98" s="82"/>
      <c r="AQ98" s="81">
        <v>208</v>
      </c>
      <c r="AR98" s="81">
        <v>30</v>
      </c>
      <c r="AS98" s="81">
        <v>0</v>
      </c>
      <c r="AT98" s="81">
        <v>0</v>
      </c>
      <c r="AU98" s="81">
        <v>0</v>
      </c>
      <c r="AV98" s="81">
        <v>0</v>
      </c>
      <c r="AW98" s="81" t="s">
        <v>564</v>
      </c>
      <c r="AX98" s="82"/>
      <c r="AY98" s="81">
        <v>945.3</v>
      </c>
      <c r="AZ98" s="81">
        <v>3253.6</v>
      </c>
      <c r="BA98" s="81">
        <v>0</v>
      </c>
      <c r="BB98" s="81">
        <v>0</v>
      </c>
      <c r="BC98" s="81">
        <v>0</v>
      </c>
      <c r="BD98" s="81">
        <v>0</v>
      </c>
      <c r="BE98" s="81" t="s">
        <v>564</v>
      </c>
      <c r="BF98" s="82"/>
      <c r="BG98" s="81">
        <v>0</v>
      </c>
      <c r="BH98" s="81">
        <v>0</v>
      </c>
      <c r="BI98" s="81">
        <v>14.988</v>
      </c>
      <c r="BJ98" s="81">
        <v>0</v>
      </c>
      <c r="BK98" s="81">
        <v>0</v>
      </c>
      <c r="BL98" s="81">
        <v>0</v>
      </c>
      <c r="BM98" s="82"/>
      <c r="BN98" s="81">
        <v>0</v>
      </c>
      <c r="BO98" s="81">
        <v>0</v>
      </c>
      <c r="BP98" s="81">
        <v>1</v>
      </c>
      <c r="BQ98" s="81">
        <v>0</v>
      </c>
      <c r="BR98" s="81">
        <v>0</v>
      </c>
      <c r="BS98" s="81">
        <v>0</v>
      </c>
      <c r="BT98"/>
      <c r="BU98" s="80">
        <v>14.988</v>
      </c>
      <c r="BV98" s="80">
        <v>0</v>
      </c>
      <c r="BW98" s="80">
        <v>0</v>
      </c>
      <c r="BX98" s="80">
        <v>0</v>
      </c>
      <c r="BY98" s="80">
        <v>0</v>
      </c>
      <c r="BZ98" s="80">
        <v>0</v>
      </c>
      <c r="CA98" s="80">
        <v>0</v>
      </c>
      <c r="CB98" s="80">
        <v>0</v>
      </c>
      <c r="CC98" s="80">
        <v>0</v>
      </c>
    </row>
    <row r="99" spans="1:81">
      <c r="A99" s="80" t="s">
        <v>1798</v>
      </c>
      <c r="B99" s="80">
        <v>355</v>
      </c>
      <c r="C99" s="80">
        <v>15</v>
      </c>
      <c r="D99" s="80">
        <v>21</v>
      </c>
      <c r="E99" s="80">
        <v>2018</v>
      </c>
      <c r="F99" s="80" t="s">
        <v>93</v>
      </c>
      <c r="G99" s="80" t="s">
        <v>1783</v>
      </c>
      <c r="H99" s="80" t="s">
        <v>1784</v>
      </c>
      <c r="I99" s="177"/>
      <c r="J99" s="81">
        <v>17.022780824662433</v>
      </c>
      <c r="K99" s="81">
        <v>1.5178737383655225</v>
      </c>
      <c r="L99" s="81">
        <v>13.449875966129552</v>
      </c>
      <c r="M99" s="81">
        <v>13.074717845103862</v>
      </c>
      <c r="N99" s="81">
        <v>23.469102034287179</v>
      </c>
      <c r="O99" s="81">
        <v>12.597263864539197</v>
      </c>
      <c r="P99" s="81">
        <v>17.011611314343718</v>
      </c>
      <c r="Q99" s="81">
        <v>0.85270866178179761</v>
      </c>
      <c r="R99" s="81">
        <v>0</v>
      </c>
      <c r="S99" s="81">
        <v>1.3368000763947168</v>
      </c>
      <c r="T99" s="82"/>
      <c r="U99" s="81">
        <v>1823869</v>
      </c>
      <c r="V99" s="81">
        <v>541</v>
      </c>
      <c r="W99" s="81">
        <v>337</v>
      </c>
      <c r="X99" s="81">
        <v>2990</v>
      </c>
      <c r="Y99" s="81">
        <v>5455</v>
      </c>
      <c r="Z99" s="81">
        <v>7676</v>
      </c>
      <c r="AA99" s="81">
        <v>3559</v>
      </c>
      <c r="AB99" s="81">
        <v>13454</v>
      </c>
      <c r="AC99" s="81">
        <v>0</v>
      </c>
      <c r="AD99" s="81">
        <v>1.336800076394717</v>
      </c>
      <c r="AE99" s="82"/>
      <c r="AF99" s="81">
        <v>15805863.833614999</v>
      </c>
      <c r="AG99" s="81">
        <v>968184.68697159039</v>
      </c>
      <c r="AH99" s="81">
        <v>2200796.56245767</v>
      </c>
      <c r="AI99" s="81">
        <v>18088108.91882433</v>
      </c>
      <c r="AJ99" s="81">
        <v>27680363.289669979</v>
      </c>
      <c r="AK99" s="81">
        <v>0</v>
      </c>
      <c r="AL99" s="81">
        <v>0</v>
      </c>
      <c r="AM99" s="81">
        <v>1851958.0435145239</v>
      </c>
      <c r="AN99" s="81">
        <v>0</v>
      </c>
      <c r="AO99" s="81">
        <v>0</v>
      </c>
      <c r="AP99" s="82"/>
      <c r="AQ99" s="81">
        <v>220</v>
      </c>
      <c r="AR99" s="81">
        <v>38</v>
      </c>
      <c r="AS99" s="81">
        <v>0</v>
      </c>
      <c r="AT99" s="81">
        <v>0</v>
      </c>
      <c r="AU99" s="81">
        <v>0</v>
      </c>
      <c r="AV99" s="81">
        <v>0</v>
      </c>
      <c r="AW99" s="81" t="s">
        <v>564</v>
      </c>
      <c r="AX99" s="82"/>
      <c r="AY99" s="81">
        <v>1013</v>
      </c>
      <c r="AZ99" s="81">
        <v>3541</v>
      </c>
      <c r="BA99" s="81">
        <v>0</v>
      </c>
      <c r="BB99" s="81">
        <v>0</v>
      </c>
      <c r="BC99" s="81">
        <v>0</v>
      </c>
      <c r="BD99" s="81">
        <v>0</v>
      </c>
      <c r="BE99" s="81" t="s">
        <v>564</v>
      </c>
      <c r="BF99" s="82"/>
      <c r="BG99" s="81">
        <v>0</v>
      </c>
      <c r="BH99" s="81">
        <v>0</v>
      </c>
      <c r="BI99" s="81">
        <v>13.311999999999999</v>
      </c>
      <c r="BJ99" s="81">
        <v>0</v>
      </c>
      <c r="BK99" s="81">
        <v>0</v>
      </c>
      <c r="BL99" s="81">
        <v>0</v>
      </c>
      <c r="BM99" s="82"/>
      <c r="BN99" s="81">
        <v>0</v>
      </c>
      <c r="BO99" s="81">
        <v>0</v>
      </c>
      <c r="BP99" s="81">
        <v>1</v>
      </c>
      <c r="BQ99" s="81">
        <v>0</v>
      </c>
      <c r="BR99" s="81">
        <v>0</v>
      </c>
      <c r="BS99" s="81">
        <v>0</v>
      </c>
      <c r="BT99"/>
      <c r="BU99" s="80">
        <v>13.311999999999999</v>
      </c>
      <c r="BV99" s="80">
        <v>0</v>
      </c>
      <c r="BW99" s="80">
        <v>0</v>
      </c>
      <c r="BX99" s="80">
        <v>0</v>
      </c>
      <c r="BY99" s="80">
        <v>0</v>
      </c>
      <c r="BZ99" s="80">
        <v>0</v>
      </c>
      <c r="CA99" s="80">
        <v>0</v>
      </c>
      <c r="CB99" s="80">
        <v>0</v>
      </c>
      <c r="CC99" s="80">
        <v>0</v>
      </c>
    </row>
    <row r="100" spans="1:81">
      <c r="A100" s="80" t="s">
        <v>1799</v>
      </c>
      <c r="B100" s="80">
        <v>356</v>
      </c>
      <c r="C100" s="80">
        <v>16</v>
      </c>
      <c r="D100" s="80">
        <v>21</v>
      </c>
      <c r="E100" s="80">
        <v>2019</v>
      </c>
      <c r="F100" s="80" t="s">
        <v>73</v>
      </c>
      <c r="G100" s="80" t="s">
        <v>1783</v>
      </c>
      <c r="H100" s="80" t="s">
        <v>1784</v>
      </c>
      <c r="I100" s="177"/>
      <c r="J100" s="81">
        <v>14.341087046326262</v>
      </c>
      <c r="K100" s="81">
        <v>1.4272317503142244</v>
      </c>
      <c r="L100" s="81">
        <v>13.57901002309638</v>
      </c>
      <c r="M100" s="81">
        <v>12.182217040260989</v>
      </c>
      <c r="N100" s="81">
        <v>21.819118373735819</v>
      </c>
      <c r="O100" s="81">
        <v>12.092925505514138</v>
      </c>
      <c r="P100" s="81">
        <v>16.793147024454587</v>
      </c>
      <c r="Q100" s="81">
        <v>0.81066837318943985</v>
      </c>
      <c r="R100" s="81">
        <v>0</v>
      </c>
      <c r="S100" s="81">
        <v>1.7948777165691221</v>
      </c>
      <c r="T100" s="82"/>
      <c r="U100" s="81">
        <v>1632007</v>
      </c>
      <c r="V100" s="81">
        <v>541</v>
      </c>
      <c r="W100" s="81">
        <v>337</v>
      </c>
      <c r="X100" s="81">
        <v>2990</v>
      </c>
      <c r="Y100" s="81">
        <v>5448</v>
      </c>
      <c r="Z100" s="81">
        <v>7571</v>
      </c>
      <c r="AA100" s="81">
        <v>3487</v>
      </c>
      <c r="AB100" s="81">
        <v>13137</v>
      </c>
      <c r="AC100" s="81">
        <v>0</v>
      </c>
      <c r="AD100" s="81">
        <v>1.7948777165691221</v>
      </c>
      <c r="AE100" s="82"/>
      <c r="AF100" s="81">
        <v>14155360.735636139</v>
      </c>
      <c r="AG100" s="81">
        <v>938237.98226364842</v>
      </c>
      <c r="AH100" s="81">
        <v>2343738.9721500818</v>
      </c>
      <c r="AI100" s="81">
        <v>17346849.348134659</v>
      </c>
      <c r="AJ100" s="81">
        <v>25276878.44246877</v>
      </c>
      <c r="AK100" s="81">
        <v>0</v>
      </c>
      <c r="AL100" s="81">
        <v>0</v>
      </c>
      <c r="AM100" s="81">
        <v>1789160.5047169484</v>
      </c>
      <c r="AN100" s="81">
        <v>0</v>
      </c>
      <c r="AO100" s="81">
        <v>0</v>
      </c>
      <c r="AP100" s="82"/>
      <c r="AQ100" s="81">
        <v>225</v>
      </c>
      <c r="AR100" s="81">
        <v>44</v>
      </c>
      <c r="AS100" s="81">
        <v>0</v>
      </c>
      <c r="AT100" s="81">
        <v>0</v>
      </c>
      <c r="AU100" s="81">
        <v>0</v>
      </c>
      <c r="AV100" s="81">
        <v>0</v>
      </c>
      <c r="AW100" s="81" t="s">
        <v>564</v>
      </c>
      <c r="AX100" s="82"/>
      <c r="AY100" s="81">
        <v>1053.0999999999999</v>
      </c>
      <c r="AZ100" s="81">
        <v>3757</v>
      </c>
      <c r="BA100" s="81">
        <v>0</v>
      </c>
      <c r="BB100" s="81">
        <v>0</v>
      </c>
      <c r="BC100" s="81">
        <v>0</v>
      </c>
      <c r="BD100" s="81">
        <v>0</v>
      </c>
      <c r="BE100" s="81" t="s">
        <v>564</v>
      </c>
      <c r="BF100" s="82"/>
      <c r="BG100" s="81">
        <v>0</v>
      </c>
      <c r="BH100" s="81">
        <v>0</v>
      </c>
      <c r="BI100" s="81">
        <v>11.808999999999999</v>
      </c>
      <c r="BJ100" s="81">
        <v>0</v>
      </c>
      <c r="BK100" s="81">
        <v>0</v>
      </c>
      <c r="BL100" s="81">
        <v>0</v>
      </c>
      <c r="BM100" s="82"/>
      <c r="BN100" s="81">
        <v>0</v>
      </c>
      <c r="BO100" s="81">
        <v>0</v>
      </c>
      <c r="BP100" s="81">
        <v>1</v>
      </c>
      <c r="BQ100" s="81">
        <v>0</v>
      </c>
      <c r="BR100" s="81">
        <v>0</v>
      </c>
      <c r="BS100" s="81">
        <v>0</v>
      </c>
      <c r="BT100"/>
      <c r="BU100" s="80">
        <v>11.808999999999999</v>
      </c>
      <c r="BV100" s="80">
        <v>0</v>
      </c>
      <c r="BW100" s="80">
        <v>0</v>
      </c>
      <c r="BX100" s="80">
        <v>0</v>
      </c>
      <c r="BY100" s="80">
        <v>0</v>
      </c>
      <c r="BZ100" s="80">
        <v>0</v>
      </c>
      <c r="CA100" s="80">
        <v>0</v>
      </c>
      <c r="CB100" s="80">
        <v>0</v>
      </c>
      <c r="CC100" s="80">
        <v>0</v>
      </c>
    </row>
    <row r="101" spans="1:81">
      <c r="A101" s="80" t="s">
        <v>1800</v>
      </c>
      <c r="B101" s="80">
        <v>357</v>
      </c>
      <c r="C101" s="80">
        <v>17</v>
      </c>
      <c r="D101" s="80">
        <v>21</v>
      </c>
      <c r="E101" s="80">
        <v>2020</v>
      </c>
      <c r="F101" s="80" t="s">
        <v>218</v>
      </c>
      <c r="G101" s="80" t="s">
        <v>1783</v>
      </c>
      <c r="H101" s="80" t="s">
        <v>1784</v>
      </c>
      <c r="I101" s="177"/>
      <c r="J101" s="81">
        <v>19.697050922656089</v>
      </c>
      <c r="K101" s="81">
        <v>1.3380554662346043</v>
      </c>
      <c r="L101" s="81">
        <v>14.19085670847843</v>
      </c>
      <c r="M101" s="81">
        <v>10.527587726825763</v>
      </c>
      <c r="N101" s="81">
        <v>21.005799766619035</v>
      </c>
      <c r="O101" s="81">
        <v>10.55313089369446</v>
      </c>
      <c r="P101" s="81">
        <v>15.819899531282248</v>
      </c>
      <c r="Q101" s="81">
        <v>0.75626163191549212</v>
      </c>
      <c r="R101" s="81">
        <v>0</v>
      </c>
      <c r="S101" s="81">
        <v>2.0383691762550979</v>
      </c>
      <c r="T101" s="82"/>
      <c r="U101" s="81">
        <v>1728813</v>
      </c>
      <c r="V101" s="81">
        <v>446</v>
      </c>
      <c r="W101" s="81">
        <v>362</v>
      </c>
      <c r="X101" s="81">
        <v>2866</v>
      </c>
      <c r="Y101" s="81">
        <v>5461</v>
      </c>
      <c r="Z101" s="81">
        <v>7541</v>
      </c>
      <c r="AA101" s="81">
        <v>3569</v>
      </c>
      <c r="AB101" s="81">
        <v>12826</v>
      </c>
      <c r="AC101" s="81">
        <v>0</v>
      </c>
      <c r="AD101" s="81">
        <v>2.0383691762550979</v>
      </c>
      <c r="AE101" s="82"/>
      <c r="AF101" s="81">
        <v>14394352.875535211</v>
      </c>
      <c r="AG101" s="81">
        <v>874188.65473561292</v>
      </c>
      <c r="AH101" s="81">
        <v>2482146.5771907824</v>
      </c>
      <c r="AI101" s="81">
        <v>15887152.717357043</v>
      </c>
      <c r="AJ101" s="81">
        <v>25076199.640181806</v>
      </c>
      <c r="AK101" s="81"/>
      <c r="AL101" s="81"/>
      <c r="AM101" s="81">
        <v>1673935.4998321256</v>
      </c>
      <c r="AN101" s="81"/>
      <c r="AO101" s="81"/>
      <c r="AP101" s="82"/>
      <c r="AQ101" s="81">
        <v>236</v>
      </c>
      <c r="AR101" s="81">
        <v>47</v>
      </c>
      <c r="AS101" s="81">
        <v>0</v>
      </c>
      <c r="AT101" s="81">
        <v>1</v>
      </c>
      <c r="AU101" s="81">
        <v>0</v>
      </c>
      <c r="AV101" s="81">
        <v>0</v>
      </c>
      <c r="AW101" s="81">
        <v>0</v>
      </c>
      <c r="AX101" s="82"/>
      <c r="AY101" s="81">
        <v>1110.5999999999999</v>
      </c>
      <c r="AZ101" s="81">
        <v>6706.5</v>
      </c>
      <c r="BA101" s="81">
        <v>0</v>
      </c>
      <c r="BB101" s="81">
        <v>49.9</v>
      </c>
      <c r="BC101" s="81">
        <v>0</v>
      </c>
      <c r="BD101" s="81">
        <v>0</v>
      </c>
      <c r="BE101" s="81">
        <v>0</v>
      </c>
      <c r="BF101" s="82"/>
      <c r="BG101" s="81">
        <v>0</v>
      </c>
      <c r="BH101" s="81">
        <v>0</v>
      </c>
      <c r="BI101" s="81">
        <v>11.875999999999999</v>
      </c>
      <c r="BJ101" s="81">
        <v>0</v>
      </c>
      <c r="BK101" s="81">
        <v>0</v>
      </c>
      <c r="BL101" s="81">
        <v>0</v>
      </c>
      <c r="BM101" s="82"/>
      <c r="BN101" s="81">
        <v>0</v>
      </c>
      <c r="BO101" s="81">
        <v>0</v>
      </c>
      <c r="BP101" s="81">
        <v>1</v>
      </c>
      <c r="BQ101" s="81">
        <v>0</v>
      </c>
      <c r="BR101" s="81">
        <v>0</v>
      </c>
      <c r="BS101" s="81">
        <v>0</v>
      </c>
      <c r="BT101"/>
      <c r="BU101" s="80">
        <v>11.875999999999999</v>
      </c>
      <c r="BV101" s="80">
        <v>0</v>
      </c>
      <c r="BW101" s="80">
        <v>0</v>
      </c>
      <c r="BX101" s="80">
        <v>0</v>
      </c>
      <c r="BY101" s="80">
        <v>0</v>
      </c>
      <c r="BZ101" s="80">
        <v>0</v>
      </c>
      <c r="CA101" s="80">
        <v>0</v>
      </c>
      <c r="CB101" s="80">
        <v>0</v>
      </c>
      <c r="CC101" s="80">
        <v>0</v>
      </c>
    </row>
    <row r="102" spans="1:81">
      <c r="A102" s="80" t="s">
        <v>1801</v>
      </c>
      <c r="B102" s="80">
        <v>357</v>
      </c>
      <c r="C102" s="80">
        <v>18</v>
      </c>
      <c r="D102" s="80">
        <v>21</v>
      </c>
      <c r="E102" s="80">
        <v>2021</v>
      </c>
      <c r="F102" s="80" t="s">
        <v>75</v>
      </c>
      <c r="G102" s="174" t="s">
        <v>1783</v>
      </c>
      <c r="H102" s="80" t="s">
        <v>1784</v>
      </c>
      <c r="I102" s="177"/>
      <c r="J102" s="81">
        <v>23.107608173246351</v>
      </c>
      <c r="K102" s="81">
        <v>1.4594952627970235</v>
      </c>
      <c r="L102" s="81">
        <v>12.9229357216935</v>
      </c>
      <c r="M102" s="81">
        <v>11.777403320185257</v>
      </c>
      <c r="N102" s="81">
        <v>20.747706848233644</v>
      </c>
      <c r="O102" s="81">
        <v>10.121135204270351</v>
      </c>
      <c r="P102" s="81">
        <v>16.072152200056255</v>
      </c>
      <c r="Q102" s="81">
        <v>0.74140940320522264</v>
      </c>
      <c r="R102" s="81">
        <v>0</v>
      </c>
      <c r="S102" s="81">
        <v>1.6098091809565429</v>
      </c>
      <c r="T102" s="82"/>
      <c r="U102" s="81">
        <v>2188490</v>
      </c>
      <c r="V102" s="81">
        <v>446</v>
      </c>
      <c r="W102" s="81">
        <v>362</v>
      </c>
      <c r="X102" s="81">
        <v>2866</v>
      </c>
      <c r="Y102" s="81">
        <v>5375</v>
      </c>
      <c r="Z102" s="81">
        <v>7447</v>
      </c>
      <c r="AA102" s="81">
        <v>3536</v>
      </c>
      <c r="AB102" s="81">
        <v>12425</v>
      </c>
      <c r="AC102" s="81">
        <v>0</v>
      </c>
      <c r="AD102" s="81">
        <v>1.6098091809565429</v>
      </c>
      <c r="AE102" s="82"/>
      <c r="AF102" s="81">
        <v>16671420.665603109</v>
      </c>
      <c r="AG102" s="81">
        <v>919031.8780827173</v>
      </c>
      <c r="AH102" s="81">
        <v>2270562.2004090594</v>
      </c>
      <c r="AI102" s="81">
        <v>17356393.697920747</v>
      </c>
      <c r="AJ102" s="81">
        <v>24185512.416909277</v>
      </c>
      <c r="AK102" s="81">
        <v>0</v>
      </c>
      <c r="AL102" s="81">
        <v>0</v>
      </c>
      <c r="AM102" s="81">
        <v>1630953.8060119513</v>
      </c>
      <c r="AN102" s="81">
        <v>0</v>
      </c>
      <c r="AO102" s="81">
        <v>0</v>
      </c>
      <c r="AP102" s="82"/>
      <c r="AQ102" s="81">
        <v>247</v>
      </c>
      <c r="AR102" s="81">
        <v>51</v>
      </c>
      <c r="AS102" s="81">
        <v>0</v>
      </c>
      <c r="AT102" s="81">
        <v>1</v>
      </c>
      <c r="AU102" s="81">
        <v>0</v>
      </c>
      <c r="AV102" s="81">
        <v>0</v>
      </c>
      <c r="AW102" s="81"/>
      <c r="AX102" s="82"/>
      <c r="AY102" s="81">
        <v>1172.0999999999999</v>
      </c>
      <c r="AZ102" s="81">
        <v>6884.7</v>
      </c>
      <c r="BA102" s="81">
        <v>0</v>
      </c>
      <c r="BB102" s="81">
        <v>49.9</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1802</v>
      </c>
      <c r="B103" s="80">
        <v>357</v>
      </c>
      <c r="C103" s="80">
        <v>19</v>
      </c>
      <c r="D103" s="80">
        <v>21</v>
      </c>
      <c r="E103" s="80">
        <v>2022</v>
      </c>
      <c r="F103" s="80" t="s">
        <v>568</v>
      </c>
      <c r="G103" s="174" t="s">
        <v>1783</v>
      </c>
      <c r="H103" s="80" t="s">
        <v>1784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260</v>
      </c>
      <c r="AR103" s="81">
        <v>52</v>
      </c>
      <c r="AS103" s="81">
        <v>0</v>
      </c>
      <c r="AT103" s="81">
        <v>1</v>
      </c>
      <c r="AU103" s="81">
        <v>0</v>
      </c>
      <c r="AV103" s="81">
        <v>0</v>
      </c>
      <c r="AW103" s="81"/>
      <c r="AX103" s="82"/>
      <c r="AY103" s="81">
        <v>1259.8999999999996</v>
      </c>
      <c r="AZ103" s="81">
        <v>6934.2</v>
      </c>
      <c r="BA103" s="81">
        <v>0</v>
      </c>
      <c r="BB103" s="81">
        <v>49.9</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1803</v>
      </c>
      <c r="B104" s="80">
        <v>375</v>
      </c>
      <c r="C104" s="80">
        <v>1</v>
      </c>
      <c r="D104" s="80">
        <v>23</v>
      </c>
      <c r="E104" s="80">
        <v>1990</v>
      </c>
      <c r="F104" s="80" t="s">
        <v>562</v>
      </c>
      <c r="G104" s="80" t="s">
        <v>1804</v>
      </c>
      <c r="H104" s="80" t="s">
        <v>1805</v>
      </c>
      <c r="I104" s="177"/>
      <c r="J104" s="81">
        <v>59.074619667312284</v>
      </c>
      <c r="K104" s="81">
        <v>4.0351639007995903</v>
      </c>
      <c r="L104" s="81">
        <v>47.173699266239403</v>
      </c>
      <c r="M104" s="81">
        <v>12.943270576131848</v>
      </c>
      <c r="N104" s="81">
        <v>18.524486624791056</v>
      </c>
      <c r="O104" s="81">
        <v>13.841084721437594</v>
      </c>
      <c r="P104" s="81">
        <v>23.837461124903889</v>
      </c>
      <c r="Q104" s="81">
        <v>1.4355219323814936</v>
      </c>
      <c r="R104" s="81">
        <v>4.7782124694550188</v>
      </c>
      <c r="S104" s="81">
        <v>1.4656347846997817</v>
      </c>
      <c r="T104" s="82"/>
      <c r="U104" s="81">
        <v>869263</v>
      </c>
      <c r="V104" s="81">
        <v>1056</v>
      </c>
      <c r="W104" s="81">
        <v>628</v>
      </c>
      <c r="X104" s="81">
        <v>5205</v>
      </c>
      <c r="Y104" s="81">
        <v>8240</v>
      </c>
      <c r="Z104" s="81">
        <v>5693</v>
      </c>
      <c r="AA104" s="81">
        <v>5788</v>
      </c>
      <c r="AB104" s="81">
        <v>23308</v>
      </c>
      <c r="AC104" s="81">
        <v>827595</v>
      </c>
      <c r="AD104" s="81">
        <v>1.4656347846997817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1806</v>
      </c>
      <c r="B105" s="80">
        <v>376</v>
      </c>
      <c r="C105" s="80">
        <v>2</v>
      </c>
      <c r="D105" s="80">
        <v>23</v>
      </c>
      <c r="E105" s="80">
        <v>2005</v>
      </c>
      <c r="F105" s="80" t="s">
        <v>565</v>
      </c>
      <c r="G105" s="80" t="s">
        <v>1804</v>
      </c>
      <c r="H105" s="80" t="s">
        <v>1805</v>
      </c>
      <c r="I105" s="177"/>
      <c r="J105" s="81">
        <v>63.055761547225657</v>
      </c>
      <c r="K105" s="81">
        <v>2.2975580096234154</v>
      </c>
      <c r="L105" s="81">
        <v>10.080812717449302</v>
      </c>
      <c r="M105" s="81">
        <v>17.454129815418916</v>
      </c>
      <c r="N105" s="81">
        <v>21.341666545496761</v>
      </c>
      <c r="O105" s="81">
        <v>16.818426279750192</v>
      </c>
      <c r="P105" s="81">
        <v>22.39766726478442</v>
      </c>
      <c r="Q105" s="81">
        <v>1.0926339344640654</v>
      </c>
      <c r="R105" s="81">
        <v>2.6001913444402431</v>
      </c>
      <c r="S105" s="81">
        <v>2.4243954485539936</v>
      </c>
      <c r="T105" s="82"/>
      <c r="U105" s="81">
        <v>1381231</v>
      </c>
      <c r="V105" s="81">
        <v>724</v>
      </c>
      <c r="W105" s="81">
        <v>88</v>
      </c>
      <c r="X105" s="81">
        <v>3733</v>
      </c>
      <c r="Y105" s="81">
        <v>8583</v>
      </c>
      <c r="Z105" s="81">
        <v>8005</v>
      </c>
      <c r="AA105" s="81">
        <v>4454</v>
      </c>
      <c r="AB105" s="81">
        <v>18546</v>
      </c>
      <c r="AC105" s="81">
        <v>459790</v>
      </c>
      <c r="AD105" s="81">
        <v>2.4243954485539936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1807</v>
      </c>
      <c r="B106" s="80">
        <v>377</v>
      </c>
      <c r="C106" s="80">
        <v>3</v>
      </c>
      <c r="D106" s="80">
        <v>23</v>
      </c>
      <c r="E106" s="80">
        <v>2006</v>
      </c>
      <c r="F106" s="80" t="s">
        <v>566</v>
      </c>
      <c r="G106" s="80" t="s">
        <v>1804</v>
      </c>
      <c r="H106" s="80" t="s">
        <v>1805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1808</v>
      </c>
      <c r="B107" s="80">
        <v>378</v>
      </c>
      <c r="C107" s="80">
        <v>4</v>
      </c>
      <c r="D107" s="80">
        <v>23</v>
      </c>
      <c r="E107" s="80">
        <v>2007</v>
      </c>
      <c r="F107" s="80" t="s">
        <v>567</v>
      </c>
      <c r="G107" s="80" t="s">
        <v>1804</v>
      </c>
      <c r="H107" s="80" t="s">
        <v>1805</v>
      </c>
      <c r="I107" s="177"/>
      <c r="J107" s="81">
        <v>76.557464083767826</v>
      </c>
      <c r="K107" s="81">
        <v>1.947566421331334</v>
      </c>
      <c r="L107" s="81">
        <v>26.237287977242794</v>
      </c>
      <c r="M107" s="81">
        <v>16.44474091819383</v>
      </c>
      <c r="N107" s="81">
        <v>24.186485533290195</v>
      </c>
      <c r="O107" s="81">
        <v>15.79049655280245</v>
      </c>
      <c r="P107" s="81">
        <v>20.916229776948366</v>
      </c>
      <c r="Q107" s="81">
        <v>1.0916890916762396</v>
      </c>
      <c r="R107" s="81">
        <v>1.7978759743610024</v>
      </c>
      <c r="S107" s="81">
        <v>2.0002462644045167</v>
      </c>
      <c r="T107" s="82"/>
      <c r="U107" s="81">
        <v>1906564</v>
      </c>
      <c r="V107" s="81">
        <v>624</v>
      </c>
      <c r="W107" s="81">
        <v>239</v>
      </c>
      <c r="X107" s="81">
        <v>4173</v>
      </c>
      <c r="Y107" s="81">
        <v>8446</v>
      </c>
      <c r="Z107" s="81">
        <v>7813</v>
      </c>
      <c r="AA107" s="81">
        <v>4096</v>
      </c>
      <c r="AB107" s="81">
        <v>17550</v>
      </c>
      <c r="AC107" s="81">
        <v>327039</v>
      </c>
      <c r="AD107" s="81">
        <v>2.0002462644045167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1809</v>
      </c>
      <c r="B108" s="80">
        <v>379</v>
      </c>
      <c r="C108" s="80">
        <v>5</v>
      </c>
      <c r="D108" s="80">
        <v>23</v>
      </c>
      <c r="E108" s="80">
        <v>2008</v>
      </c>
      <c r="F108" s="80" t="s">
        <v>84</v>
      </c>
      <c r="G108" s="80" t="s">
        <v>1804</v>
      </c>
      <c r="H108" s="80" t="s">
        <v>1805</v>
      </c>
      <c r="I108" s="177"/>
      <c r="J108" s="81">
        <v>68.256982946965294</v>
      </c>
      <c r="K108" s="81">
        <v>1.3868848333447941</v>
      </c>
      <c r="L108" s="81">
        <v>20.948483801490394</v>
      </c>
      <c r="M108" s="81">
        <v>17.373728795232889</v>
      </c>
      <c r="N108" s="81">
        <v>21.231018576500162</v>
      </c>
      <c r="O108" s="81">
        <v>15.2179723621083</v>
      </c>
      <c r="P108" s="81">
        <v>20.137491731245976</v>
      </c>
      <c r="Q108" s="81">
        <v>1.0408092946996523</v>
      </c>
      <c r="R108" s="81">
        <v>1.5310485218752115</v>
      </c>
      <c r="S108" s="81">
        <v>2.0697230502186916</v>
      </c>
      <c r="T108" s="82"/>
      <c r="U108" s="81">
        <v>1818576</v>
      </c>
      <c r="V108" s="81">
        <v>624</v>
      </c>
      <c r="W108" s="81">
        <v>239</v>
      </c>
      <c r="X108" s="81">
        <v>4173</v>
      </c>
      <c r="Y108" s="81">
        <v>8331</v>
      </c>
      <c r="Z108" s="81">
        <v>7794</v>
      </c>
      <c r="AA108" s="81">
        <v>3948</v>
      </c>
      <c r="AB108" s="81">
        <v>17007</v>
      </c>
      <c r="AC108" s="81">
        <v>289194</v>
      </c>
      <c r="AD108" s="81">
        <v>2.0697230502186916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1810</v>
      </c>
      <c r="B109" s="80">
        <v>380</v>
      </c>
      <c r="C109" s="80">
        <v>6</v>
      </c>
      <c r="D109" s="80">
        <v>23</v>
      </c>
      <c r="E109" s="80">
        <v>2009</v>
      </c>
      <c r="F109" s="80" t="s">
        <v>85</v>
      </c>
      <c r="G109" s="80" t="s">
        <v>1804</v>
      </c>
      <c r="H109" s="80" t="s">
        <v>1805</v>
      </c>
      <c r="I109" s="177"/>
      <c r="J109" s="81">
        <v>44.411751904528522</v>
      </c>
      <c r="K109" s="81">
        <v>1.2147065017720449</v>
      </c>
      <c r="L109" s="81">
        <v>14.918571221567216</v>
      </c>
      <c r="M109" s="81">
        <v>18.390550066979607</v>
      </c>
      <c r="N109" s="81">
        <v>20.689258954644167</v>
      </c>
      <c r="O109" s="81">
        <v>15.287095206019144</v>
      </c>
      <c r="P109" s="81">
        <v>19.118622068002288</v>
      </c>
      <c r="Q109" s="81">
        <v>0.96990744717189237</v>
      </c>
      <c r="R109" s="81">
        <v>1.748573212536124</v>
      </c>
      <c r="S109" s="81">
        <v>1.851476710040701</v>
      </c>
      <c r="T109" s="82"/>
      <c r="U109" s="81">
        <v>1092556</v>
      </c>
      <c r="V109" s="81">
        <v>391</v>
      </c>
      <c r="W109" s="81">
        <v>262</v>
      </c>
      <c r="X109" s="81">
        <v>4249</v>
      </c>
      <c r="Y109" s="81">
        <v>8320</v>
      </c>
      <c r="Z109" s="81">
        <v>7728</v>
      </c>
      <c r="AA109" s="81">
        <v>3848</v>
      </c>
      <c r="AB109" s="81">
        <v>16637</v>
      </c>
      <c r="AC109" s="81">
        <v>322216</v>
      </c>
      <c r="AD109" s="81">
        <v>1.851476710040701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7.9349999999999996</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1811</v>
      </c>
      <c r="B110" s="80">
        <v>381</v>
      </c>
      <c r="C110" s="80">
        <v>7</v>
      </c>
      <c r="D110" s="80">
        <v>23</v>
      </c>
      <c r="E110" s="80">
        <v>2010</v>
      </c>
      <c r="F110" s="80" t="s">
        <v>86</v>
      </c>
      <c r="G110" s="80" t="s">
        <v>1804</v>
      </c>
      <c r="H110" s="80" t="s">
        <v>1805</v>
      </c>
      <c r="I110" s="177"/>
      <c r="J110" s="81">
        <v>47.979896834290862</v>
      </c>
      <c r="K110" s="81">
        <v>0.99510905280019213</v>
      </c>
      <c r="L110" s="81">
        <v>13.268186089367212</v>
      </c>
      <c r="M110" s="81">
        <v>17.11377624683989</v>
      </c>
      <c r="N110" s="81">
        <v>19.734341593403091</v>
      </c>
      <c r="O110" s="81">
        <v>15.269550547983522</v>
      </c>
      <c r="P110" s="81">
        <v>19.012115277008405</v>
      </c>
      <c r="Q110" s="81">
        <v>0.99171275936219838</v>
      </c>
      <c r="R110" s="81">
        <v>0.61023807562912846</v>
      </c>
      <c r="S110" s="81">
        <v>2.3528968821573231</v>
      </c>
      <c r="T110" s="82"/>
      <c r="U110" s="81">
        <v>1283148</v>
      </c>
      <c r="V110" s="81">
        <v>391</v>
      </c>
      <c r="W110" s="81">
        <v>262</v>
      </c>
      <c r="X110" s="81">
        <v>4249</v>
      </c>
      <c r="Y110" s="81">
        <v>8237</v>
      </c>
      <c r="Z110" s="81">
        <v>7755</v>
      </c>
      <c r="AA110" s="81">
        <v>3731</v>
      </c>
      <c r="AB110" s="81">
        <v>16300</v>
      </c>
      <c r="AC110" s="81">
        <v>106565</v>
      </c>
      <c r="AD110" s="81">
        <v>2.3528968821573231</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12.721</v>
      </c>
      <c r="BJ110" s="81">
        <v>0</v>
      </c>
      <c r="BK110" s="81">
        <v>0</v>
      </c>
      <c r="BL110" s="81">
        <v>0</v>
      </c>
      <c r="BM110" s="82"/>
      <c r="BN110" s="81">
        <v>0</v>
      </c>
      <c r="BO110" s="81">
        <v>0</v>
      </c>
      <c r="BP110" s="81">
        <v>2</v>
      </c>
      <c r="BQ110" s="81">
        <v>0</v>
      </c>
      <c r="BR110" s="81">
        <v>0</v>
      </c>
      <c r="BS110" s="81">
        <v>0</v>
      </c>
      <c r="BT110"/>
      <c r="BU110" s="80">
        <v>12.721</v>
      </c>
      <c r="BV110" s="80">
        <v>0</v>
      </c>
      <c r="BW110" s="80">
        <v>0</v>
      </c>
      <c r="BX110" s="80">
        <v>0</v>
      </c>
      <c r="BY110" s="80">
        <v>0</v>
      </c>
      <c r="BZ110" s="80">
        <v>0</v>
      </c>
      <c r="CA110" s="80">
        <v>0</v>
      </c>
      <c r="CB110" s="80">
        <v>0</v>
      </c>
      <c r="CC110" s="80">
        <v>0</v>
      </c>
    </row>
    <row r="111" spans="1:81">
      <c r="A111" s="80" t="s">
        <v>1812</v>
      </c>
      <c r="B111" s="80">
        <v>382</v>
      </c>
      <c r="C111" s="80">
        <v>8</v>
      </c>
      <c r="D111" s="80">
        <v>23</v>
      </c>
      <c r="E111" s="80">
        <v>2011</v>
      </c>
      <c r="F111" s="80" t="s">
        <v>87</v>
      </c>
      <c r="G111" s="80" t="s">
        <v>1804</v>
      </c>
      <c r="H111" s="80" t="s">
        <v>1805</v>
      </c>
      <c r="I111" s="177"/>
      <c r="J111" s="81">
        <v>50.260168044603269</v>
      </c>
      <c r="K111" s="81">
        <v>1.4491714350935481</v>
      </c>
      <c r="L111" s="81">
        <v>12.775540480162061</v>
      </c>
      <c r="M111" s="81">
        <v>23.998998122799815</v>
      </c>
      <c r="N111" s="81">
        <v>26.551308253178174</v>
      </c>
      <c r="O111" s="81">
        <v>15.016176836372864</v>
      </c>
      <c r="P111" s="81">
        <v>17.997539867405745</v>
      </c>
      <c r="Q111" s="81">
        <v>1.1170282521284873</v>
      </c>
      <c r="R111" s="81">
        <v>0.59840053024603113</v>
      </c>
      <c r="S111" s="81">
        <v>1.8340157884941615</v>
      </c>
      <c r="T111" s="82"/>
      <c r="U111" s="81">
        <v>1268178</v>
      </c>
      <c r="V111" s="81">
        <v>391</v>
      </c>
      <c r="W111" s="81">
        <v>262</v>
      </c>
      <c r="X111" s="81">
        <v>4249</v>
      </c>
      <c r="Y111" s="81">
        <v>8157</v>
      </c>
      <c r="Z111" s="81">
        <v>7792</v>
      </c>
      <c r="AA111" s="81">
        <v>3637</v>
      </c>
      <c r="AB111" s="81">
        <v>15917</v>
      </c>
      <c r="AC111" s="81">
        <v>104325</v>
      </c>
      <c r="AD111" s="81">
        <v>1.8340157884941615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12.933999999999999</v>
      </c>
      <c r="BJ111" s="81">
        <v>0</v>
      </c>
      <c r="BK111" s="81">
        <v>0</v>
      </c>
      <c r="BL111" s="81">
        <v>0</v>
      </c>
      <c r="BM111" s="82"/>
      <c r="BN111" s="81">
        <v>0</v>
      </c>
      <c r="BO111" s="81">
        <v>0</v>
      </c>
      <c r="BP111" s="81">
        <v>2</v>
      </c>
      <c r="BQ111" s="81">
        <v>0</v>
      </c>
      <c r="BR111" s="81">
        <v>0</v>
      </c>
      <c r="BS111" s="81">
        <v>0</v>
      </c>
      <c r="BT111"/>
      <c r="BU111" s="80">
        <v>12.933999999999999</v>
      </c>
      <c r="BV111" s="80">
        <v>0</v>
      </c>
      <c r="BW111" s="80">
        <v>0</v>
      </c>
      <c r="BX111" s="80">
        <v>0</v>
      </c>
      <c r="BY111" s="80">
        <v>0</v>
      </c>
      <c r="BZ111" s="80">
        <v>0</v>
      </c>
      <c r="CA111" s="80">
        <v>0</v>
      </c>
      <c r="CB111" s="80">
        <v>0</v>
      </c>
      <c r="CC111" s="80">
        <v>0</v>
      </c>
    </row>
    <row r="112" spans="1:81">
      <c r="A112" s="80" t="s">
        <v>1813</v>
      </c>
      <c r="B112" s="80">
        <v>383</v>
      </c>
      <c r="C112" s="80">
        <v>9</v>
      </c>
      <c r="D112" s="80">
        <v>23</v>
      </c>
      <c r="E112" s="80">
        <v>2012</v>
      </c>
      <c r="F112" s="80" t="s">
        <v>88</v>
      </c>
      <c r="G112" s="80" t="s">
        <v>1804</v>
      </c>
      <c r="H112" s="80" t="s">
        <v>1805</v>
      </c>
      <c r="I112" s="177"/>
      <c r="J112" s="81">
        <v>46.741438901429788</v>
      </c>
      <c r="K112" s="81">
        <v>1.7499178709622669</v>
      </c>
      <c r="L112" s="81">
        <v>12.49094287831101</v>
      </c>
      <c r="M112" s="81">
        <v>24.507301816888507</v>
      </c>
      <c r="N112" s="81">
        <v>32.501460737807164</v>
      </c>
      <c r="O112" s="81">
        <v>14.896099693458986</v>
      </c>
      <c r="P112" s="81">
        <v>17.492792410562732</v>
      </c>
      <c r="Q112" s="81">
        <v>1.18495560126556</v>
      </c>
      <c r="R112" s="81">
        <v>0.56665654000427834</v>
      </c>
      <c r="S112" s="81">
        <v>2.6248155874651462</v>
      </c>
      <c r="T112" s="82"/>
      <c r="U112" s="81">
        <v>1143212</v>
      </c>
      <c r="V112" s="81">
        <v>391</v>
      </c>
      <c r="W112" s="81">
        <v>262</v>
      </c>
      <c r="X112" s="81">
        <v>4249</v>
      </c>
      <c r="Y112" s="81">
        <v>8081</v>
      </c>
      <c r="Z112" s="81">
        <v>7791</v>
      </c>
      <c r="AA112" s="81">
        <v>3515</v>
      </c>
      <c r="AB112" s="81">
        <v>15541</v>
      </c>
      <c r="AC112" s="81">
        <v>96232</v>
      </c>
      <c r="AD112" s="81">
        <v>2.6248155874651462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10.166</v>
      </c>
      <c r="BJ112" s="81">
        <v>0</v>
      </c>
      <c r="BK112" s="81">
        <v>0</v>
      </c>
      <c r="BL112" s="81">
        <v>0</v>
      </c>
      <c r="BM112" s="82"/>
      <c r="BN112" s="81">
        <v>0</v>
      </c>
      <c r="BO112" s="81">
        <v>0</v>
      </c>
      <c r="BP112" s="81">
        <v>2</v>
      </c>
      <c r="BQ112" s="81">
        <v>0</v>
      </c>
      <c r="BR112" s="81">
        <v>0</v>
      </c>
      <c r="BS112" s="81">
        <v>0</v>
      </c>
      <c r="BT112"/>
      <c r="BU112" s="80">
        <v>10.166</v>
      </c>
      <c r="BV112" s="80">
        <v>0</v>
      </c>
      <c r="BW112" s="80">
        <v>0</v>
      </c>
      <c r="BX112" s="80">
        <v>0</v>
      </c>
      <c r="BY112" s="80">
        <v>0</v>
      </c>
      <c r="BZ112" s="80">
        <v>0</v>
      </c>
      <c r="CA112" s="80">
        <v>0</v>
      </c>
      <c r="CB112" s="80">
        <v>0</v>
      </c>
      <c r="CC112" s="80">
        <v>0</v>
      </c>
    </row>
    <row r="113" spans="1:81">
      <c r="A113" s="80" t="s">
        <v>1814</v>
      </c>
      <c r="B113" s="80">
        <v>384</v>
      </c>
      <c r="C113" s="80">
        <v>10</v>
      </c>
      <c r="D113" s="80">
        <v>23</v>
      </c>
      <c r="E113" s="80">
        <v>2013</v>
      </c>
      <c r="F113" s="80" t="s">
        <v>89</v>
      </c>
      <c r="G113" s="80" t="s">
        <v>1804</v>
      </c>
      <c r="H113" s="80" t="s">
        <v>1805</v>
      </c>
      <c r="I113" s="177"/>
      <c r="J113" s="81">
        <v>47.23609395749601</v>
      </c>
      <c r="K113" s="81">
        <v>1.7626939476678203</v>
      </c>
      <c r="L113" s="81">
        <v>12.866845560942377</v>
      </c>
      <c r="M113" s="81">
        <v>25.401207530217238</v>
      </c>
      <c r="N113" s="81">
        <v>33.148063960563924</v>
      </c>
      <c r="O113" s="81">
        <v>14.255781348719154</v>
      </c>
      <c r="P113" s="81">
        <v>16.989231910208971</v>
      </c>
      <c r="Q113" s="81">
        <v>1.1867990602082268</v>
      </c>
      <c r="R113" s="81">
        <v>0.8006548291783373</v>
      </c>
      <c r="S113" s="81">
        <v>2.3273161641983302</v>
      </c>
      <c r="T113" s="82"/>
      <c r="U113" s="81">
        <v>1225565</v>
      </c>
      <c r="V113" s="81">
        <v>391</v>
      </c>
      <c r="W113" s="81">
        <v>262</v>
      </c>
      <c r="X113" s="81">
        <v>4249</v>
      </c>
      <c r="Y113" s="81">
        <v>8063</v>
      </c>
      <c r="Z113" s="81">
        <v>7789</v>
      </c>
      <c r="AA113" s="81">
        <v>3401</v>
      </c>
      <c r="AB113" s="81">
        <v>15342</v>
      </c>
      <c r="AC113" s="81">
        <v>132726</v>
      </c>
      <c r="AD113" s="81">
        <v>2.3273161641983302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10.468999999999999</v>
      </c>
      <c r="BJ113" s="81">
        <v>0</v>
      </c>
      <c r="BK113" s="81">
        <v>0</v>
      </c>
      <c r="BL113" s="81">
        <v>0</v>
      </c>
      <c r="BM113" s="82"/>
      <c r="BN113" s="81">
        <v>0</v>
      </c>
      <c r="BO113" s="81">
        <v>0</v>
      </c>
      <c r="BP113" s="81">
        <v>2</v>
      </c>
      <c r="BQ113" s="81">
        <v>0</v>
      </c>
      <c r="BR113" s="81">
        <v>0</v>
      </c>
      <c r="BS113" s="81">
        <v>0</v>
      </c>
      <c r="BT113"/>
      <c r="BU113" s="80">
        <v>10.468999999999999</v>
      </c>
      <c r="BV113" s="80">
        <v>0</v>
      </c>
      <c r="BW113" s="80">
        <v>0</v>
      </c>
      <c r="BX113" s="80">
        <v>0</v>
      </c>
      <c r="BY113" s="80">
        <v>0</v>
      </c>
      <c r="BZ113" s="80">
        <v>0</v>
      </c>
      <c r="CA113" s="80">
        <v>0</v>
      </c>
      <c r="CB113" s="80">
        <v>0</v>
      </c>
      <c r="CC113" s="80">
        <v>0</v>
      </c>
    </row>
    <row r="114" spans="1:81">
      <c r="A114" s="80" t="s">
        <v>1815</v>
      </c>
      <c r="B114" s="80">
        <v>385</v>
      </c>
      <c r="C114" s="80">
        <v>11</v>
      </c>
      <c r="D114" s="80">
        <v>23</v>
      </c>
      <c r="E114" s="80">
        <v>2014</v>
      </c>
      <c r="F114" s="80" t="s">
        <v>90</v>
      </c>
      <c r="G114" s="80" t="s">
        <v>1804</v>
      </c>
      <c r="H114" s="80" t="s">
        <v>1805</v>
      </c>
      <c r="I114" s="177"/>
      <c r="J114" s="81">
        <v>47.464528811927934</v>
      </c>
      <c r="K114" s="81">
        <v>1.3408230707607438</v>
      </c>
      <c r="L114" s="81">
        <v>12.22750375588457</v>
      </c>
      <c r="M114" s="81">
        <v>21.856583918849445</v>
      </c>
      <c r="N114" s="81">
        <v>32.553200298197744</v>
      </c>
      <c r="O114" s="81">
        <v>13.438223335972769</v>
      </c>
      <c r="P114" s="81">
        <v>16.665844057177356</v>
      </c>
      <c r="Q114" s="81">
        <v>1.1071366942247944</v>
      </c>
      <c r="R114" s="81">
        <v>0.79219181627571789</v>
      </c>
      <c r="S114" s="81">
        <v>2.4438469329227037</v>
      </c>
      <c r="T114" s="82"/>
      <c r="U114" s="81">
        <v>1327760</v>
      </c>
      <c r="V114" s="81">
        <v>338</v>
      </c>
      <c r="W114" s="81">
        <v>228</v>
      </c>
      <c r="X114" s="81">
        <v>3733</v>
      </c>
      <c r="Y114" s="81">
        <v>7939</v>
      </c>
      <c r="Z114" s="81">
        <v>7733</v>
      </c>
      <c r="AA114" s="81">
        <v>3319</v>
      </c>
      <c r="AB114" s="81">
        <v>14917</v>
      </c>
      <c r="AC114" s="81">
        <v>131736</v>
      </c>
      <c r="AD114" s="81">
        <v>2.4438469329227037</v>
      </c>
      <c r="AE114" s="82"/>
      <c r="AF114" s="81">
        <v>16081032.721136682</v>
      </c>
      <c r="AG114" s="81">
        <v>880956.54143843171</v>
      </c>
      <c r="AH114" s="81">
        <v>1799809.4797108138</v>
      </c>
      <c r="AI114" s="81">
        <v>21630434.382230528</v>
      </c>
      <c r="AJ114" s="81">
        <v>40320108.758031763</v>
      </c>
      <c r="AK114" s="81">
        <v>0</v>
      </c>
      <c r="AL114" s="81">
        <v>0</v>
      </c>
      <c r="AM114" s="81">
        <v>2047881.1920623297</v>
      </c>
      <c r="AN114" s="81">
        <v>0</v>
      </c>
      <c r="AO114" s="81">
        <v>0</v>
      </c>
      <c r="AP114" s="82"/>
      <c r="AQ114" s="81">
        <v>125</v>
      </c>
      <c r="AR114" s="81">
        <v>40</v>
      </c>
      <c r="AS114" s="81">
        <v>0</v>
      </c>
      <c r="AT114" s="81">
        <v>0</v>
      </c>
      <c r="AU114" s="81">
        <v>0</v>
      </c>
      <c r="AV114" s="81">
        <v>0</v>
      </c>
      <c r="AW114" s="81" t="s">
        <v>564</v>
      </c>
      <c r="AX114" s="82"/>
      <c r="AY114" s="81">
        <v>547.48699999999997</v>
      </c>
      <c r="AZ114" s="81">
        <v>2691.0789999999997</v>
      </c>
      <c r="BA114" s="81">
        <v>0</v>
      </c>
      <c r="BB114" s="81">
        <v>0</v>
      </c>
      <c r="BC114" s="81">
        <v>0</v>
      </c>
      <c r="BD114" s="81">
        <v>0</v>
      </c>
      <c r="BE114" s="81" t="s">
        <v>564</v>
      </c>
      <c r="BF114" s="82"/>
      <c r="BG114" s="81">
        <v>0</v>
      </c>
      <c r="BH114" s="81">
        <v>0</v>
      </c>
      <c r="BI114" s="81">
        <v>11.087</v>
      </c>
      <c r="BJ114" s="81">
        <v>0</v>
      </c>
      <c r="BK114" s="81">
        <v>0</v>
      </c>
      <c r="BL114" s="81">
        <v>0</v>
      </c>
      <c r="BM114" s="82"/>
      <c r="BN114" s="81">
        <v>0</v>
      </c>
      <c r="BO114" s="81">
        <v>0</v>
      </c>
      <c r="BP114" s="81">
        <v>2</v>
      </c>
      <c r="BQ114" s="81">
        <v>0</v>
      </c>
      <c r="BR114" s="81">
        <v>0</v>
      </c>
      <c r="BS114" s="81">
        <v>0</v>
      </c>
      <c r="BT114"/>
      <c r="BU114" s="80">
        <v>11.087</v>
      </c>
      <c r="BV114" s="80">
        <v>0</v>
      </c>
      <c r="BW114" s="80">
        <v>0</v>
      </c>
      <c r="BX114" s="80">
        <v>0</v>
      </c>
      <c r="BY114" s="80">
        <v>0</v>
      </c>
      <c r="BZ114" s="80">
        <v>0</v>
      </c>
      <c r="CA114" s="80">
        <v>0</v>
      </c>
      <c r="CB114" s="80">
        <v>0</v>
      </c>
      <c r="CC114" s="80">
        <v>0</v>
      </c>
    </row>
    <row r="115" spans="1:81">
      <c r="A115" s="80" t="s">
        <v>1816</v>
      </c>
      <c r="B115" s="80">
        <v>386</v>
      </c>
      <c r="C115" s="80">
        <v>12</v>
      </c>
      <c r="D115" s="80">
        <v>23</v>
      </c>
      <c r="E115" s="80">
        <v>2015</v>
      </c>
      <c r="F115" s="80" t="s">
        <v>91</v>
      </c>
      <c r="G115" s="80" t="s">
        <v>1804</v>
      </c>
      <c r="H115" s="80" t="s">
        <v>1805</v>
      </c>
      <c r="I115" s="177"/>
      <c r="J115" s="81">
        <v>43.779857129800533</v>
      </c>
      <c r="K115" s="81">
        <v>1.488494910470048</v>
      </c>
      <c r="L115" s="81">
        <v>14.570755840038874</v>
      </c>
      <c r="M115" s="81">
        <v>20.899131934468247</v>
      </c>
      <c r="N115" s="81">
        <v>27.215837745432715</v>
      </c>
      <c r="O115" s="81">
        <v>13.254906643742384</v>
      </c>
      <c r="P115" s="81">
        <v>16.24678157735779</v>
      </c>
      <c r="Q115" s="81">
        <v>1.0580384506243843</v>
      </c>
      <c r="R115" s="81">
        <v>0.27795226621859925</v>
      </c>
      <c r="S115" s="81">
        <v>2.3766428055389786</v>
      </c>
      <c r="T115" s="82"/>
      <c r="U115" s="81">
        <v>1264353</v>
      </c>
      <c r="V115" s="81">
        <v>338</v>
      </c>
      <c r="W115" s="81">
        <v>228</v>
      </c>
      <c r="X115" s="81">
        <v>3733</v>
      </c>
      <c r="Y115" s="81">
        <v>7852</v>
      </c>
      <c r="Z115" s="81">
        <v>7701</v>
      </c>
      <c r="AA115" s="81">
        <v>3233</v>
      </c>
      <c r="AB115" s="81">
        <v>14562</v>
      </c>
      <c r="AC115" s="81">
        <v>47614</v>
      </c>
      <c r="AD115" s="81">
        <v>2.3766428055389786</v>
      </c>
      <c r="AE115" s="82"/>
      <c r="AF115" s="81">
        <v>14357234.330624102</v>
      </c>
      <c r="AG115" s="81">
        <v>1181725.2751805708</v>
      </c>
      <c r="AH115" s="81">
        <v>1785936.4100657846</v>
      </c>
      <c r="AI115" s="81">
        <v>23184428.196294509</v>
      </c>
      <c r="AJ115" s="81">
        <v>34969282.728085637</v>
      </c>
      <c r="AK115" s="81">
        <v>0</v>
      </c>
      <c r="AL115" s="81">
        <v>0</v>
      </c>
      <c r="AM115" s="81">
        <v>1995661.0147074619</v>
      </c>
      <c r="AN115" s="81">
        <v>0</v>
      </c>
      <c r="AO115" s="81">
        <v>0</v>
      </c>
      <c r="AP115" s="82"/>
      <c r="AQ115" s="81">
        <v>138</v>
      </c>
      <c r="AR115" s="81">
        <v>62</v>
      </c>
      <c r="AS115" s="81">
        <v>0</v>
      </c>
      <c r="AT115" s="81">
        <v>0</v>
      </c>
      <c r="AU115" s="81">
        <v>0</v>
      </c>
      <c r="AV115" s="81">
        <v>0</v>
      </c>
      <c r="AW115" s="81" t="s">
        <v>564</v>
      </c>
      <c r="AX115" s="82"/>
      <c r="AY115" s="81">
        <v>632.05999999999995</v>
      </c>
      <c r="AZ115" s="81">
        <v>3482.0789999999997</v>
      </c>
      <c r="BA115" s="81">
        <v>0</v>
      </c>
      <c r="BB115" s="81">
        <v>0</v>
      </c>
      <c r="BC115" s="81">
        <v>0</v>
      </c>
      <c r="BD115" s="81">
        <v>0</v>
      </c>
      <c r="BE115" s="81" t="s">
        <v>564</v>
      </c>
      <c r="BF115" s="82"/>
      <c r="BG115" s="81">
        <v>0</v>
      </c>
      <c r="BH115" s="81">
        <v>0</v>
      </c>
      <c r="BI115" s="81">
        <v>9.9359999999999999</v>
      </c>
      <c r="BJ115" s="81">
        <v>0</v>
      </c>
      <c r="BK115" s="81">
        <v>0</v>
      </c>
      <c r="BL115" s="81">
        <v>0</v>
      </c>
      <c r="BM115" s="82"/>
      <c r="BN115" s="81">
        <v>0</v>
      </c>
      <c r="BO115" s="81">
        <v>0</v>
      </c>
      <c r="BP115" s="81">
        <v>2</v>
      </c>
      <c r="BQ115" s="81">
        <v>0</v>
      </c>
      <c r="BR115" s="81">
        <v>0</v>
      </c>
      <c r="BS115" s="81">
        <v>0</v>
      </c>
      <c r="BT115"/>
      <c r="BU115" s="80">
        <v>9.9359999999999999</v>
      </c>
      <c r="BV115" s="80">
        <v>0</v>
      </c>
      <c r="BW115" s="80">
        <v>0</v>
      </c>
      <c r="BX115" s="80">
        <v>0</v>
      </c>
      <c r="BY115" s="80">
        <v>0</v>
      </c>
      <c r="BZ115" s="80">
        <v>0</v>
      </c>
      <c r="CA115" s="80">
        <v>0</v>
      </c>
      <c r="CB115" s="80">
        <v>0</v>
      </c>
      <c r="CC115" s="80">
        <v>0</v>
      </c>
    </row>
    <row r="116" spans="1:81">
      <c r="A116" s="80" t="s">
        <v>1817</v>
      </c>
      <c r="B116" s="80">
        <v>387</v>
      </c>
      <c r="C116" s="80">
        <v>13</v>
      </c>
      <c r="D116" s="80">
        <v>23</v>
      </c>
      <c r="E116" s="80">
        <v>2016</v>
      </c>
      <c r="F116" s="80" t="s">
        <v>92</v>
      </c>
      <c r="G116" s="80" t="s">
        <v>1804</v>
      </c>
      <c r="H116" s="80" t="s">
        <v>1805</v>
      </c>
      <c r="I116" s="177"/>
      <c r="J116" s="81">
        <v>42.582623967519105</v>
      </c>
      <c r="K116" s="81">
        <v>1.2798843615225386</v>
      </c>
      <c r="L116" s="81">
        <v>13.983153316070778</v>
      </c>
      <c r="M116" s="81">
        <v>15.209299855662561</v>
      </c>
      <c r="N116" s="81">
        <v>19.802913508914028</v>
      </c>
      <c r="O116" s="81">
        <v>13.075243181598088</v>
      </c>
      <c r="P116" s="81">
        <v>15.329267701961566</v>
      </c>
      <c r="Q116" s="81">
        <v>1.0057294445747473</v>
      </c>
      <c r="R116" s="81">
        <v>0.20224778999266124</v>
      </c>
      <c r="S116" s="81">
        <v>2.1340154124125905</v>
      </c>
      <c r="T116" s="82"/>
      <c r="U116" s="81">
        <v>1300929</v>
      </c>
      <c r="V116" s="81">
        <v>338</v>
      </c>
      <c r="W116" s="81">
        <v>228</v>
      </c>
      <c r="X116" s="81">
        <v>3733</v>
      </c>
      <c r="Y116" s="81">
        <v>7732</v>
      </c>
      <c r="Z116" s="81">
        <v>7690</v>
      </c>
      <c r="AA116" s="81">
        <v>3155</v>
      </c>
      <c r="AB116" s="81">
        <v>14239</v>
      </c>
      <c r="AC116" s="81">
        <v>34541.931708661112</v>
      </c>
      <c r="AD116" s="81">
        <v>2.134015412412591</v>
      </c>
      <c r="AE116" s="82"/>
      <c r="AF116" s="81">
        <v>15505588.94120606</v>
      </c>
      <c r="AG116" s="81">
        <v>1162480.795686675</v>
      </c>
      <c r="AH116" s="81">
        <v>1540172.9707048109</v>
      </c>
      <c r="AI116" s="81">
        <v>21877087.18037916</v>
      </c>
      <c r="AJ116" s="81">
        <v>31683392.980179802</v>
      </c>
      <c r="AK116" s="81">
        <v>0</v>
      </c>
      <c r="AL116" s="81">
        <v>0</v>
      </c>
      <c r="AM116" s="81">
        <v>1952911.2622579799</v>
      </c>
      <c r="AN116" s="81">
        <v>0</v>
      </c>
      <c r="AO116" s="81">
        <v>0</v>
      </c>
      <c r="AP116" s="82"/>
      <c r="AQ116" s="81">
        <v>156</v>
      </c>
      <c r="AR116" s="81">
        <v>73</v>
      </c>
      <c r="AS116" s="81">
        <v>0</v>
      </c>
      <c r="AT116" s="81">
        <v>0</v>
      </c>
      <c r="AU116" s="81">
        <v>0</v>
      </c>
      <c r="AV116" s="81">
        <v>0</v>
      </c>
      <c r="AW116" s="81" t="s">
        <v>564</v>
      </c>
      <c r="AX116" s="82"/>
      <c r="AY116" s="81">
        <v>728.96</v>
      </c>
      <c r="AZ116" s="81">
        <v>3807.4789999999998</v>
      </c>
      <c r="BA116" s="81">
        <v>0</v>
      </c>
      <c r="BB116" s="81">
        <v>0</v>
      </c>
      <c r="BC116" s="81">
        <v>0</v>
      </c>
      <c r="BD116" s="81">
        <v>0</v>
      </c>
      <c r="BE116" s="81" t="s">
        <v>564</v>
      </c>
      <c r="BF116" s="82"/>
      <c r="BG116" s="81">
        <v>0</v>
      </c>
      <c r="BH116" s="81">
        <v>0</v>
      </c>
      <c r="BI116" s="81">
        <v>10.968</v>
      </c>
      <c r="BJ116" s="81">
        <v>0</v>
      </c>
      <c r="BK116" s="81">
        <v>0</v>
      </c>
      <c r="BL116" s="81">
        <v>0</v>
      </c>
      <c r="BM116" s="82"/>
      <c r="BN116" s="81">
        <v>0</v>
      </c>
      <c r="BO116" s="81">
        <v>0</v>
      </c>
      <c r="BP116" s="81">
        <v>2</v>
      </c>
      <c r="BQ116" s="81">
        <v>0</v>
      </c>
      <c r="BR116" s="81">
        <v>0</v>
      </c>
      <c r="BS116" s="81">
        <v>0</v>
      </c>
      <c r="BT116"/>
      <c r="BU116" s="80">
        <v>10.968</v>
      </c>
      <c r="BV116" s="80">
        <v>0</v>
      </c>
      <c r="BW116" s="80">
        <v>0</v>
      </c>
      <c r="BX116" s="80">
        <v>0</v>
      </c>
      <c r="BY116" s="80">
        <v>0</v>
      </c>
      <c r="BZ116" s="80">
        <v>0</v>
      </c>
      <c r="CA116" s="80">
        <v>0</v>
      </c>
      <c r="CB116" s="80">
        <v>0</v>
      </c>
      <c r="CC116" s="80">
        <v>0</v>
      </c>
    </row>
    <row r="117" spans="1:81">
      <c r="A117" s="80" t="s">
        <v>1818</v>
      </c>
      <c r="B117" s="80">
        <v>388</v>
      </c>
      <c r="C117" s="80">
        <v>14</v>
      </c>
      <c r="D117" s="80">
        <v>23</v>
      </c>
      <c r="E117" s="80">
        <v>2017</v>
      </c>
      <c r="F117" s="80" t="s">
        <v>71</v>
      </c>
      <c r="G117" s="80" t="s">
        <v>1804</v>
      </c>
      <c r="H117" s="80" t="s">
        <v>1805</v>
      </c>
      <c r="I117" s="177"/>
      <c r="J117" s="81">
        <v>45.448963015404551</v>
      </c>
      <c r="K117" s="81">
        <v>1.3361119086697164</v>
      </c>
      <c r="L117" s="81">
        <v>13.273396842445296</v>
      </c>
      <c r="M117" s="81">
        <v>14.492301900442554</v>
      </c>
      <c r="N117" s="81">
        <v>23.845211965179729</v>
      </c>
      <c r="O117" s="81">
        <v>12.746480625387168</v>
      </c>
      <c r="P117" s="81">
        <v>14.94731358868319</v>
      </c>
      <c r="Q117" s="81">
        <v>0.94371020354391844</v>
      </c>
      <c r="R117" s="81">
        <v>11.284386326497673</v>
      </c>
      <c r="S117" s="81">
        <v>2.2153671232752892</v>
      </c>
      <c r="T117" s="82"/>
      <c r="U117" s="81">
        <v>1430364</v>
      </c>
      <c r="V117" s="81">
        <v>338</v>
      </c>
      <c r="W117" s="81">
        <v>228</v>
      </c>
      <c r="X117" s="81">
        <v>3733</v>
      </c>
      <c r="Y117" s="81">
        <v>7622</v>
      </c>
      <c r="Z117" s="81">
        <v>7621</v>
      </c>
      <c r="AA117" s="81">
        <v>3096</v>
      </c>
      <c r="AB117" s="81">
        <v>13817</v>
      </c>
      <c r="AC117" s="81">
        <v>1965503</v>
      </c>
      <c r="AD117" s="81">
        <v>2.2153671232752892</v>
      </c>
      <c r="AE117" s="82"/>
      <c r="AF117" s="81">
        <v>17011409.40908812</v>
      </c>
      <c r="AG117" s="81">
        <v>1186486.872626923</v>
      </c>
      <c r="AH117" s="81">
        <v>1896372.6348868459</v>
      </c>
      <c r="AI117" s="81">
        <v>21396795.434355199</v>
      </c>
      <c r="AJ117" s="81">
        <v>35451748.373656087</v>
      </c>
      <c r="AK117" s="81">
        <v>0</v>
      </c>
      <c r="AL117" s="81">
        <v>0</v>
      </c>
      <c r="AM117" s="81">
        <v>1897998.2110179041</v>
      </c>
      <c r="AN117" s="81">
        <v>0</v>
      </c>
      <c r="AO117" s="81">
        <v>0</v>
      </c>
      <c r="AP117" s="82"/>
      <c r="AQ117" s="81">
        <v>166</v>
      </c>
      <c r="AR117" s="81">
        <v>84</v>
      </c>
      <c r="AS117" s="81">
        <v>0</v>
      </c>
      <c r="AT117" s="81">
        <v>0</v>
      </c>
      <c r="AU117" s="81">
        <v>0</v>
      </c>
      <c r="AV117" s="81">
        <v>0</v>
      </c>
      <c r="AW117" s="81" t="s">
        <v>564</v>
      </c>
      <c r="AX117" s="82"/>
      <c r="AY117" s="81">
        <v>786.56</v>
      </c>
      <c r="AZ117" s="81">
        <v>4250.2790000000005</v>
      </c>
      <c r="BA117" s="81">
        <v>0</v>
      </c>
      <c r="BB117" s="81">
        <v>0</v>
      </c>
      <c r="BC117" s="81">
        <v>0</v>
      </c>
      <c r="BD117" s="81">
        <v>0</v>
      </c>
      <c r="BE117" s="81" t="s">
        <v>564</v>
      </c>
      <c r="BF117" s="82"/>
      <c r="BG117" s="81">
        <v>0</v>
      </c>
      <c r="BH117" s="81">
        <v>0</v>
      </c>
      <c r="BI117" s="81">
        <v>11.628</v>
      </c>
      <c r="BJ117" s="81">
        <v>0</v>
      </c>
      <c r="BK117" s="81">
        <v>0</v>
      </c>
      <c r="BL117" s="81">
        <v>0</v>
      </c>
      <c r="BM117" s="82"/>
      <c r="BN117" s="81">
        <v>0</v>
      </c>
      <c r="BO117" s="81">
        <v>0</v>
      </c>
      <c r="BP117" s="81">
        <v>2</v>
      </c>
      <c r="BQ117" s="81">
        <v>0</v>
      </c>
      <c r="BR117" s="81">
        <v>0</v>
      </c>
      <c r="BS117" s="81">
        <v>0</v>
      </c>
      <c r="BT117"/>
      <c r="BU117" s="80">
        <v>11.628</v>
      </c>
      <c r="BV117" s="80">
        <v>0</v>
      </c>
      <c r="BW117" s="80">
        <v>0</v>
      </c>
      <c r="BX117" s="80">
        <v>0</v>
      </c>
      <c r="BY117" s="80">
        <v>0</v>
      </c>
      <c r="BZ117" s="80">
        <v>0</v>
      </c>
      <c r="CA117" s="80">
        <v>0</v>
      </c>
      <c r="CB117" s="80">
        <v>0</v>
      </c>
      <c r="CC117" s="80">
        <v>0</v>
      </c>
    </row>
    <row r="118" spans="1:81">
      <c r="A118" s="80" t="s">
        <v>1819</v>
      </c>
      <c r="B118" s="80">
        <v>389</v>
      </c>
      <c r="C118" s="80">
        <v>15</v>
      </c>
      <c r="D118" s="80">
        <v>23</v>
      </c>
      <c r="E118" s="80">
        <v>2018</v>
      </c>
      <c r="F118" s="80" t="s">
        <v>93</v>
      </c>
      <c r="G118" s="80" t="s">
        <v>1804</v>
      </c>
      <c r="H118" s="80" t="s">
        <v>1805</v>
      </c>
      <c r="I118" s="177"/>
      <c r="J118" s="81">
        <v>48.417533161262014</v>
      </c>
      <c r="K118" s="81">
        <v>1.3409642560590123</v>
      </c>
      <c r="L118" s="81">
        <v>11.842361202074478</v>
      </c>
      <c r="M118" s="81">
        <v>13.951643795591304</v>
      </c>
      <c r="N118" s="81">
        <v>17.878851784154083</v>
      </c>
      <c r="O118" s="81">
        <v>12.442998257026604</v>
      </c>
      <c r="P118" s="81">
        <v>14.578649763626958</v>
      </c>
      <c r="Q118" s="81">
        <v>0.85017347919882802</v>
      </c>
      <c r="R118" s="81">
        <v>0.20841936153737406</v>
      </c>
      <c r="S118" s="81">
        <v>1.9677507665423823</v>
      </c>
      <c r="T118" s="82"/>
      <c r="U118" s="81">
        <v>1545120</v>
      </c>
      <c r="V118" s="81">
        <v>338</v>
      </c>
      <c r="W118" s="81">
        <v>228</v>
      </c>
      <c r="X118" s="81">
        <v>3733</v>
      </c>
      <c r="Y118" s="81">
        <v>7480</v>
      </c>
      <c r="Z118" s="81">
        <v>7582</v>
      </c>
      <c r="AA118" s="81">
        <v>3050</v>
      </c>
      <c r="AB118" s="81">
        <v>13414</v>
      </c>
      <c r="AC118" s="81">
        <v>36160</v>
      </c>
      <c r="AD118" s="81">
        <v>1.9677507665423819</v>
      </c>
      <c r="AE118" s="82"/>
      <c r="AF118" s="81">
        <v>18227800.497386139</v>
      </c>
      <c r="AG118" s="81">
        <v>1201675.541443449</v>
      </c>
      <c r="AH118" s="81">
        <v>1716101.418480841</v>
      </c>
      <c r="AI118" s="81">
        <v>20189970.26221092</v>
      </c>
      <c r="AJ118" s="81">
        <v>27882409.264094479</v>
      </c>
      <c r="AK118" s="81">
        <v>0</v>
      </c>
      <c r="AL118" s="81">
        <v>0</v>
      </c>
      <c r="AM118" s="81">
        <v>1846451.999086058</v>
      </c>
      <c r="AN118" s="81">
        <v>0</v>
      </c>
      <c r="AO118" s="81">
        <v>0</v>
      </c>
      <c r="AP118" s="82"/>
      <c r="AQ118" s="81">
        <v>172</v>
      </c>
      <c r="AR118" s="81">
        <v>94</v>
      </c>
      <c r="AS118" s="81">
        <v>0</v>
      </c>
      <c r="AT118" s="81">
        <v>0</v>
      </c>
      <c r="AU118" s="81">
        <v>0</v>
      </c>
      <c r="AV118" s="81">
        <v>0</v>
      </c>
      <c r="AW118" s="81" t="s">
        <v>564</v>
      </c>
      <c r="AX118" s="82"/>
      <c r="AY118" s="81">
        <v>822.56</v>
      </c>
      <c r="AZ118" s="81">
        <v>6622.3789999999999</v>
      </c>
      <c r="BA118" s="81">
        <v>0</v>
      </c>
      <c r="BB118" s="81">
        <v>0</v>
      </c>
      <c r="BC118" s="81">
        <v>0</v>
      </c>
      <c r="BD118" s="81">
        <v>0</v>
      </c>
      <c r="BE118" s="81" t="s">
        <v>564</v>
      </c>
      <c r="BF118" s="82"/>
      <c r="BG118" s="81">
        <v>0</v>
      </c>
      <c r="BH118" s="81">
        <v>0</v>
      </c>
      <c r="BI118" s="81">
        <v>12.237</v>
      </c>
      <c r="BJ118" s="81">
        <v>0</v>
      </c>
      <c r="BK118" s="81">
        <v>0</v>
      </c>
      <c r="BL118" s="81">
        <v>0</v>
      </c>
      <c r="BM118" s="82"/>
      <c r="BN118" s="81">
        <v>0</v>
      </c>
      <c r="BO118" s="81">
        <v>0</v>
      </c>
      <c r="BP118" s="81">
        <v>2</v>
      </c>
      <c r="BQ118" s="81">
        <v>0</v>
      </c>
      <c r="BR118" s="81">
        <v>0</v>
      </c>
      <c r="BS118" s="81">
        <v>0</v>
      </c>
      <c r="BT118"/>
      <c r="BU118" s="80">
        <v>12.237</v>
      </c>
      <c r="BV118" s="80">
        <v>0</v>
      </c>
      <c r="BW118" s="80">
        <v>0</v>
      </c>
      <c r="BX118" s="80">
        <v>0</v>
      </c>
      <c r="BY118" s="80">
        <v>0</v>
      </c>
      <c r="BZ118" s="80">
        <v>0</v>
      </c>
      <c r="CA118" s="80">
        <v>0</v>
      </c>
      <c r="CB118" s="80">
        <v>0</v>
      </c>
      <c r="CC118" s="80">
        <v>0</v>
      </c>
    </row>
    <row r="119" spans="1:81">
      <c r="A119" s="80" t="s">
        <v>1820</v>
      </c>
      <c r="B119" s="80">
        <v>390</v>
      </c>
      <c r="C119" s="80">
        <v>16</v>
      </c>
      <c r="D119" s="80">
        <v>23</v>
      </c>
      <c r="E119" s="80">
        <v>2019</v>
      </c>
      <c r="F119" s="80" t="s">
        <v>73</v>
      </c>
      <c r="G119" s="80" t="s">
        <v>1804</v>
      </c>
      <c r="H119" s="80" t="s">
        <v>1805</v>
      </c>
      <c r="I119" s="177"/>
      <c r="J119" s="81">
        <v>45.348835776127515</v>
      </c>
      <c r="K119" s="81">
        <v>1.0187686205989377</v>
      </c>
      <c r="L119" s="81">
        <v>11.756416026033104</v>
      </c>
      <c r="M119" s="81">
        <v>11.621976453707667</v>
      </c>
      <c r="N119" s="81">
        <v>12.604996301658192</v>
      </c>
      <c r="O119" s="81">
        <v>11.976324850131423</v>
      </c>
      <c r="P119" s="81">
        <v>14.21662461032118</v>
      </c>
      <c r="Q119" s="81">
        <v>0.80443578540743998</v>
      </c>
      <c r="R119" s="81">
        <v>0.1390964916598032</v>
      </c>
      <c r="S119" s="81">
        <v>1.100791116089209</v>
      </c>
      <c r="T119" s="82"/>
      <c r="U119" s="81">
        <v>1547800</v>
      </c>
      <c r="V119" s="81">
        <v>338</v>
      </c>
      <c r="W119" s="81">
        <v>228</v>
      </c>
      <c r="X119" s="81">
        <v>3733</v>
      </c>
      <c r="Y119" s="81">
        <v>7359</v>
      </c>
      <c r="Z119" s="81">
        <v>7498</v>
      </c>
      <c r="AA119" s="81">
        <v>2952</v>
      </c>
      <c r="AB119" s="81">
        <v>13036</v>
      </c>
      <c r="AC119" s="81">
        <v>24528</v>
      </c>
      <c r="AD119" s="81">
        <v>1.100791116089209</v>
      </c>
      <c r="AE119" s="82"/>
      <c r="AF119" s="81">
        <v>16892045.281270679</v>
      </c>
      <c r="AG119" s="81">
        <v>827570.43831331574</v>
      </c>
      <c r="AH119" s="81">
        <v>1903048.4854293221</v>
      </c>
      <c r="AI119" s="81">
        <v>20997154.278670881</v>
      </c>
      <c r="AJ119" s="81">
        <v>23795014.89558674</v>
      </c>
      <c r="AK119" s="81">
        <v>0</v>
      </c>
      <c r="AL119" s="81">
        <v>0</v>
      </c>
      <c r="AM119" s="81">
        <v>1775405.0650445411</v>
      </c>
      <c r="AN119" s="81">
        <v>0</v>
      </c>
      <c r="AO119" s="81">
        <v>0</v>
      </c>
      <c r="AP119" s="82"/>
      <c r="AQ119" s="81">
        <v>182</v>
      </c>
      <c r="AR119" s="81">
        <v>100</v>
      </c>
      <c r="AS119" s="81">
        <v>0</v>
      </c>
      <c r="AT119" s="81">
        <v>0</v>
      </c>
      <c r="AU119" s="81">
        <v>0</v>
      </c>
      <c r="AV119" s="81">
        <v>0</v>
      </c>
      <c r="AW119" s="81" t="s">
        <v>564</v>
      </c>
      <c r="AX119" s="82"/>
      <c r="AY119" s="81">
        <v>875.62999999999988</v>
      </c>
      <c r="AZ119" s="81">
        <v>29292.179</v>
      </c>
      <c r="BA119" s="81">
        <v>0</v>
      </c>
      <c r="BB119" s="81">
        <v>0</v>
      </c>
      <c r="BC119" s="81">
        <v>0</v>
      </c>
      <c r="BD119" s="81">
        <v>0</v>
      </c>
      <c r="BE119" s="81" t="s">
        <v>564</v>
      </c>
      <c r="BF119" s="82"/>
      <c r="BG119" s="81">
        <v>0</v>
      </c>
      <c r="BH119" s="81">
        <v>0</v>
      </c>
      <c r="BI119" s="81">
        <v>9.0239999999999991</v>
      </c>
      <c r="BJ119" s="81">
        <v>0</v>
      </c>
      <c r="BK119" s="81">
        <v>0</v>
      </c>
      <c r="BL119" s="81">
        <v>0</v>
      </c>
      <c r="BM119" s="82"/>
      <c r="BN119" s="81">
        <v>0</v>
      </c>
      <c r="BO119" s="81">
        <v>0</v>
      </c>
      <c r="BP119" s="81">
        <v>2</v>
      </c>
      <c r="BQ119" s="81">
        <v>0</v>
      </c>
      <c r="BR119" s="81">
        <v>0</v>
      </c>
      <c r="BS119" s="81">
        <v>0</v>
      </c>
      <c r="BT119"/>
      <c r="BU119" s="80">
        <v>9.0239999999999991</v>
      </c>
      <c r="BV119" s="80">
        <v>0</v>
      </c>
      <c r="BW119" s="80">
        <v>0</v>
      </c>
      <c r="BX119" s="80">
        <v>0</v>
      </c>
      <c r="BY119" s="80">
        <v>0</v>
      </c>
      <c r="BZ119" s="80">
        <v>0</v>
      </c>
      <c r="CA119" s="80">
        <v>0</v>
      </c>
      <c r="CB119" s="80">
        <v>0</v>
      </c>
      <c r="CC119" s="80">
        <v>0</v>
      </c>
    </row>
    <row r="120" spans="1:81">
      <c r="A120" s="80" t="s">
        <v>1821</v>
      </c>
      <c r="B120" s="80">
        <v>391</v>
      </c>
      <c r="C120" s="80">
        <v>17</v>
      </c>
      <c r="D120" s="80">
        <v>23</v>
      </c>
      <c r="E120" s="80">
        <v>2020</v>
      </c>
      <c r="F120" s="80" t="s">
        <v>218</v>
      </c>
      <c r="G120" s="80" t="s">
        <v>1804</v>
      </c>
      <c r="H120" s="80" t="s">
        <v>1805</v>
      </c>
      <c r="I120" s="177"/>
      <c r="J120" s="81">
        <v>38.558703314735041</v>
      </c>
      <c r="K120" s="81">
        <v>1.6052063670687879</v>
      </c>
      <c r="L120" s="81">
        <v>13.695579391973947</v>
      </c>
      <c r="M120" s="81">
        <v>12.793238127024345</v>
      </c>
      <c r="N120" s="81">
        <v>22.170333661969259</v>
      </c>
      <c r="O120" s="81">
        <v>10.278841853094525</v>
      </c>
      <c r="P120" s="81">
        <v>13.124887226709648</v>
      </c>
      <c r="Q120" s="81">
        <v>0.7478298984550279</v>
      </c>
      <c r="R120" s="81">
        <v>0.16218735373243487</v>
      </c>
      <c r="S120" s="81">
        <v>2.2078968408702968</v>
      </c>
      <c r="T120" s="82"/>
      <c r="U120" s="81">
        <v>1236444</v>
      </c>
      <c r="V120" s="81">
        <v>393</v>
      </c>
      <c r="W120" s="81">
        <v>232</v>
      </c>
      <c r="X120" s="81">
        <v>3009</v>
      </c>
      <c r="Y120" s="81">
        <v>7241</v>
      </c>
      <c r="Z120" s="81">
        <v>7345</v>
      </c>
      <c r="AA120" s="81">
        <v>2961</v>
      </c>
      <c r="AB120" s="81">
        <v>12683</v>
      </c>
      <c r="AC120" s="81">
        <v>28749</v>
      </c>
      <c r="AD120" s="81">
        <v>2.2078968408702968</v>
      </c>
      <c r="AE120" s="82"/>
      <c r="AF120" s="81">
        <v>12923391.63722292</v>
      </c>
      <c r="AG120" s="81">
        <v>1349243.4732384644</v>
      </c>
      <c r="AH120" s="81">
        <v>2353523.9682150767</v>
      </c>
      <c r="AI120" s="81">
        <v>17929602.485783055</v>
      </c>
      <c r="AJ120" s="81">
        <v>32540334.353404589</v>
      </c>
      <c r="AK120" s="81"/>
      <c r="AL120" s="81"/>
      <c r="AM120" s="81">
        <v>1655272.4110689887</v>
      </c>
      <c r="AN120" s="81"/>
      <c r="AO120" s="81"/>
      <c r="AP120" s="82"/>
      <c r="AQ120" s="81">
        <v>191</v>
      </c>
      <c r="AR120" s="81">
        <v>114</v>
      </c>
      <c r="AS120" s="81">
        <v>0</v>
      </c>
      <c r="AT120" s="81">
        <v>0</v>
      </c>
      <c r="AU120" s="81">
        <v>0</v>
      </c>
      <c r="AV120" s="81">
        <v>0</v>
      </c>
      <c r="AW120" s="81">
        <v>0</v>
      </c>
      <c r="AX120" s="82"/>
      <c r="AY120" s="81">
        <v>929.82999999999993</v>
      </c>
      <c r="AZ120" s="81">
        <v>29966.179</v>
      </c>
      <c r="BA120" s="81">
        <v>0</v>
      </c>
      <c r="BB120" s="81">
        <v>0</v>
      </c>
      <c r="BC120" s="81">
        <v>0</v>
      </c>
      <c r="BD120" s="81">
        <v>0</v>
      </c>
      <c r="BE120" s="81">
        <v>0</v>
      </c>
      <c r="BF120" s="82"/>
      <c r="BG120" s="81">
        <v>0</v>
      </c>
      <c r="BH120" s="81">
        <v>0</v>
      </c>
      <c r="BI120" s="81">
        <v>6.9909999999999997</v>
      </c>
      <c r="BJ120" s="81">
        <v>0</v>
      </c>
      <c r="BK120" s="81">
        <v>0</v>
      </c>
      <c r="BL120" s="81">
        <v>0</v>
      </c>
      <c r="BM120" s="82"/>
      <c r="BN120" s="81">
        <v>0</v>
      </c>
      <c r="BO120" s="81">
        <v>0</v>
      </c>
      <c r="BP120" s="81">
        <v>2</v>
      </c>
      <c r="BQ120" s="81">
        <v>0</v>
      </c>
      <c r="BR120" s="81">
        <v>0</v>
      </c>
      <c r="BS120" s="81">
        <v>0</v>
      </c>
      <c r="BT120"/>
      <c r="BU120" s="80">
        <v>6.9909999999999997</v>
      </c>
      <c r="BV120" s="80">
        <v>0</v>
      </c>
      <c r="BW120" s="80">
        <v>0</v>
      </c>
      <c r="BX120" s="80">
        <v>0</v>
      </c>
      <c r="BY120" s="80">
        <v>0</v>
      </c>
      <c r="BZ120" s="80">
        <v>0</v>
      </c>
      <c r="CA120" s="80">
        <v>0</v>
      </c>
      <c r="CB120" s="80">
        <v>0</v>
      </c>
      <c r="CC120" s="80">
        <v>0</v>
      </c>
    </row>
    <row r="121" spans="1:81">
      <c r="A121" s="80" t="s">
        <v>1822</v>
      </c>
      <c r="B121" s="80">
        <v>391</v>
      </c>
      <c r="C121" s="80">
        <v>18</v>
      </c>
      <c r="D121" s="80">
        <v>23</v>
      </c>
      <c r="E121" s="80">
        <v>2021</v>
      </c>
      <c r="F121" s="80" t="s">
        <v>75</v>
      </c>
      <c r="G121" s="174" t="s">
        <v>1804</v>
      </c>
      <c r="H121" s="80" t="s">
        <v>1805</v>
      </c>
      <c r="I121" s="177"/>
      <c r="J121" s="81">
        <v>45.709781394676085</v>
      </c>
      <c r="K121" s="81">
        <v>1.6394701424566682</v>
      </c>
      <c r="L121" s="81">
        <v>13.325575141896078</v>
      </c>
      <c r="M121" s="81">
        <v>12.28295832012995</v>
      </c>
      <c r="N121" s="81">
        <v>16.571239476645328</v>
      </c>
      <c r="O121" s="81">
        <v>9.7677720844757641</v>
      </c>
      <c r="P121" s="81">
        <v>13.22225417136981</v>
      </c>
      <c r="Q121" s="81">
        <v>0.73508430085192256</v>
      </c>
      <c r="R121" s="81">
        <v>0.12850844225969665</v>
      </c>
      <c r="S121" s="81">
        <v>2.1283739490568911</v>
      </c>
      <c r="T121" s="82"/>
      <c r="U121" s="81">
        <v>1623822</v>
      </c>
      <c r="V121" s="81">
        <v>393</v>
      </c>
      <c r="W121" s="81">
        <v>232</v>
      </c>
      <c r="X121" s="81">
        <v>3009</v>
      </c>
      <c r="Y121" s="81">
        <v>7132</v>
      </c>
      <c r="Z121" s="81">
        <v>7187</v>
      </c>
      <c r="AA121" s="81">
        <v>2909</v>
      </c>
      <c r="AB121" s="81">
        <v>12319</v>
      </c>
      <c r="AC121" s="81">
        <v>22078.999999999993</v>
      </c>
      <c r="AD121" s="81">
        <v>2.1283739490568911</v>
      </c>
      <c r="AE121" s="82"/>
      <c r="AF121" s="81">
        <v>15011637.299822908</v>
      </c>
      <c r="AG121" s="81">
        <v>1441972.6493330689</v>
      </c>
      <c r="AH121" s="81">
        <v>2265608.9718375169</v>
      </c>
      <c r="AI121" s="81">
        <v>19009530.05193748</v>
      </c>
      <c r="AJ121" s="81">
        <v>25901835.305423763</v>
      </c>
      <c r="AK121" s="81">
        <v>0</v>
      </c>
      <c r="AL121" s="81">
        <v>0</v>
      </c>
      <c r="AM121" s="81">
        <v>1617039.8339043241</v>
      </c>
      <c r="AN121" s="81">
        <v>0</v>
      </c>
      <c r="AO121" s="81">
        <v>0</v>
      </c>
      <c r="AP121" s="82"/>
      <c r="AQ121" s="81">
        <v>195</v>
      </c>
      <c r="AR121" s="81">
        <v>118</v>
      </c>
      <c r="AS121" s="81">
        <v>0</v>
      </c>
      <c r="AT121" s="81">
        <v>0</v>
      </c>
      <c r="AU121" s="81">
        <v>0</v>
      </c>
      <c r="AV121" s="81">
        <v>0</v>
      </c>
      <c r="AW121" s="81"/>
      <c r="AX121" s="82"/>
      <c r="AY121" s="81">
        <v>953.02999999999986</v>
      </c>
      <c r="AZ121" s="81">
        <v>30153.179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1823</v>
      </c>
      <c r="B122" s="80">
        <v>391</v>
      </c>
      <c r="C122" s="80">
        <v>19</v>
      </c>
      <c r="D122" s="80">
        <v>23</v>
      </c>
      <c r="E122" s="80">
        <v>2022</v>
      </c>
      <c r="F122" s="80" t="s">
        <v>568</v>
      </c>
      <c r="G122" s="174" t="s">
        <v>1804</v>
      </c>
      <c r="H122" s="80" t="s">
        <v>1805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203</v>
      </c>
      <c r="AR122" s="81">
        <v>120</v>
      </c>
      <c r="AS122" s="81">
        <v>0</v>
      </c>
      <c r="AT122" s="81">
        <v>0</v>
      </c>
      <c r="AU122" s="81">
        <v>0</v>
      </c>
      <c r="AV122" s="81">
        <v>0</v>
      </c>
      <c r="AW122" s="81"/>
      <c r="AX122" s="82"/>
      <c r="AY122" s="81">
        <v>1006.5299999999997</v>
      </c>
      <c r="AZ122" s="81">
        <v>30208.179</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1824</v>
      </c>
      <c r="B123" s="80">
        <v>120</v>
      </c>
      <c r="C123" s="80">
        <v>1</v>
      </c>
      <c r="D123" s="80">
        <v>8</v>
      </c>
      <c r="E123" s="80">
        <v>1990</v>
      </c>
      <c r="F123" s="80" t="s">
        <v>562</v>
      </c>
      <c r="G123" s="80" t="s">
        <v>1641</v>
      </c>
      <c r="H123" s="80" t="s">
        <v>1642</v>
      </c>
      <c r="I123" s="177"/>
      <c r="J123" s="81">
        <v>47.327460465270498</v>
      </c>
      <c r="K123" s="81">
        <v>2.0895489593370415</v>
      </c>
      <c r="L123" s="81">
        <v>0.83537399618453445</v>
      </c>
      <c r="M123" s="81">
        <v>5.7205879455095499</v>
      </c>
      <c r="N123" s="81">
        <v>19.025437067310897</v>
      </c>
      <c r="O123" s="81">
        <v>8.6163365980633806</v>
      </c>
      <c r="P123" s="81">
        <v>19.072439956708692</v>
      </c>
      <c r="Q123" s="81">
        <v>1.0042740959933343</v>
      </c>
      <c r="R123" s="81">
        <v>0</v>
      </c>
      <c r="S123" s="81">
        <v>1.1543871842699949</v>
      </c>
      <c r="T123" s="82"/>
      <c r="U123" s="81">
        <v>1004255</v>
      </c>
      <c r="V123" s="81">
        <v>644</v>
      </c>
      <c r="W123" s="81">
        <v>11</v>
      </c>
      <c r="X123" s="81">
        <v>2378</v>
      </c>
      <c r="Y123" s="81">
        <v>4178</v>
      </c>
      <c r="Z123" s="81">
        <v>3544</v>
      </c>
      <c r="AA123" s="81">
        <v>4631</v>
      </c>
      <c r="AB123" s="81">
        <v>16306</v>
      </c>
      <c r="AC123" s="81">
        <v>0</v>
      </c>
      <c r="AD123" s="81">
        <v>1.1543871842699949</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1825</v>
      </c>
      <c r="B124" s="80">
        <v>121</v>
      </c>
      <c r="C124" s="80">
        <v>2</v>
      </c>
      <c r="D124" s="80">
        <v>8</v>
      </c>
      <c r="E124" s="80">
        <v>2005</v>
      </c>
      <c r="F124" s="80" t="s">
        <v>565</v>
      </c>
      <c r="G124" s="80" t="s">
        <v>1641</v>
      </c>
      <c r="H124" s="80" t="s">
        <v>1642</v>
      </c>
      <c r="I124" s="177"/>
      <c r="J124" s="81">
        <v>44.75613545339548</v>
      </c>
      <c r="K124" s="81">
        <v>1.8841790389566335</v>
      </c>
      <c r="L124" s="81">
        <v>1.9536696485678815</v>
      </c>
      <c r="M124" s="81">
        <v>11.537559780833597</v>
      </c>
      <c r="N124" s="81">
        <v>33.020237781476098</v>
      </c>
      <c r="O124" s="81">
        <v>14.42119650021303</v>
      </c>
      <c r="P124" s="81">
        <v>19.888364174275345</v>
      </c>
      <c r="Q124" s="81">
        <v>0.90587400929146289</v>
      </c>
      <c r="R124" s="81">
        <v>0</v>
      </c>
      <c r="S124" s="81">
        <v>0.44524511322228882</v>
      </c>
      <c r="T124" s="82"/>
      <c r="U124" s="81">
        <v>1117688</v>
      </c>
      <c r="V124" s="81">
        <v>635</v>
      </c>
      <c r="W124" s="81">
        <v>20</v>
      </c>
      <c r="X124" s="81">
        <v>1918</v>
      </c>
      <c r="Y124" s="81">
        <v>5038</v>
      </c>
      <c r="Z124" s="81">
        <v>6864</v>
      </c>
      <c r="AA124" s="81">
        <v>3955</v>
      </c>
      <c r="AB124" s="81">
        <v>15376</v>
      </c>
      <c r="AC124" s="81">
        <v>0</v>
      </c>
      <c r="AD124" s="81">
        <v>0.44524511322228882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1826</v>
      </c>
      <c r="B125" s="80">
        <v>122</v>
      </c>
      <c r="C125" s="80">
        <v>3</v>
      </c>
      <c r="D125" s="80">
        <v>8</v>
      </c>
      <c r="E125" s="80">
        <v>2006</v>
      </c>
      <c r="F125" s="80" t="s">
        <v>566</v>
      </c>
      <c r="G125" s="80" t="s">
        <v>1641</v>
      </c>
      <c r="H125" s="80" t="s">
        <v>1642</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1827</v>
      </c>
      <c r="B126" s="80">
        <v>123</v>
      </c>
      <c r="C126" s="80">
        <v>4</v>
      </c>
      <c r="D126" s="80">
        <v>8</v>
      </c>
      <c r="E126" s="80">
        <v>2007</v>
      </c>
      <c r="F126" s="80" t="s">
        <v>567</v>
      </c>
      <c r="G126" s="80" t="s">
        <v>1641</v>
      </c>
      <c r="H126" s="80" t="s">
        <v>1642</v>
      </c>
      <c r="I126" s="177"/>
      <c r="J126" s="81">
        <v>23.781608278407713</v>
      </c>
      <c r="K126" s="81">
        <v>1.7998245717381762</v>
      </c>
      <c r="L126" s="81">
        <v>0.84273325694423129</v>
      </c>
      <c r="M126" s="81">
        <v>11.495650113362526</v>
      </c>
      <c r="N126" s="81">
        <v>28.952679315949229</v>
      </c>
      <c r="O126" s="81">
        <v>13.854326618387404</v>
      </c>
      <c r="P126" s="81">
        <v>19.54258089755405</v>
      </c>
      <c r="Q126" s="81">
        <v>0.92902430679114745</v>
      </c>
      <c r="R126" s="81">
        <v>0</v>
      </c>
      <c r="S126" s="81">
        <v>0.36944909668800008</v>
      </c>
      <c r="T126" s="82"/>
      <c r="U126" s="81">
        <v>922894</v>
      </c>
      <c r="V126" s="81">
        <v>566</v>
      </c>
      <c r="W126" s="81">
        <v>10</v>
      </c>
      <c r="X126" s="81">
        <v>2488</v>
      </c>
      <c r="Y126" s="81">
        <v>5131</v>
      </c>
      <c r="Z126" s="81">
        <v>6855</v>
      </c>
      <c r="AA126" s="81">
        <v>3827</v>
      </c>
      <c r="AB126" s="81">
        <v>14935</v>
      </c>
      <c r="AC126" s="81">
        <v>0</v>
      </c>
      <c r="AD126" s="81">
        <v>0.36944909668800008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1828</v>
      </c>
      <c r="B127" s="80">
        <v>124</v>
      </c>
      <c r="C127" s="80">
        <v>5</v>
      </c>
      <c r="D127" s="80">
        <v>8</v>
      </c>
      <c r="E127" s="80">
        <v>2008</v>
      </c>
      <c r="F127" s="80" t="s">
        <v>84</v>
      </c>
      <c r="G127" s="80" t="s">
        <v>1641</v>
      </c>
      <c r="H127" s="80" t="s">
        <v>1642</v>
      </c>
      <c r="I127" s="177"/>
      <c r="J127" s="81">
        <v>19.856484614187625</v>
      </c>
      <c r="K127" s="81">
        <v>1.297489164780268</v>
      </c>
      <c r="L127" s="81">
        <v>0.74949406259838991</v>
      </c>
      <c r="M127" s="81">
        <v>12.116433643722573</v>
      </c>
      <c r="N127" s="81">
        <v>27.895009251046769</v>
      </c>
      <c r="O127" s="81">
        <v>13.474368395035844</v>
      </c>
      <c r="P127" s="81">
        <v>19.030643781478911</v>
      </c>
      <c r="Q127" s="81">
        <v>0.90115345824968418</v>
      </c>
      <c r="R127" s="81">
        <v>0</v>
      </c>
      <c r="S127" s="81">
        <v>0.37403489308015003</v>
      </c>
      <c r="T127" s="82"/>
      <c r="U127" s="81">
        <v>844980</v>
      </c>
      <c r="V127" s="81">
        <v>566</v>
      </c>
      <c r="W127" s="81">
        <v>10</v>
      </c>
      <c r="X127" s="81">
        <v>2488</v>
      </c>
      <c r="Y127" s="81">
        <v>5198</v>
      </c>
      <c r="Z127" s="81">
        <v>6901</v>
      </c>
      <c r="AA127" s="81">
        <v>3731</v>
      </c>
      <c r="AB127" s="81">
        <v>14725</v>
      </c>
      <c r="AC127" s="81">
        <v>0</v>
      </c>
      <c r="AD127" s="81">
        <v>0.37403489308015003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1829</v>
      </c>
      <c r="B128" s="80">
        <v>125</v>
      </c>
      <c r="C128" s="80">
        <v>6</v>
      </c>
      <c r="D128" s="80">
        <v>8</v>
      </c>
      <c r="E128" s="80">
        <v>2009</v>
      </c>
      <c r="F128" s="80" t="s">
        <v>85</v>
      </c>
      <c r="G128" s="80" t="s">
        <v>1641</v>
      </c>
      <c r="H128" s="80" t="s">
        <v>1642</v>
      </c>
      <c r="I128" s="177"/>
      <c r="J128" s="81">
        <v>16.327939764634007</v>
      </c>
      <c r="K128" s="81">
        <v>1.3012465599658825</v>
      </c>
      <c r="L128" s="81">
        <v>1.5527509562919035</v>
      </c>
      <c r="M128" s="81">
        <v>12.537067459281158</v>
      </c>
      <c r="N128" s="81">
        <v>28.47510787036347</v>
      </c>
      <c r="O128" s="81">
        <v>13.591825978333013</v>
      </c>
      <c r="P128" s="81">
        <v>18.224299829894072</v>
      </c>
      <c r="Q128" s="81">
        <v>0.84503266494900398</v>
      </c>
      <c r="R128" s="81">
        <v>0</v>
      </c>
      <c r="S128" s="81">
        <v>0.28100956650609593</v>
      </c>
      <c r="T128" s="82"/>
      <c r="U128" s="81">
        <v>656287</v>
      </c>
      <c r="V128" s="81">
        <v>590</v>
      </c>
      <c r="W128" s="81">
        <v>26</v>
      </c>
      <c r="X128" s="81">
        <v>2633</v>
      </c>
      <c r="Y128" s="81">
        <v>5196</v>
      </c>
      <c r="Z128" s="81">
        <v>6871</v>
      </c>
      <c r="AA128" s="81">
        <v>3668</v>
      </c>
      <c r="AB128" s="81">
        <v>14495</v>
      </c>
      <c r="AC128" s="81">
        <v>0</v>
      </c>
      <c r="AD128" s="81">
        <v>0.28100956650609593</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9.4079999999999995</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1830</v>
      </c>
      <c r="B129" s="80">
        <v>126</v>
      </c>
      <c r="C129" s="80">
        <v>7</v>
      </c>
      <c r="D129" s="80">
        <v>8</v>
      </c>
      <c r="E129" s="80">
        <v>2010</v>
      </c>
      <c r="F129" s="80" t="s">
        <v>86</v>
      </c>
      <c r="G129" s="80" t="s">
        <v>1641</v>
      </c>
      <c r="H129" s="80" t="s">
        <v>1642</v>
      </c>
      <c r="I129" s="177"/>
      <c r="J129" s="81">
        <v>19.437574581679844</v>
      </c>
      <c r="K129" s="81">
        <v>1.5117388809892518</v>
      </c>
      <c r="L129" s="81">
        <v>1.4333695953527743</v>
      </c>
      <c r="M129" s="81">
        <v>11.913374312468028</v>
      </c>
      <c r="N129" s="81">
        <v>29.361264955165439</v>
      </c>
      <c r="O129" s="81">
        <v>13.680572173744617</v>
      </c>
      <c r="P129" s="81">
        <v>18.339480804597496</v>
      </c>
      <c r="Q129" s="81">
        <v>0.87574929191775985</v>
      </c>
      <c r="R129" s="81">
        <v>0</v>
      </c>
      <c r="S129" s="81">
        <v>0.44530126064916742</v>
      </c>
      <c r="T129" s="82"/>
      <c r="U129" s="81">
        <v>770263</v>
      </c>
      <c r="V129" s="81">
        <v>590</v>
      </c>
      <c r="W129" s="81">
        <v>26</v>
      </c>
      <c r="X129" s="81">
        <v>2633</v>
      </c>
      <c r="Y129" s="81">
        <v>5251</v>
      </c>
      <c r="Z129" s="81">
        <v>6948</v>
      </c>
      <c r="AA129" s="81">
        <v>3599</v>
      </c>
      <c r="AB129" s="81">
        <v>14394</v>
      </c>
      <c r="AC129" s="81">
        <v>0</v>
      </c>
      <c r="AD129" s="81">
        <v>0.44530126064916742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9.8360000000000003</v>
      </c>
      <c r="BJ129" s="81">
        <v>0</v>
      </c>
      <c r="BK129" s="81">
        <v>0</v>
      </c>
      <c r="BL129" s="81">
        <v>0</v>
      </c>
      <c r="BM129" s="82"/>
      <c r="BN129" s="81">
        <v>0</v>
      </c>
      <c r="BO129" s="81">
        <v>0</v>
      </c>
      <c r="BP129" s="81">
        <v>1</v>
      </c>
      <c r="BQ129" s="81">
        <v>0</v>
      </c>
      <c r="BR129" s="81">
        <v>0</v>
      </c>
      <c r="BS129" s="81">
        <v>0</v>
      </c>
      <c r="BT129"/>
      <c r="BU129" s="80">
        <v>9.8360000000000003</v>
      </c>
      <c r="BV129" s="80">
        <v>0</v>
      </c>
      <c r="BW129" s="80">
        <v>0</v>
      </c>
      <c r="BX129" s="80">
        <v>0</v>
      </c>
      <c r="BY129" s="80">
        <v>0</v>
      </c>
      <c r="BZ129" s="80">
        <v>0</v>
      </c>
      <c r="CA129" s="80">
        <v>0</v>
      </c>
      <c r="CB129" s="80">
        <v>0</v>
      </c>
      <c r="CC129" s="80">
        <v>0</v>
      </c>
    </row>
    <row r="130" spans="1:81">
      <c r="A130" s="80" t="s">
        <v>1831</v>
      </c>
      <c r="B130" s="80">
        <v>127</v>
      </c>
      <c r="C130" s="80">
        <v>8</v>
      </c>
      <c r="D130" s="80">
        <v>8</v>
      </c>
      <c r="E130" s="80">
        <v>2011</v>
      </c>
      <c r="F130" s="80" t="s">
        <v>87</v>
      </c>
      <c r="G130" s="80" t="s">
        <v>1641</v>
      </c>
      <c r="H130" s="80" t="s">
        <v>1642</v>
      </c>
      <c r="I130" s="177"/>
      <c r="J130" s="81">
        <v>18.221168443592507</v>
      </c>
      <c r="K130" s="81">
        <v>1.7578755504959995</v>
      </c>
      <c r="L130" s="81">
        <v>1.2978184899930716</v>
      </c>
      <c r="M130" s="81">
        <v>14.033640225464998</v>
      </c>
      <c r="N130" s="81">
        <v>33.570554587867939</v>
      </c>
      <c r="O130" s="81">
        <v>13.545778616897444</v>
      </c>
      <c r="P130" s="81">
        <v>17.477951831640663</v>
      </c>
      <c r="Q130" s="81">
        <v>0.99912868163305113</v>
      </c>
      <c r="R130" s="81">
        <v>0</v>
      </c>
      <c r="S130" s="81">
        <v>0.29280690362964756</v>
      </c>
      <c r="T130" s="82"/>
      <c r="U130" s="81">
        <v>683884</v>
      </c>
      <c r="V130" s="81">
        <v>590</v>
      </c>
      <c r="W130" s="81">
        <v>26</v>
      </c>
      <c r="X130" s="81">
        <v>2633</v>
      </c>
      <c r="Y130" s="81">
        <v>5272</v>
      </c>
      <c r="Z130" s="81">
        <v>7029</v>
      </c>
      <c r="AA130" s="81">
        <v>3532</v>
      </c>
      <c r="AB130" s="81">
        <v>14237</v>
      </c>
      <c r="AC130" s="81">
        <v>0</v>
      </c>
      <c r="AD130" s="81">
        <v>0.29280690362964756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8.7119999999999997</v>
      </c>
      <c r="BJ130" s="81">
        <v>0</v>
      </c>
      <c r="BK130" s="81">
        <v>0</v>
      </c>
      <c r="BL130" s="81">
        <v>0</v>
      </c>
      <c r="BM130" s="82"/>
      <c r="BN130" s="81">
        <v>0</v>
      </c>
      <c r="BO130" s="81">
        <v>0</v>
      </c>
      <c r="BP130" s="81">
        <v>1</v>
      </c>
      <c r="BQ130" s="81">
        <v>0</v>
      </c>
      <c r="BR130" s="81">
        <v>0</v>
      </c>
      <c r="BS130" s="81">
        <v>0</v>
      </c>
      <c r="BT130"/>
      <c r="BU130" s="80">
        <v>8.7119999999999997</v>
      </c>
      <c r="BV130" s="80">
        <v>0</v>
      </c>
      <c r="BW130" s="80">
        <v>0</v>
      </c>
      <c r="BX130" s="80">
        <v>0</v>
      </c>
      <c r="BY130" s="80">
        <v>0</v>
      </c>
      <c r="BZ130" s="80">
        <v>0</v>
      </c>
      <c r="CA130" s="80">
        <v>0</v>
      </c>
      <c r="CB130" s="80">
        <v>0</v>
      </c>
      <c r="CC130" s="80">
        <v>0</v>
      </c>
    </row>
    <row r="131" spans="1:81">
      <c r="A131" s="80" t="s">
        <v>1832</v>
      </c>
      <c r="B131" s="80">
        <v>128</v>
      </c>
      <c r="C131" s="80">
        <v>9</v>
      </c>
      <c r="D131" s="80">
        <v>8</v>
      </c>
      <c r="E131" s="80">
        <v>2012</v>
      </c>
      <c r="F131" s="80" t="s">
        <v>88</v>
      </c>
      <c r="G131" s="80" t="s">
        <v>1641</v>
      </c>
      <c r="H131" s="80" t="s">
        <v>1642</v>
      </c>
      <c r="I131" s="177"/>
      <c r="J131" s="81">
        <v>27.400376143429689</v>
      </c>
      <c r="K131" s="81">
        <v>1.9332724665242047</v>
      </c>
      <c r="L131" s="81">
        <v>1.2646656844824484</v>
      </c>
      <c r="M131" s="81">
        <v>15.217537756116668</v>
      </c>
      <c r="N131" s="81">
        <v>33.897234382229357</v>
      </c>
      <c r="O131" s="81">
        <v>13.622732680772081</v>
      </c>
      <c r="P131" s="81">
        <v>17.308657753609442</v>
      </c>
      <c r="Q131" s="81">
        <v>1.0723386896724043</v>
      </c>
      <c r="R131" s="81">
        <v>0</v>
      </c>
      <c r="S131" s="81">
        <v>0.31700087076531702</v>
      </c>
      <c r="T131" s="82"/>
      <c r="U131" s="81">
        <v>910471</v>
      </c>
      <c r="V131" s="81">
        <v>590</v>
      </c>
      <c r="W131" s="81">
        <v>26</v>
      </c>
      <c r="X131" s="81">
        <v>2633</v>
      </c>
      <c r="Y131" s="81">
        <v>5314</v>
      </c>
      <c r="Z131" s="81">
        <v>7125</v>
      </c>
      <c r="AA131" s="81">
        <v>3478</v>
      </c>
      <c r="AB131" s="81">
        <v>14064</v>
      </c>
      <c r="AC131" s="81">
        <v>0</v>
      </c>
      <c r="AD131" s="81">
        <v>0.31700087076531702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12.065</v>
      </c>
      <c r="BJ131" s="81">
        <v>0</v>
      </c>
      <c r="BK131" s="81">
        <v>0</v>
      </c>
      <c r="BL131" s="81">
        <v>0</v>
      </c>
      <c r="BM131" s="82"/>
      <c r="BN131" s="81">
        <v>0</v>
      </c>
      <c r="BO131" s="81">
        <v>0</v>
      </c>
      <c r="BP131" s="81">
        <v>1</v>
      </c>
      <c r="BQ131" s="81">
        <v>0</v>
      </c>
      <c r="BR131" s="81">
        <v>0</v>
      </c>
      <c r="BS131" s="81">
        <v>0</v>
      </c>
      <c r="BT131"/>
      <c r="BU131" s="80">
        <v>12.065</v>
      </c>
      <c r="BV131" s="80">
        <v>0</v>
      </c>
      <c r="BW131" s="80">
        <v>0</v>
      </c>
      <c r="BX131" s="80">
        <v>0</v>
      </c>
      <c r="BY131" s="80">
        <v>0</v>
      </c>
      <c r="BZ131" s="80">
        <v>0</v>
      </c>
      <c r="CA131" s="80">
        <v>0</v>
      </c>
      <c r="CB131" s="80">
        <v>0</v>
      </c>
      <c r="CC131" s="80">
        <v>0</v>
      </c>
    </row>
    <row r="132" spans="1:81">
      <c r="A132" s="80" t="s">
        <v>1833</v>
      </c>
      <c r="B132" s="80">
        <v>129</v>
      </c>
      <c r="C132" s="80">
        <v>10</v>
      </c>
      <c r="D132" s="80">
        <v>8</v>
      </c>
      <c r="E132" s="80">
        <v>2013</v>
      </c>
      <c r="F132" s="80" t="s">
        <v>89</v>
      </c>
      <c r="G132" s="80" t="s">
        <v>1641</v>
      </c>
      <c r="H132" s="80" t="s">
        <v>1642</v>
      </c>
      <c r="I132" s="177"/>
      <c r="J132" s="81">
        <v>21.25340173560571</v>
      </c>
      <c r="K132" s="81">
        <v>1.7866318084569868</v>
      </c>
      <c r="L132" s="81">
        <v>1.091534733131406</v>
      </c>
      <c r="M132" s="81">
        <v>14.183894944208198</v>
      </c>
      <c r="N132" s="81">
        <v>33.395224040147951</v>
      </c>
      <c r="O132" s="81">
        <v>13.175936568163975</v>
      </c>
      <c r="P132" s="81">
        <v>17.378870278040875</v>
      </c>
      <c r="Q132" s="81">
        <v>1.0822134566753419</v>
      </c>
      <c r="R132" s="81">
        <v>0</v>
      </c>
      <c r="S132" s="81">
        <v>0.54441794647778308</v>
      </c>
      <c r="T132" s="82"/>
      <c r="U132" s="81">
        <v>707417</v>
      </c>
      <c r="V132" s="81">
        <v>590</v>
      </c>
      <c r="W132" s="81">
        <v>26</v>
      </c>
      <c r="X132" s="81">
        <v>2633</v>
      </c>
      <c r="Y132" s="81">
        <v>5331</v>
      </c>
      <c r="Z132" s="81">
        <v>7199</v>
      </c>
      <c r="AA132" s="81">
        <v>3479</v>
      </c>
      <c r="AB132" s="81">
        <v>13990</v>
      </c>
      <c r="AC132" s="81">
        <v>0</v>
      </c>
      <c r="AD132" s="81">
        <v>0.54441794647778308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12.666</v>
      </c>
      <c r="BJ132" s="81">
        <v>0</v>
      </c>
      <c r="BK132" s="81">
        <v>0</v>
      </c>
      <c r="BL132" s="81">
        <v>0</v>
      </c>
      <c r="BM132" s="82"/>
      <c r="BN132" s="81">
        <v>0</v>
      </c>
      <c r="BO132" s="81">
        <v>0</v>
      </c>
      <c r="BP132" s="81">
        <v>1</v>
      </c>
      <c r="BQ132" s="81">
        <v>0</v>
      </c>
      <c r="BR132" s="81">
        <v>0</v>
      </c>
      <c r="BS132" s="81">
        <v>0</v>
      </c>
      <c r="BT132"/>
      <c r="BU132" s="80">
        <v>12.666</v>
      </c>
      <c r="BV132" s="80">
        <v>0</v>
      </c>
      <c r="BW132" s="80">
        <v>0</v>
      </c>
      <c r="BX132" s="80">
        <v>0</v>
      </c>
      <c r="BY132" s="80">
        <v>0</v>
      </c>
      <c r="BZ132" s="80">
        <v>0</v>
      </c>
      <c r="CA132" s="80">
        <v>0</v>
      </c>
      <c r="CB132" s="80">
        <v>0</v>
      </c>
      <c r="CC132" s="80">
        <v>0</v>
      </c>
    </row>
    <row r="133" spans="1:81">
      <c r="A133" s="80" t="s">
        <v>1834</v>
      </c>
      <c r="B133" s="80">
        <v>130</v>
      </c>
      <c r="C133" s="80">
        <v>11</v>
      </c>
      <c r="D133" s="80">
        <v>8</v>
      </c>
      <c r="E133" s="80">
        <v>2014</v>
      </c>
      <c r="F133" s="80" t="s">
        <v>90</v>
      </c>
      <c r="G133" s="80" t="s">
        <v>1641</v>
      </c>
      <c r="H133" s="80" t="s">
        <v>1642</v>
      </c>
      <c r="I133" s="177"/>
      <c r="J133" s="81">
        <v>24.294205506028558</v>
      </c>
      <c r="K133" s="81">
        <v>1.3864931501475419</v>
      </c>
      <c r="L133" s="81">
        <v>4.8303145738042481</v>
      </c>
      <c r="M133" s="81">
        <v>13.641616974188548</v>
      </c>
      <c r="N133" s="81">
        <v>32.224832232077588</v>
      </c>
      <c r="O133" s="81">
        <v>12.571073013374759</v>
      </c>
      <c r="P133" s="81">
        <v>17.454195222280347</v>
      </c>
      <c r="Q133" s="81">
        <v>1.0258660178035199</v>
      </c>
      <c r="R133" s="81">
        <v>0</v>
      </c>
      <c r="S133" s="81">
        <v>0.77873117377641798</v>
      </c>
      <c r="T133" s="82"/>
      <c r="U133" s="81">
        <v>953025</v>
      </c>
      <c r="V133" s="81">
        <v>416</v>
      </c>
      <c r="W133" s="81">
        <v>95</v>
      </c>
      <c r="X133" s="81">
        <v>2476</v>
      </c>
      <c r="Y133" s="81">
        <v>5360</v>
      </c>
      <c r="Z133" s="81">
        <v>7234</v>
      </c>
      <c r="AA133" s="81">
        <v>3476</v>
      </c>
      <c r="AB133" s="81">
        <v>13822</v>
      </c>
      <c r="AC133" s="81">
        <v>0</v>
      </c>
      <c r="AD133" s="81">
        <v>0.77873117377641798</v>
      </c>
      <c r="AE133" s="82"/>
      <c r="AF133" s="81">
        <v>13361327.126104487</v>
      </c>
      <c r="AG133" s="81">
        <v>1125127.3285107745</v>
      </c>
      <c r="AH133" s="81">
        <v>859075.76774478692</v>
      </c>
      <c r="AI133" s="81">
        <v>15943778.046367105</v>
      </c>
      <c r="AJ133" s="81">
        <v>30388235.874263309</v>
      </c>
      <c r="AK133" s="81">
        <v>0</v>
      </c>
      <c r="AL133" s="81">
        <v>0</v>
      </c>
      <c r="AM133" s="81">
        <v>1897554.0548827187</v>
      </c>
      <c r="AN133" s="81">
        <v>0</v>
      </c>
      <c r="AO133" s="81">
        <v>0</v>
      </c>
      <c r="AP133" s="82"/>
      <c r="AQ133" s="81">
        <v>32</v>
      </c>
      <c r="AR133" s="81">
        <v>2</v>
      </c>
      <c r="AS133" s="81">
        <v>0</v>
      </c>
      <c r="AT133" s="81">
        <v>0</v>
      </c>
      <c r="AU133" s="81">
        <v>0</v>
      </c>
      <c r="AV133" s="81">
        <v>0</v>
      </c>
      <c r="AW133" s="81" t="s">
        <v>564</v>
      </c>
      <c r="AX133" s="82"/>
      <c r="AY133" s="81">
        <v>139.30000000000001</v>
      </c>
      <c r="AZ133" s="81">
        <v>30</v>
      </c>
      <c r="BA133" s="81">
        <v>0</v>
      </c>
      <c r="BB133" s="81">
        <v>0</v>
      </c>
      <c r="BC133" s="81">
        <v>0</v>
      </c>
      <c r="BD133" s="81">
        <v>0</v>
      </c>
      <c r="BE133" s="81" t="s">
        <v>564</v>
      </c>
      <c r="BF133" s="82"/>
      <c r="BG133" s="81">
        <v>0</v>
      </c>
      <c r="BH133" s="81">
        <v>0</v>
      </c>
      <c r="BI133" s="81">
        <v>12.833</v>
      </c>
      <c r="BJ133" s="81">
        <v>0</v>
      </c>
      <c r="BK133" s="81">
        <v>0</v>
      </c>
      <c r="BL133" s="81">
        <v>0</v>
      </c>
      <c r="BM133" s="82"/>
      <c r="BN133" s="81">
        <v>0</v>
      </c>
      <c r="BO133" s="81">
        <v>0</v>
      </c>
      <c r="BP133" s="81">
        <v>1</v>
      </c>
      <c r="BQ133" s="81">
        <v>0</v>
      </c>
      <c r="BR133" s="81">
        <v>0</v>
      </c>
      <c r="BS133" s="81">
        <v>0</v>
      </c>
      <c r="BT133"/>
      <c r="BU133" s="80">
        <v>12.833</v>
      </c>
      <c r="BV133" s="80">
        <v>0</v>
      </c>
      <c r="BW133" s="80">
        <v>0</v>
      </c>
      <c r="BX133" s="80">
        <v>0</v>
      </c>
      <c r="BY133" s="80">
        <v>0</v>
      </c>
      <c r="BZ133" s="80">
        <v>0</v>
      </c>
      <c r="CA133" s="80">
        <v>0</v>
      </c>
      <c r="CB133" s="80">
        <v>0</v>
      </c>
      <c r="CC133" s="80">
        <v>0</v>
      </c>
    </row>
    <row r="134" spans="1:81">
      <c r="A134" s="80" t="s">
        <v>1835</v>
      </c>
      <c r="B134" s="80">
        <v>131</v>
      </c>
      <c r="C134" s="80">
        <v>12</v>
      </c>
      <c r="D134" s="80">
        <v>8</v>
      </c>
      <c r="E134" s="80">
        <v>2015</v>
      </c>
      <c r="F134" s="80" t="s">
        <v>91</v>
      </c>
      <c r="G134" s="80" t="s">
        <v>1641</v>
      </c>
      <c r="H134" s="80" t="s">
        <v>1642</v>
      </c>
      <c r="I134" s="177"/>
      <c r="J134" s="81">
        <v>22.783895230530209</v>
      </c>
      <c r="K134" s="81">
        <v>1.3358643221171218</v>
      </c>
      <c r="L134" s="81">
        <v>4.2694370594185838</v>
      </c>
      <c r="M134" s="81">
        <v>11.808779262884508</v>
      </c>
      <c r="N134" s="81">
        <v>29.996088800917565</v>
      </c>
      <c r="O134" s="81">
        <v>12.507908918332152</v>
      </c>
      <c r="P134" s="81">
        <v>17.231739569675177</v>
      </c>
      <c r="Q134" s="81">
        <v>0.98995837726666913</v>
      </c>
      <c r="R134" s="81">
        <v>0</v>
      </c>
      <c r="S134" s="81">
        <v>0.52648604685945788</v>
      </c>
      <c r="T134" s="82"/>
      <c r="U134" s="81">
        <v>892430</v>
      </c>
      <c r="V134" s="81">
        <v>416</v>
      </c>
      <c r="W134" s="81">
        <v>95</v>
      </c>
      <c r="X134" s="81">
        <v>2476</v>
      </c>
      <c r="Y134" s="81">
        <v>5386</v>
      </c>
      <c r="Z134" s="81">
        <v>7267</v>
      </c>
      <c r="AA134" s="81">
        <v>3429</v>
      </c>
      <c r="AB134" s="81">
        <v>13625</v>
      </c>
      <c r="AC134" s="81">
        <v>0</v>
      </c>
      <c r="AD134" s="81">
        <v>0.52648604685945788</v>
      </c>
      <c r="AE134" s="82"/>
      <c r="AF134" s="81">
        <v>12479095.177327475</v>
      </c>
      <c r="AG134" s="81">
        <v>1041761.8947247526</v>
      </c>
      <c r="AH134" s="81">
        <v>642434.15161577519</v>
      </c>
      <c r="AI134" s="81">
        <v>15119242.003955455</v>
      </c>
      <c r="AJ134" s="81">
        <v>27388265.706057899</v>
      </c>
      <c r="AK134" s="81">
        <v>0</v>
      </c>
      <c r="AL134" s="81">
        <v>0</v>
      </c>
      <c r="AM134" s="81">
        <v>1867249.0952746305</v>
      </c>
      <c r="AN134" s="81">
        <v>0</v>
      </c>
      <c r="AO134" s="81">
        <v>0</v>
      </c>
      <c r="AP134" s="82"/>
      <c r="AQ134" s="81">
        <v>37</v>
      </c>
      <c r="AR134" s="81">
        <v>3</v>
      </c>
      <c r="AS134" s="81">
        <v>0</v>
      </c>
      <c r="AT134" s="81">
        <v>0</v>
      </c>
      <c r="AU134" s="81">
        <v>0</v>
      </c>
      <c r="AV134" s="81">
        <v>0</v>
      </c>
      <c r="AW134" s="81" t="s">
        <v>564</v>
      </c>
      <c r="AX134" s="82"/>
      <c r="AY134" s="81">
        <v>171.3</v>
      </c>
      <c r="AZ134" s="81">
        <v>108.9</v>
      </c>
      <c r="BA134" s="81">
        <v>0</v>
      </c>
      <c r="BB134" s="81">
        <v>0</v>
      </c>
      <c r="BC134" s="81">
        <v>0</v>
      </c>
      <c r="BD134" s="81">
        <v>0</v>
      </c>
      <c r="BE134" s="81" t="s">
        <v>564</v>
      </c>
      <c r="BF134" s="82"/>
      <c r="BG134" s="81">
        <v>0</v>
      </c>
      <c r="BH134" s="81">
        <v>0</v>
      </c>
      <c r="BI134" s="81">
        <v>11.722</v>
      </c>
      <c r="BJ134" s="81">
        <v>0</v>
      </c>
      <c r="BK134" s="81">
        <v>0</v>
      </c>
      <c r="BL134" s="81">
        <v>0</v>
      </c>
      <c r="BM134" s="82"/>
      <c r="BN134" s="81">
        <v>0</v>
      </c>
      <c r="BO134" s="81">
        <v>0</v>
      </c>
      <c r="BP134" s="81">
        <v>1</v>
      </c>
      <c r="BQ134" s="81">
        <v>0</v>
      </c>
      <c r="BR134" s="81">
        <v>0</v>
      </c>
      <c r="BS134" s="81">
        <v>0</v>
      </c>
      <c r="BT134"/>
      <c r="BU134" s="80">
        <v>11.722</v>
      </c>
      <c r="BV134" s="80">
        <v>0</v>
      </c>
      <c r="BW134" s="80">
        <v>0</v>
      </c>
      <c r="BX134" s="80">
        <v>0</v>
      </c>
      <c r="BY134" s="80">
        <v>0</v>
      </c>
      <c r="BZ134" s="80">
        <v>0</v>
      </c>
      <c r="CA134" s="80">
        <v>0</v>
      </c>
      <c r="CB134" s="80">
        <v>0</v>
      </c>
      <c r="CC134" s="80">
        <v>0</v>
      </c>
    </row>
    <row r="135" spans="1:81">
      <c r="A135" s="80" t="s">
        <v>1836</v>
      </c>
      <c r="B135" s="80">
        <v>132</v>
      </c>
      <c r="C135" s="80">
        <v>13</v>
      </c>
      <c r="D135" s="80">
        <v>8</v>
      </c>
      <c r="E135" s="80">
        <v>2016</v>
      </c>
      <c r="F135" s="80" t="s">
        <v>92</v>
      </c>
      <c r="G135" s="80" t="s">
        <v>1641</v>
      </c>
      <c r="H135" s="80" t="s">
        <v>1642</v>
      </c>
      <c r="I135" s="177"/>
      <c r="J135" s="81">
        <v>19.600324456304744</v>
      </c>
      <c r="K135" s="81">
        <v>1.2296000190547034</v>
      </c>
      <c r="L135" s="81">
        <v>5.3050479034565043</v>
      </c>
      <c r="M135" s="81">
        <v>11.111558222742676</v>
      </c>
      <c r="N135" s="81">
        <v>32.585045187232332</v>
      </c>
      <c r="O135" s="81">
        <v>12.463138169195577</v>
      </c>
      <c r="P135" s="81">
        <v>16.636263902223899</v>
      </c>
      <c r="Q135" s="81">
        <v>0.94844686998733796</v>
      </c>
      <c r="R135" s="81">
        <v>0</v>
      </c>
      <c r="S135" s="81">
        <v>0.535163154807766</v>
      </c>
      <c r="T135" s="82"/>
      <c r="U135" s="81">
        <v>878787.99999999988</v>
      </c>
      <c r="V135" s="81">
        <v>416</v>
      </c>
      <c r="W135" s="81">
        <v>95</v>
      </c>
      <c r="X135" s="81">
        <v>2476</v>
      </c>
      <c r="Y135" s="81">
        <v>5394</v>
      </c>
      <c r="Z135" s="81">
        <v>7330</v>
      </c>
      <c r="AA135" s="81">
        <v>3424</v>
      </c>
      <c r="AB135" s="81">
        <v>13428</v>
      </c>
      <c r="AC135" s="81">
        <v>0</v>
      </c>
      <c r="AD135" s="81">
        <v>0.535163154807766</v>
      </c>
      <c r="AE135" s="82"/>
      <c r="AF135" s="81">
        <v>10746440.677185079</v>
      </c>
      <c r="AG135" s="81">
        <v>976424.76850929076</v>
      </c>
      <c r="AH135" s="81">
        <v>588568.08210676198</v>
      </c>
      <c r="AI135" s="81">
        <v>15436862.049474239</v>
      </c>
      <c r="AJ135" s="81">
        <v>29795637.822166611</v>
      </c>
      <c r="AK135" s="81">
        <v>0</v>
      </c>
      <c r="AL135" s="81">
        <v>0</v>
      </c>
      <c r="AM135" s="81">
        <v>1841680.7661774119</v>
      </c>
      <c r="AN135" s="81">
        <v>0</v>
      </c>
      <c r="AO135" s="81">
        <v>0</v>
      </c>
      <c r="AP135" s="82"/>
      <c r="AQ135" s="81">
        <v>39</v>
      </c>
      <c r="AR135" s="81">
        <v>4</v>
      </c>
      <c r="AS135" s="81">
        <v>0</v>
      </c>
      <c r="AT135" s="81">
        <v>0</v>
      </c>
      <c r="AU135" s="81">
        <v>0</v>
      </c>
      <c r="AV135" s="81">
        <v>0</v>
      </c>
      <c r="AW135" s="81" t="s">
        <v>564</v>
      </c>
      <c r="AX135" s="82"/>
      <c r="AY135" s="81">
        <v>184.8</v>
      </c>
      <c r="AZ135" s="81">
        <v>158.4</v>
      </c>
      <c r="BA135" s="81">
        <v>0</v>
      </c>
      <c r="BB135" s="81">
        <v>0</v>
      </c>
      <c r="BC135" s="81">
        <v>0</v>
      </c>
      <c r="BD135" s="81">
        <v>0</v>
      </c>
      <c r="BE135" s="81" t="s">
        <v>564</v>
      </c>
      <c r="BF135" s="82"/>
      <c r="BG135" s="81">
        <v>0</v>
      </c>
      <c r="BH135" s="81">
        <v>0</v>
      </c>
      <c r="BI135" s="81">
        <v>11.8</v>
      </c>
      <c r="BJ135" s="81">
        <v>0</v>
      </c>
      <c r="BK135" s="81">
        <v>0</v>
      </c>
      <c r="BL135" s="81">
        <v>0</v>
      </c>
      <c r="BM135" s="82"/>
      <c r="BN135" s="81">
        <v>0</v>
      </c>
      <c r="BO135" s="81">
        <v>0</v>
      </c>
      <c r="BP135" s="81">
        <v>1</v>
      </c>
      <c r="BQ135" s="81">
        <v>0</v>
      </c>
      <c r="BR135" s="81">
        <v>0</v>
      </c>
      <c r="BS135" s="81">
        <v>0</v>
      </c>
      <c r="BT135"/>
      <c r="BU135" s="80">
        <v>11.8</v>
      </c>
      <c r="BV135" s="80">
        <v>0</v>
      </c>
      <c r="BW135" s="80">
        <v>0</v>
      </c>
      <c r="BX135" s="80">
        <v>0</v>
      </c>
      <c r="BY135" s="80">
        <v>0</v>
      </c>
      <c r="BZ135" s="80">
        <v>0</v>
      </c>
      <c r="CA135" s="80">
        <v>0</v>
      </c>
      <c r="CB135" s="80">
        <v>0</v>
      </c>
      <c r="CC135" s="80">
        <v>0</v>
      </c>
    </row>
    <row r="136" spans="1:81">
      <c r="A136" s="80" t="s">
        <v>1837</v>
      </c>
      <c r="B136" s="80">
        <v>133</v>
      </c>
      <c r="C136" s="80">
        <v>14</v>
      </c>
      <c r="D136" s="80">
        <v>8</v>
      </c>
      <c r="E136" s="80">
        <v>2017</v>
      </c>
      <c r="F136" s="80" t="s">
        <v>71</v>
      </c>
      <c r="G136" s="80" t="s">
        <v>1641</v>
      </c>
      <c r="H136" s="80" t="s">
        <v>1642</v>
      </c>
      <c r="I136" s="177"/>
      <c r="J136" s="81">
        <v>20.19634264954826</v>
      </c>
      <c r="K136" s="81">
        <v>1.3455721699317869</v>
      </c>
      <c r="L136" s="81">
        <v>5.1777915842318825</v>
      </c>
      <c r="M136" s="81">
        <v>9.9082408080839421</v>
      </c>
      <c r="N136" s="81">
        <v>29.607397388956624</v>
      </c>
      <c r="O136" s="81">
        <v>12.289875296594268</v>
      </c>
      <c r="P136" s="81">
        <v>16.347417251705842</v>
      </c>
      <c r="Q136" s="81">
        <v>0.90348111547216858</v>
      </c>
      <c r="R136" s="81">
        <v>0</v>
      </c>
      <c r="S136" s="81">
        <v>0.65254539999218941</v>
      </c>
      <c r="T136" s="82"/>
      <c r="U136" s="81">
        <v>924118</v>
      </c>
      <c r="V136" s="81">
        <v>416</v>
      </c>
      <c r="W136" s="81">
        <v>95</v>
      </c>
      <c r="X136" s="81">
        <v>2476</v>
      </c>
      <c r="Y136" s="81">
        <v>5415</v>
      </c>
      <c r="Z136" s="81">
        <v>7348</v>
      </c>
      <c r="AA136" s="81">
        <v>3386</v>
      </c>
      <c r="AB136" s="81">
        <v>13228</v>
      </c>
      <c r="AC136" s="81">
        <v>0</v>
      </c>
      <c r="AD136" s="81">
        <v>0.65254539999218941</v>
      </c>
      <c r="AE136" s="82"/>
      <c r="AF136" s="81">
        <v>11765474.289497759</v>
      </c>
      <c r="AG136" s="81">
        <v>1046457.766144787</v>
      </c>
      <c r="AH136" s="81">
        <v>795802.56886972545</v>
      </c>
      <c r="AI136" s="81">
        <v>14363834.99004519</v>
      </c>
      <c r="AJ136" s="81">
        <v>28432868.81725933</v>
      </c>
      <c r="AK136" s="81">
        <v>0</v>
      </c>
      <c r="AL136" s="81">
        <v>0</v>
      </c>
      <c r="AM136" s="81">
        <v>1817089.117416576</v>
      </c>
      <c r="AN136" s="81">
        <v>0</v>
      </c>
      <c r="AO136" s="81">
        <v>0</v>
      </c>
      <c r="AP136" s="82"/>
      <c r="AQ136" s="81">
        <v>40</v>
      </c>
      <c r="AR136" s="81">
        <v>4</v>
      </c>
      <c r="AS136" s="81">
        <v>0</v>
      </c>
      <c r="AT136" s="81">
        <v>0</v>
      </c>
      <c r="AU136" s="81">
        <v>0</v>
      </c>
      <c r="AV136" s="81">
        <v>0</v>
      </c>
      <c r="AW136" s="81" t="s">
        <v>564</v>
      </c>
      <c r="AX136" s="82"/>
      <c r="AY136" s="81">
        <v>194.2</v>
      </c>
      <c r="AZ136" s="81">
        <v>158.4</v>
      </c>
      <c r="BA136" s="81">
        <v>0</v>
      </c>
      <c r="BB136" s="81">
        <v>0</v>
      </c>
      <c r="BC136" s="81">
        <v>0</v>
      </c>
      <c r="BD136" s="81">
        <v>0</v>
      </c>
      <c r="BE136" s="81" t="s">
        <v>564</v>
      </c>
      <c r="BF136" s="82"/>
      <c r="BG136" s="81">
        <v>0</v>
      </c>
      <c r="BH136" s="81">
        <v>0</v>
      </c>
      <c r="BI136" s="81">
        <v>12.593999999999999</v>
      </c>
      <c r="BJ136" s="81">
        <v>0</v>
      </c>
      <c r="BK136" s="81">
        <v>0</v>
      </c>
      <c r="BL136" s="81">
        <v>0</v>
      </c>
      <c r="BM136" s="82"/>
      <c r="BN136" s="81">
        <v>0</v>
      </c>
      <c r="BO136" s="81">
        <v>0</v>
      </c>
      <c r="BP136" s="81">
        <v>1</v>
      </c>
      <c r="BQ136" s="81">
        <v>0</v>
      </c>
      <c r="BR136" s="81">
        <v>0</v>
      </c>
      <c r="BS136" s="81">
        <v>0</v>
      </c>
      <c r="BT136"/>
      <c r="BU136" s="80">
        <v>12.593999999999999</v>
      </c>
      <c r="BV136" s="80">
        <v>0</v>
      </c>
      <c r="BW136" s="80">
        <v>0</v>
      </c>
      <c r="BX136" s="80">
        <v>0</v>
      </c>
      <c r="BY136" s="80">
        <v>0</v>
      </c>
      <c r="BZ136" s="80">
        <v>0</v>
      </c>
      <c r="CA136" s="80">
        <v>0</v>
      </c>
      <c r="CB136" s="80">
        <v>0</v>
      </c>
      <c r="CC136" s="80">
        <v>0</v>
      </c>
    </row>
    <row r="137" spans="1:81">
      <c r="A137" s="80" t="s">
        <v>1838</v>
      </c>
      <c r="B137" s="80">
        <v>134</v>
      </c>
      <c r="C137" s="80">
        <v>15</v>
      </c>
      <c r="D137" s="80">
        <v>8</v>
      </c>
      <c r="E137" s="80">
        <v>2018</v>
      </c>
      <c r="F137" s="80" t="s">
        <v>93</v>
      </c>
      <c r="G137" s="80" t="s">
        <v>1641</v>
      </c>
      <c r="H137" s="80" t="s">
        <v>1642</v>
      </c>
      <c r="I137" s="177"/>
      <c r="J137" s="81">
        <v>22.337762073878217</v>
      </c>
      <c r="K137" s="81">
        <v>1.2556468806919301</v>
      </c>
      <c r="L137" s="81">
        <v>4.7782770456068917</v>
      </c>
      <c r="M137" s="81">
        <v>10.741414647508911</v>
      </c>
      <c r="N137" s="81">
        <v>28.627572301939431</v>
      </c>
      <c r="O137" s="81">
        <v>11.975278064036287</v>
      </c>
      <c r="P137" s="81">
        <v>16.146452098862905</v>
      </c>
      <c r="Q137" s="81">
        <v>0.82292026643190563</v>
      </c>
      <c r="R137" s="81">
        <v>0</v>
      </c>
      <c r="S137" s="81">
        <v>0.69860300680263854</v>
      </c>
      <c r="T137" s="82"/>
      <c r="U137" s="81">
        <v>949602</v>
      </c>
      <c r="V137" s="81">
        <v>416</v>
      </c>
      <c r="W137" s="81">
        <v>95</v>
      </c>
      <c r="X137" s="81">
        <v>2476</v>
      </c>
      <c r="Y137" s="81">
        <v>5409</v>
      </c>
      <c r="Z137" s="81">
        <v>7297</v>
      </c>
      <c r="AA137" s="81">
        <v>3378</v>
      </c>
      <c r="AB137" s="81">
        <v>12984</v>
      </c>
      <c r="AC137" s="81">
        <v>0</v>
      </c>
      <c r="AD137" s="81">
        <v>0.69860300680263854</v>
      </c>
      <c r="AE137" s="82"/>
      <c r="AF137" s="81">
        <v>12930691.586702939</v>
      </c>
      <c r="AG137" s="81">
        <v>959364.17209867807</v>
      </c>
      <c r="AH137" s="81">
        <v>757357.64609983936</v>
      </c>
      <c r="AI137" s="81">
        <v>15198421.881596699</v>
      </c>
      <c r="AJ137" s="81">
        <v>26907734.413200349</v>
      </c>
      <c r="AK137" s="81">
        <v>0</v>
      </c>
      <c r="AL137" s="81">
        <v>0</v>
      </c>
      <c r="AM137" s="81">
        <v>1787262.021480049</v>
      </c>
      <c r="AN137" s="81">
        <v>0</v>
      </c>
      <c r="AO137" s="81">
        <v>0</v>
      </c>
      <c r="AP137" s="82"/>
      <c r="AQ137" s="81">
        <v>47</v>
      </c>
      <c r="AR137" s="81">
        <v>4</v>
      </c>
      <c r="AS137" s="81">
        <v>0</v>
      </c>
      <c r="AT137" s="81">
        <v>0</v>
      </c>
      <c r="AU137" s="81">
        <v>0</v>
      </c>
      <c r="AV137" s="81">
        <v>0</v>
      </c>
      <c r="AW137" s="81" t="s">
        <v>564</v>
      </c>
      <c r="AX137" s="82"/>
      <c r="AY137" s="81">
        <v>227.3</v>
      </c>
      <c r="AZ137" s="81">
        <v>158</v>
      </c>
      <c r="BA137" s="81">
        <v>0</v>
      </c>
      <c r="BB137" s="81">
        <v>0</v>
      </c>
      <c r="BC137" s="81">
        <v>0</v>
      </c>
      <c r="BD137" s="81">
        <v>0</v>
      </c>
      <c r="BE137" s="81" t="s">
        <v>564</v>
      </c>
      <c r="BF137" s="82"/>
      <c r="BG137" s="81">
        <v>0</v>
      </c>
      <c r="BH137" s="81">
        <v>0</v>
      </c>
      <c r="BI137" s="81">
        <v>11.945</v>
      </c>
      <c r="BJ137" s="81">
        <v>0</v>
      </c>
      <c r="BK137" s="81">
        <v>0</v>
      </c>
      <c r="BL137" s="81">
        <v>0</v>
      </c>
      <c r="BM137" s="82"/>
      <c r="BN137" s="81">
        <v>0</v>
      </c>
      <c r="BO137" s="81">
        <v>0</v>
      </c>
      <c r="BP137" s="81">
        <v>1</v>
      </c>
      <c r="BQ137" s="81">
        <v>0</v>
      </c>
      <c r="BR137" s="81">
        <v>0</v>
      </c>
      <c r="BS137" s="81">
        <v>0</v>
      </c>
      <c r="BT137"/>
      <c r="BU137" s="80">
        <v>11.945</v>
      </c>
      <c r="BV137" s="80">
        <v>0</v>
      </c>
      <c r="BW137" s="80">
        <v>0</v>
      </c>
      <c r="BX137" s="80">
        <v>0</v>
      </c>
      <c r="BY137" s="80">
        <v>0</v>
      </c>
      <c r="BZ137" s="80">
        <v>0</v>
      </c>
      <c r="CA137" s="80">
        <v>0</v>
      </c>
      <c r="CB137" s="80">
        <v>0</v>
      </c>
      <c r="CC137" s="80">
        <v>0</v>
      </c>
    </row>
    <row r="138" spans="1:81">
      <c r="A138" s="80" t="s">
        <v>1839</v>
      </c>
      <c r="B138" s="80">
        <v>135</v>
      </c>
      <c r="C138" s="80">
        <v>16</v>
      </c>
      <c r="D138" s="80">
        <v>8</v>
      </c>
      <c r="E138" s="80">
        <v>2019</v>
      </c>
      <c r="F138" s="80" t="s">
        <v>73</v>
      </c>
      <c r="G138" s="80" t="s">
        <v>1641</v>
      </c>
      <c r="H138" s="80" t="s">
        <v>1642</v>
      </c>
      <c r="I138" s="177"/>
      <c r="J138" s="81">
        <v>18.752154630402906</v>
      </c>
      <c r="K138" s="81">
        <v>1.1142411285797635</v>
      </c>
      <c r="L138" s="81">
        <v>4.8281861737481835</v>
      </c>
      <c r="M138" s="81">
        <v>9.9469342240052541</v>
      </c>
      <c r="N138" s="81">
        <v>27.945960574767074</v>
      </c>
      <c r="O138" s="81">
        <v>11.60256384520601</v>
      </c>
      <c r="P138" s="81">
        <v>15.651771674642216</v>
      </c>
      <c r="Q138" s="81">
        <v>0.78339308804444996</v>
      </c>
      <c r="R138" s="81">
        <v>0</v>
      </c>
      <c r="S138" s="81">
        <v>0.46531402190178428</v>
      </c>
      <c r="T138" s="82"/>
      <c r="U138" s="81">
        <v>800812</v>
      </c>
      <c r="V138" s="81">
        <v>416</v>
      </c>
      <c r="W138" s="81">
        <v>95</v>
      </c>
      <c r="X138" s="81">
        <v>2476</v>
      </c>
      <c r="Y138" s="81">
        <v>5375</v>
      </c>
      <c r="Z138" s="81">
        <v>7264</v>
      </c>
      <c r="AA138" s="81">
        <v>3250</v>
      </c>
      <c r="AB138" s="81">
        <v>12695</v>
      </c>
      <c r="AC138" s="81">
        <v>0</v>
      </c>
      <c r="AD138" s="81">
        <v>0.46531402190178428</v>
      </c>
      <c r="AE138" s="82"/>
      <c r="AF138" s="81">
        <v>10574657.89673128</v>
      </c>
      <c r="AG138" s="81">
        <v>840341.05686501635</v>
      </c>
      <c r="AH138" s="81">
        <v>804083.64221429499</v>
      </c>
      <c r="AI138" s="81">
        <v>14520089.00489568</v>
      </c>
      <c r="AJ138" s="81">
        <v>26017725.321202267</v>
      </c>
      <c r="AK138" s="81">
        <v>0</v>
      </c>
      <c r="AL138" s="81">
        <v>0</v>
      </c>
      <c r="AM138" s="81">
        <v>1728963.4320911667</v>
      </c>
      <c r="AN138" s="81">
        <v>0</v>
      </c>
      <c r="AO138" s="81">
        <v>0</v>
      </c>
      <c r="AP138" s="82"/>
      <c r="AQ138" s="81">
        <v>52</v>
      </c>
      <c r="AR138" s="81">
        <v>4</v>
      </c>
      <c r="AS138" s="81">
        <v>0</v>
      </c>
      <c r="AT138" s="81">
        <v>0</v>
      </c>
      <c r="AU138" s="81">
        <v>0</v>
      </c>
      <c r="AV138" s="81">
        <v>0</v>
      </c>
      <c r="AW138" s="81" t="s">
        <v>564</v>
      </c>
      <c r="AX138" s="82"/>
      <c r="AY138" s="81">
        <v>259.10000000000002</v>
      </c>
      <c r="AZ138" s="81">
        <v>158.4</v>
      </c>
      <c r="BA138" s="81">
        <v>0</v>
      </c>
      <c r="BB138" s="81">
        <v>0</v>
      </c>
      <c r="BC138" s="81">
        <v>0</v>
      </c>
      <c r="BD138" s="81">
        <v>0</v>
      </c>
      <c r="BE138" s="81" t="s">
        <v>564</v>
      </c>
      <c r="BF138" s="82"/>
      <c r="BG138" s="81">
        <v>0</v>
      </c>
      <c r="BH138" s="81">
        <v>0</v>
      </c>
      <c r="BI138" s="81">
        <v>12.206</v>
      </c>
      <c r="BJ138" s="81">
        <v>0</v>
      </c>
      <c r="BK138" s="81">
        <v>0</v>
      </c>
      <c r="BL138" s="81">
        <v>0</v>
      </c>
      <c r="BM138" s="82"/>
      <c r="BN138" s="81">
        <v>0</v>
      </c>
      <c r="BO138" s="81">
        <v>0</v>
      </c>
      <c r="BP138" s="81">
        <v>1</v>
      </c>
      <c r="BQ138" s="81">
        <v>0</v>
      </c>
      <c r="BR138" s="81">
        <v>0</v>
      </c>
      <c r="BS138" s="81">
        <v>0</v>
      </c>
      <c r="BT138"/>
      <c r="BU138" s="80">
        <v>12.206</v>
      </c>
      <c r="BV138" s="80">
        <v>0</v>
      </c>
      <c r="BW138" s="80">
        <v>0</v>
      </c>
      <c r="BX138" s="80">
        <v>0</v>
      </c>
      <c r="BY138" s="80">
        <v>0</v>
      </c>
      <c r="BZ138" s="80">
        <v>0</v>
      </c>
      <c r="CA138" s="80">
        <v>0</v>
      </c>
      <c r="CB138" s="80">
        <v>0</v>
      </c>
      <c r="CC138" s="80">
        <v>0</v>
      </c>
    </row>
    <row r="139" spans="1:81">
      <c r="A139" s="80" t="s">
        <v>1840</v>
      </c>
      <c r="B139" s="80">
        <v>136</v>
      </c>
      <c r="C139" s="80">
        <v>17</v>
      </c>
      <c r="D139" s="80">
        <v>8</v>
      </c>
      <c r="E139" s="80">
        <v>2020</v>
      </c>
      <c r="F139" s="80" t="s">
        <v>218</v>
      </c>
      <c r="G139" s="80" t="s">
        <v>1641</v>
      </c>
      <c r="H139" s="80" t="s">
        <v>1642</v>
      </c>
      <c r="I139" s="177"/>
      <c r="J139" s="81">
        <v>18.23209205414253</v>
      </c>
      <c r="K139" s="81">
        <v>1.1788068073292106</v>
      </c>
      <c r="L139" s="81">
        <v>5.6920059410426376</v>
      </c>
      <c r="M139" s="81">
        <v>8.7979757524546436</v>
      </c>
      <c r="N139" s="81">
        <v>24.617246245448232</v>
      </c>
      <c r="O139" s="81">
        <v>10.175283745929244</v>
      </c>
      <c r="P139" s="81">
        <v>14.84916319131284</v>
      </c>
      <c r="Q139" s="81">
        <v>0.73698067498142339</v>
      </c>
      <c r="R139" s="81">
        <v>0</v>
      </c>
      <c r="S139" s="81">
        <v>0.60035070822282133</v>
      </c>
      <c r="T139" s="82"/>
      <c r="U139" s="81">
        <v>918080</v>
      </c>
      <c r="V139" s="81">
        <v>393</v>
      </c>
      <c r="W139" s="81">
        <v>121</v>
      </c>
      <c r="X139" s="81">
        <v>2377</v>
      </c>
      <c r="Y139" s="81">
        <v>5411</v>
      </c>
      <c r="Z139" s="81">
        <v>7271</v>
      </c>
      <c r="AA139" s="81">
        <v>3350</v>
      </c>
      <c r="AB139" s="81">
        <v>12499</v>
      </c>
      <c r="AC139" s="81">
        <v>0</v>
      </c>
      <c r="AD139" s="81">
        <v>0.60035070822282133</v>
      </c>
      <c r="AE139" s="82"/>
      <c r="AF139" s="81">
        <v>10743084.37698552</v>
      </c>
      <c r="AG139" s="81">
        <v>908165.68088768621</v>
      </c>
      <c r="AH139" s="81">
        <v>992516.54560423596</v>
      </c>
      <c r="AI139" s="81">
        <v>13433012.014135178</v>
      </c>
      <c r="AJ139" s="81">
        <v>23937931.127453331</v>
      </c>
      <c r="AK139" s="81"/>
      <c r="AL139" s="81"/>
      <c r="AM139" s="81">
        <v>1631258.366786351</v>
      </c>
      <c r="AN139" s="81"/>
      <c r="AO139" s="81"/>
      <c r="AP139" s="82"/>
      <c r="AQ139" s="81">
        <v>53</v>
      </c>
      <c r="AR139" s="81">
        <v>4</v>
      </c>
      <c r="AS139" s="81">
        <v>0</v>
      </c>
      <c r="AT139" s="81">
        <v>0</v>
      </c>
      <c r="AU139" s="81">
        <v>0</v>
      </c>
      <c r="AV139" s="81">
        <v>0</v>
      </c>
      <c r="AW139" s="81">
        <v>0</v>
      </c>
      <c r="AX139" s="82"/>
      <c r="AY139" s="81">
        <v>264.60000000000002</v>
      </c>
      <c r="AZ139" s="81">
        <v>158.4</v>
      </c>
      <c r="BA139" s="81">
        <v>0</v>
      </c>
      <c r="BB139" s="81">
        <v>0</v>
      </c>
      <c r="BC139" s="81">
        <v>0</v>
      </c>
      <c r="BD139" s="81">
        <v>0</v>
      </c>
      <c r="BE139" s="81">
        <v>0</v>
      </c>
      <c r="BF139" s="82"/>
      <c r="BG139" s="81">
        <v>0</v>
      </c>
      <c r="BH139" s="81">
        <v>0</v>
      </c>
      <c r="BI139" s="81">
        <v>12.866</v>
      </c>
      <c r="BJ139" s="81">
        <v>0</v>
      </c>
      <c r="BK139" s="81">
        <v>0</v>
      </c>
      <c r="BL139" s="81">
        <v>0</v>
      </c>
      <c r="BM139" s="82"/>
      <c r="BN139" s="81">
        <v>0</v>
      </c>
      <c r="BO139" s="81">
        <v>0</v>
      </c>
      <c r="BP139" s="81">
        <v>1</v>
      </c>
      <c r="BQ139" s="81">
        <v>0</v>
      </c>
      <c r="BR139" s="81">
        <v>0</v>
      </c>
      <c r="BS139" s="81">
        <v>0</v>
      </c>
      <c r="BT139"/>
      <c r="BU139" s="80">
        <v>12.866</v>
      </c>
      <c r="BV139" s="80">
        <v>0</v>
      </c>
      <c r="BW139" s="80">
        <v>0</v>
      </c>
      <c r="BX139" s="80">
        <v>0</v>
      </c>
      <c r="BY139" s="80">
        <v>0</v>
      </c>
      <c r="BZ139" s="80">
        <v>0</v>
      </c>
      <c r="CA139" s="80">
        <v>0</v>
      </c>
      <c r="CB139" s="80">
        <v>0</v>
      </c>
      <c r="CC139" s="80">
        <v>0</v>
      </c>
    </row>
    <row r="140" spans="1:81">
      <c r="A140" s="80" t="s">
        <v>1643</v>
      </c>
      <c r="B140" s="80">
        <v>136</v>
      </c>
      <c r="C140" s="80">
        <v>18</v>
      </c>
      <c r="D140" s="80">
        <v>8</v>
      </c>
      <c r="E140" s="80">
        <v>2021</v>
      </c>
      <c r="F140" s="80" t="s">
        <v>75</v>
      </c>
      <c r="G140" s="174" t="s">
        <v>1641</v>
      </c>
      <c r="H140" s="80" t="s">
        <v>1642</v>
      </c>
      <c r="I140" s="177"/>
      <c r="J140" s="81">
        <v>21.42322211346627</v>
      </c>
      <c r="K140" s="81">
        <v>1.397219063403466</v>
      </c>
      <c r="L140" s="81">
        <v>4.5402388143369317</v>
      </c>
      <c r="M140" s="81">
        <v>9.9553524015675769</v>
      </c>
      <c r="N140" s="81">
        <v>23.870840401127118</v>
      </c>
      <c r="O140" s="81">
        <v>9.7677720844757641</v>
      </c>
      <c r="P140" s="81">
        <v>15.176729693435476</v>
      </c>
      <c r="Q140" s="81">
        <v>0.73025096792157063</v>
      </c>
      <c r="R140" s="81">
        <v>0</v>
      </c>
      <c r="S140" s="81">
        <v>0.76739056351227153</v>
      </c>
      <c r="T140" s="82"/>
      <c r="U140" s="81">
        <v>995728</v>
      </c>
      <c r="V140" s="81">
        <v>393</v>
      </c>
      <c r="W140" s="81">
        <v>121</v>
      </c>
      <c r="X140" s="81">
        <v>2377</v>
      </c>
      <c r="Y140" s="81">
        <v>5368</v>
      </c>
      <c r="Z140" s="81">
        <v>7187</v>
      </c>
      <c r="AA140" s="81">
        <v>3339</v>
      </c>
      <c r="AB140" s="81">
        <v>12238</v>
      </c>
      <c r="AC140" s="81">
        <v>0</v>
      </c>
      <c r="AD140" s="81">
        <v>0.76739056351227153</v>
      </c>
      <c r="AE140" s="82"/>
      <c r="AF140" s="81">
        <v>12633051.73226279</v>
      </c>
      <c r="AG140" s="81">
        <v>1005538.6900367016</v>
      </c>
      <c r="AH140" s="81">
        <v>761702.52182715293</v>
      </c>
      <c r="AI140" s="81">
        <v>14991141.848657608</v>
      </c>
      <c r="AJ140" s="81">
        <v>25043187.787829362</v>
      </c>
      <c r="AK140" s="81">
        <v>0</v>
      </c>
      <c r="AL140" s="81">
        <v>0</v>
      </c>
      <c r="AM140" s="81">
        <v>1606407.4589918922</v>
      </c>
      <c r="AN140" s="81">
        <v>0</v>
      </c>
      <c r="AO140" s="81">
        <v>0</v>
      </c>
      <c r="AP140" s="82"/>
      <c r="AQ140" s="81">
        <v>58</v>
      </c>
      <c r="AR140" s="81">
        <v>5</v>
      </c>
      <c r="AS140" s="81">
        <v>0</v>
      </c>
      <c r="AT140" s="81">
        <v>0</v>
      </c>
      <c r="AU140" s="81">
        <v>0</v>
      </c>
      <c r="AV140" s="81">
        <v>0</v>
      </c>
      <c r="AW140" s="81"/>
      <c r="AX140" s="82"/>
      <c r="AY140" s="81">
        <v>302.3</v>
      </c>
      <c r="AZ140" s="81">
        <v>207.9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1644</v>
      </c>
      <c r="B141" s="80">
        <v>136</v>
      </c>
      <c r="C141" s="80">
        <v>19</v>
      </c>
      <c r="D141" s="80">
        <v>8</v>
      </c>
      <c r="E141" s="80">
        <v>2022</v>
      </c>
      <c r="F141" s="80" t="s">
        <v>568</v>
      </c>
      <c r="G141" s="174" t="s">
        <v>1641</v>
      </c>
      <c r="H141" s="80" t="s">
        <v>1642</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66</v>
      </c>
      <c r="AR141" s="81">
        <v>5</v>
      </c>
      <c r="AS141" s="81">
        <v>0</v>
      </c>
      <c r="AT141" s="81">
        <v>0</v>
      </c>
      <c r="AU141" s="81">
        <v>0</v>
      </c>
      <c r="AV141" s="81">
        <v>0</v>
      </c>
      <c r="AW141" s="81"/>
      <c r="AX141" s="82"/>
      <c r="AY141" s="81">
        <v>353.6</v>
      </c>
      <c r="AZ141" s="81">
        <v>207.9</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1841</v>
      </c>
      <c r="B142" s="80">
        <v>171</v>
      </c>
      <c r="C142" s="80">
        <v>1</v>
      </c>
      <c r="D142" s="80">
        <v>11</v>
      </c>
      <c r="E142" s="80">
        <v>1990</v>
      </c>
      <c r="F142" s="80" t="s">
        <v>562</v>
      </c>
      <c r="G142" s="80" t="s">
        <v>1842</v>
      </c>
      <c r="H142" s="80" t="s">
        <v>1843</v>
      </c>
      <c r="I142" s="177"/>
      <c r="J142" s="81">
        <v>152.31502020178715</v>
      </c>
      <c r="K142" s="81">
        <v>1.4193628594822718</v>
      </c>
      <c r="L142" s="81">
        <v>1.2335869944688831</v>
      </c>
      <c r="M142" s="81">
        <v>6.9193271020401914</v>
      </c>
      <c r="N142" s="81">
        <v>10.967061962425797</v>
      </c>
      <c r="O142" s="81">
        <v>9.1925419518277778</v>
      </c>
      <c r="P142" s="81">
        <v>25.649569434329891</v>
      </c>
      <c r="Q142" s="81">
        <v>0.93055177948995993</v>
      </c>
      <c r="R142" s="81">
        <v>0</v>
      </c>
      <c r="S142" s="81">
        <v>1.1193491733041678</v>
      </c>
      <c r="T142" s="82"/>
      <c r="U142" s="81">
        <v>3201700</v>
      </c>
      <c r="V142" s="81">
        <v>576</v>
      </c>
      <c r="W142" s="81">
        <v>13</v>
      </c>
      <c r="X142" s="81">
        <v>2800</v>
      </c>
      <c r="Y142" s="81">
        <v>4100</v>
      </c>
      <c r="Z142" s="81">
        <v>3781</v>
      </c>
      <c r="AA142" s="81">
        <v>6228</v>
      </c>
      <c r="AB142" s="81">
        <v>15109</v>
      </c>
      <c r="AC142" s="81">
        <v>0</v>
      </c>
      <c r="AD142" s="81">
        <v>1.1193491733041678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1844</v>
      </c>
      <c r="B143" s="80">
        <v>172</v>
      </c>
      <c r="C143" s="80">
        <v>2</v>
      </c>
      <c r="D143" s="80">
        <v>11</v>
      </c>
      <c r="E143" s="80">
        <v>2005</v>
      </c>
      <c r="F143" s="80" t="s">
        <v>565</v>
      </c>
      <c r="G143" s="80" t="s">
        <v>1842</v>
      </c>
      <c r="H143" s="80" t="s">
        <v>1843</v>
      </c>
      <c r="I143" s="177"/>
      <c r="J143" s="81">
        <v>115.19002241980382</v>
      </c>
      <c r="K143" s="81">
        <v>1.2949482824583101</v>
      </c>
      <c r="L143" s="81">
        <v>0.92442178369666628</v>
      </c>
      <c r="M143" s="81">
        <v>13.321343989044781</v>
      </c>
      <c r="N143" s="81">
        <v>16.303920745213436</v>
      </c>
      <c r="O143" s="81">
        <v>13.708960833900063</v>
      </c>
      <c r="P143" s="81">
        <v>31.419089598197814</v>
      </c>
      <c r="Q143" s="81">
        <v>0.87176233841608841</v>
      </c>
      <c r="R143" s="81">
        <v>0</v>
      </c>
      <c r="S143" s="81">
        <v>1.25693856</v>
      </c>
      <c r="T143" s="82"/>
      <c r="U143" s="81">
        <v>3128218</v>
      </c>
      <c r="V143" s="81">
        <v>649</v>
      </c>
      <c r="W143" s="81">
        <v>9</v>
      </c>
      <c r="X143" s="81">
        <v>2634</v>
      </c>
      <c r="Y143" s="81">
        <v>4594</v>
      </c>
      <c r="Z143" s="81">
        <v>6525</v>
      </c>
      <c r="AA143" s="81">
        <v>6248</v>
      </c>
      <c r="AB143" s="81">
        <v>14797</v>
      </c>
      <c r="AC143" s="81">
        <v>0</v>
      </c>
      <c r="AD143" s="81">
        <v>1.25693856</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1845</v>
      </c>
      <c r="B144" s="80">
        <v>173</v>
      </c>
      <c r="C144" s="80">
        <v>3</v>
      </c>
      <c r="D144" s="80">
        <v>11</v>
      </c>
      <c r="E144" s="80">
        <v>2006</v>
      </c>
      <c r="F144" s="80" t="s">
        <v>566</v>
      </c>
      <c r="G144" s="80" t="s">
        <v>1842</v>
      </c>
      <c r="H144" s="80" t="s">
        <v>1843</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1846</v>
      </c>
      <c r="B145" s="80">
        <v>174</v>
      </c>
      <c r="C145" s="80">
        <v>4</v>
      </c>
      <c r="D145" s="80">
        <v>11</v>
      </c>
      <c r="E145" s="80">
        <v>2007</v>
      </c>
      <c r="F145" s="80" t="s">
        <v>567</v>
      </c>
      <c r="G145" s="80" t="s">
        <v>1842</v>
      </c>
      <c r="H145" s="80" t="s">
        <v>1843</v>
      </c>
      <c r="I145" s="177"/>
      <c r="J145" s="81">
        <v>97.471486942406528</v>
      </c>
      <c r="K145" s="81">
        <v>1.2668244469655505</v>
      </c>
      <c r="L145" s="81">
        <v>3.245961890626067</v>
      </c>
      <c r="M145" s="81">
        <v>13.163215405794205</v>
      </c>
      <c r="N145" s="81">
        <v>18.140589854163789</v>
      </c>
      <c r="O145" s="81">
        <v>13.36321044504413</v>
      </c>
      <c r="P145" s="81">
        <v>30.618582456685157</v>
      </c>
      <c r="Q145" s="81">
        <v>0.90893225114377285</v>
      </c>
      <c r="R145" s="81">
        <v>0</v>
      </c>
      <c r="S145" s="81">
        <v>1.3071912907000001</v>
      </c>
      <c r="T145" s="82"/>
      <c r="U145" s="81">
        <v>3075416</v>
      </c>
      <c r="V145" s="81">
        <v>617</v>
      </c>
      <c r="W145" s="81">
        <v>33</v>
      </c>
      <c r="X145" s="81">
        <v>3500</v>
      </c>
      <c r="Y145" s="81">
        <v>4704</v>
      </c>
      <c r="Z145" s="81">
        <v>6612</v>
      </c>
      <c r="AA145" s="81">
        <v>5996</v>
      </c>
      <c r="AB145" s="81">
        <v>14612</v>
      </c>
      <c r="AC145" s="81">
        <v>0</v>
      </c>
      <c r="AD145" s="81">
        <v>1.3071912907000001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1847</v>
      </c>
      <c r="B146" s="80">
        <v>175</v>
      </c>
      <c r="C146" s="80">
        <v>5</v>
      </c>
      <c r="D146" s="80">
        <v>11</v>
      </c>
      <c r="E146" s="80">
        <v>2008</v>
      </c>
      <c r="F146" s="80" t="s">
        <v>84</v>
      </c>
      <c r="G146" s="80" t="s">
        <v>1842</v>
      </c>
      <c r="H146" s="80" t="s">
        <v>1843</v>
      </c>
      <c r="I146" s="177"/>
      <c r="J146" s="81">
        <v>86.299750005033943</v>
      </c>
      <c r="K146" s="81">
        <v>0.92086126521658551</v>
      </c>
      <c r="L146" s="81">
        <v>2.8596313467139085</v>
      </c>
      <c r="M146" s="81">
        <v>14.426500595411913</v>
      </c>
      <c r="N146" s="81">
        <v>16.601098043034789</v>
      </c>
      <c r="O146" s="81">
        <v>12.964759620785104</v>
      </c>
      <c r="P146" s="81">
        <v>29.823686462156846</v>
      </c>
      <c r="Q146" s="81">
        <v>0.88322218739962255</v>
      </c>
      <c r="R146" s="81">
        <v>0</v>
      </c>
      <c r="S146" s="81">
        <v>0.88298070547840002</v>
      </c>
      <c r="T146" s="82"/>
      <c r="U146" s="81">
        <v>2973167</v>
      </c>
      <c r="V146" s="81">
        <v>617</v>
      </c>
      <c r="W146" s="81">
        <v>33</v>
      </c>
      <c r="X146" s="81">
        <v>3500</v>
      </c>
      <c r="Y146" s="81">
        <v>4711</v>
      </c>
      <c r="Z146" s="81">
        <v>6640</v>
      </c>
      <c r="AA146" s="81">
        <v>5847</v>
      </c>
      <c r="AB146" s="81">
        <v>14432</v>
      </c>
      <c r="AC146" s="81">
        <v>0</v>
      </c>
      <c r="AD146" s="81">
        <v>0.88298070547840002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1848</v>
      </c>
      <c r="B147" s="80">
        <v>176</v>
      </c>
      <c r="C147" s="80">
        <v>6</v>
      </c>
      <c r="D147" s="80">
        <v>11</v>
      </c>
      <c r="E147" s="80">
        <v>2009</v>
      </c>
      <c r="F147" s="80" t="s">
        <v>85</v>
      </c>
      <c r="G147" s="80" t="s">
        <v>1842</v>
      </c>
      <c r="H147" s="80" t="s">
        <v>1843</v>
      </c>
      <c r="I147" s="177"/>
      <c r="J147" s="81">
        <v>114.84123180770987</v>
      </c>
      <c r="K147" s="81">
        <v>0.73140323181698197</v>
      </c>
      <c r="L147" s="81">
        <v>4.9927140229254965</v>
      </c>
      <c r="M147" s="81">
        <v>11.707989375709859</v>
      </c>
      <c r="N147" s="81">
        <v>13.853204849668483</v>
      </c>
      <c r="O147" s="81">
        <v>13.277301115786813</v>
      </c>
      <c r="P147" s="81">
        <v>28.62824853321964</v>
      </c>
      <c r="Q147" s="81">
        <v>0.83529686260016056</v>
      </c>
      <c r="R147" s="81">
        <v>0</v>
      </c>
      <c r="S147" s="81">
        <v>1.2040245493699999</v>
      </c>
      <c r="T147" s="82"/>
      <c r="U147" s="81">
        <v>2999497</v>
      </c>
      <c r="V147" s="81">
        <v>535</v>
      </c>
      <c r="W147" s="81">
        <v>64</v>
      </c>
      <c r="X147" s="81">
        <v>3231</v>
      </c>
      <c r="Y147" s="81">
        <v>4725</v>
      </c>
      <c r="Z147" s="81">
        <v>6712</v>
      </c>
      <c r="AA147" s="81">
        <v>5762</v>
      </c>
      <c r="AB147" s="81">
        <v>14328</v>
      </c>
      <c r="AC147" s="81">
        <v>0</v>
      </c>
      <c r="AD147" s="81">
        <v>1.2040245493699999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16.600000000000001</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1849</v>
      </c>
      <c r="B148" s="80">
        <v>177</v>
      </c>
      <c r="C148" s="80">
        <v>7</v>
      </c>
      <c r="D148" s="80">
        <v>11</v>
      </c>
      <c r="E148" s="80">
        <v>2010</v>
      </c>
      <c r="F148" s="80" t="s">
        <v>86</v>
      </c>
      <c r="G148" s="80" t="s">
        <v>1842</v>
      </c>
      <c r="H148" s="80" t="s">
        <v>1843</v>
      </c>
      <c r="I148" s="177"/>
      <c r="J148" s="81">
        <v>114.87327773463119</v>
      </c>
      <c r="K148" s="81">
        <v>0.81211202395829007</v>
      </c>
      <c r="L148" s="81">
        <v>4.871130140874075</v>
      </c>
      <c r="M148" s="81">
        <v>12.79021245504944</v>
      </c>
      <c r="N148" s="81">
        <v>14.85120471180594</v>
      </c>
      <c r="O148" s="81">
        <v>13.310401251369258</v>
      </c>
      <c r="P148" s="81">
        <v>28.994622333470339</v>
      </c>
      <c r="Q148" s="81">
        <v>0.86498038649401088</v>
      </c>
      <c r="R148" s="81">
        <v>0</v>
      </c>
      <c r="S148" s="81">
        <v>1.3659770136000002</v>
      </c>
      <c r="T148" s="82"/>
      <c r="U148" s="81">
        <v>2918321</v>
      </c>
      <c r="V148" s="81">
        <v>535</v>
      </c>
      <c r="W148" s="81">
        <v>64</v>
      </c>
      <c r="X148" s="81">
        <v>3231</v>
      </c>
      <c r="Y148" s="81">
        <v>4738</v>
      </c>
      <c r="Z148" s="81">
        <v>6760</v>
      </c>
      <c r="AA148" s="81">
        <v>5690</v>
      </c>
      <c r="AB148" s="81">
        <v>14217</v>
      </c>
      <c r="AC148" s="81">
        <v>0</v>
      </c>
      <c r="AD148" s="81">
        <v>1.3659770136000002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18.2</v>
      </c>
      <c r="BJ148" s="81">
        <v>0</v>
      </c>
      <c r="BK148" s="81">
        <v>0</v>
      </c>
      <c r="BL148" s="81">
        <v>0</v>
      </c>
      <c r="BM148" s="82"/>
      <c r="BN148" s="81">
        <v>0</v>
      </c>
      <c r="BO148" s="81">
        <v>0</v>
      </c>
      <c r="BP148" s="81">
        <v>1</v>
      </c>
      <c r="BQ148" s="81">
        <v>0</v>
      </c>
      <c r="BR148" s="81">
        <v>0</v>
      </c>
      <c r="BS148" s="81">
        <v>0</v>
      </c>
      <c r="BT148"/>
      <c r="BU148" s="80">
        <v>18.2</v>
      </c>
      <c r="BV148" s="80">
        <v>0</v>
      </c>
      <c r="BW148" s="80">
        <v>0</v>
      </c>
      <c r="BX148" s="80">
        <v>0</v>
      </c>
      <c r="BY148" s="80">
        <v>0</v>
      </c>
      <c r="BZ148" s="80">
        <v>0</v>
      </c>
      <c r="CA148" s="80">
        <v>0</v>
      </c>
      <c r="CB148" s="80">
        <v>0</v>
      </c>
      <c r="CC148" s="80">
        <v>0</v>
      </c>
    </row>
    <row r="149" spans="1:81">
      <c r="A149" s="80" t="s">
        <v>1850</v>
      </c>
      <c r="B149" s="80">
        <v>178</v>
      </c>
      <c r="C149" s="80">
        <v>8</v>
      </c>
      <c r="D149" s="80">
        <v>11</v>
      </c>
      <c r="E149" s="80">
        <v>2011</v>
      </c>
      <c r="F149" s="80" t="s">
        <v>87</v>
      </c>
      <c r="G149" s="80" t="s">
        <v>1842</v>
      </c>
      <c r="H149" s="80" t="s">
        <v>1843</v>
      </c>
      <c r="I149" s="177"/>
      <c r="J149" s="81">
        <v>112.4204000799909</v>
      </c>
      <c r="K149" s="81">
        <v>1.169832020204707</v>
      </c>
      <c r="L149" s="81">
        <v>2.6559532372161931</v>
      </c>
      <c r="M149" s="81">
        <v>16.787812463223808</v>
      </c>
      <c r="N149" s="81">
        <v>19.000150140357473</v>
      </c>
      <c r="O149" s="81">
        <v>13.060142507712898</v>
      </c>
      <c r="P149" s="81">
        <v>27.978578611578797</v>
      </c>
      <c r="Q149" s="81">
        <v>0.9850228401630613</v>
      </c>
      <c r="R149" s="81">
        <v>0</v>
      </c>
      <c r="S149" s="81">
        <v>1.8065811042300002</v>
      </c>
      <c r="T149" s="82"/>
      <c r="U149" s="81">
        <v>2998739</v>
      </c>
      <c r="V149" s="81">
        <v>535</v>
      </c>
      <c r="W149" s="81">
        <v>64</v>
      </c>
      <c r="X149" s="81">
        <v>3231</v>
      </c>
      <c r="Y149" s="81">
        <v>4738</v>
      </c>
      <c r="Z149" s="81">
        <v>6777</v>
      </c>
      <c r="AA149" s="81">
        <v>5654</v>
      </c>
      <c r="AB149" s="81">
        <v>14036</v>
      </c>
      <c r="AC149" s="81">
        <v>0</v>
      </c>
      <c r="AD149" s="81">
        <v>1.8065811042300002</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19.524000000000001</v>
      </c>
      <c r="BJ149" s="81">
        <v>0</v>
      </c>
      <c r="BK149" s="81">
        <v>0</v>
      </c>
      <c r="BL149" s="81">
        <v>0</v>
      </c>
      <c r="BM149" s="82"/>
      <c r="BN149" s="81">
        <v>0</v>
      </c>
      <c r="BO149" s="81">
        <v>0</v>
      </c>
      <c r="BP149" s="81">
        <v>1</v>
      </c>
      <c r="BQ149" s="81">
        <v>0</v>
      </c>
      <c r="BR149" s="81">
        <v>0</v>
      </c>
      <c r="BS149" s="81">
        <v>0</v>
      </c>
      <c r="BT149"/>
      <c r="BU149" s="80">
        <v>19.524000000000001</v>
      </c>
      <c r="BV149" s="80">
        <v>0</v>
      </c>
      <c r="BW149" s="80">
        <v>0</v>
      </c>
      <c r="BX149" s="80">
        <v>0</v>
      </c>
      <c r="BY149" s="80">
        <v>0</v>
      </c>
      <c r="BZ149" s="80">
        <v>0</v>
      </c>
      <c r="CA149" s="80">
        <v>0</v>
      </c>
      <c r="CB149" s="80">
        <v>0</v>
      </c>
      <c r="CC149" s="80">
        <v>0</v>
      </c>
    </row>
    <row r="150" spans="1:81">
      <c r="A150" s="80" t="s">
        <v>1851</v>
      </c>
      <c r="B150" s="80">
        <v>179</v>
      </c>
      <c r="C150" s="80">
        <v>9</v>
      </c>
      <c r="D150" s="80">
        <v>11</v>
      </c>
      <c r="E150" s="80">
        <v>2012</v>
      </c>
      <c r="F150" s="80" t="s">
        <v>88</v>
      </c>
      <c r="G150" s="80" t="s">
        <v>1842</v>
      </c>
      <c r="H150" s="80" t="s">
        <v>1843</v>
      </c>
      <c r="I150" s="177"/>
      <c r="J150" s="81">
        <v>107.69129040317573</v>
      </c>
      <c r="K150" s="81">
        <v>1.1329941842313567</v>
      </c>
      <c r="L150" s="81">
        <v>2.7351927833764882</v>
      </c>
      <c r="M150" s="81">
        <v>17.549435453611785</v>
      </c>
      <c r="N150" s="81">
        <v>20.856741755264569</v>
      </c>
      <c r="O150" s="81">
        <v>13.194453084913421</v>
      </c>
      <c r="P150" s="81">
        <v>27.859075935798057</v>
      </c>
      <c r="Q150" s="81">
        <v>1.0611303714569718</v>
      </c>
      <c r="R150" s="81">
        <v>0</v>
      </c>
      <c r="S150" s="81">
        <v>1.2134751829199999</v>
      </c>
      <c r="T150" s="82"/>
      <c r="U150" s="81">
        <v>2928502</v>
      </c>
      <c r="V150" s="81">
        <v>535</v>
      </c>
      <c r="W150" s="81">
        <v>64</v>
      </c>
      <c r="X150" s="81">
        <v>3231</v>
      </c>
      <c r="Y150" s="81">
        <v>4798</v>
      </c>
      <c r="Z150" s="81">
        <v>6901</v>
      </c>
      <c r="AA150" s="81">
        <v>5598</v>
      </c>
      <c r="AB150" s="81">
        <v>13917</v>
      </c>
      <c r="AC150" s="81">
        <v>0</v>
      </c>
      <c r="AD150" s="81">
        <v>1.2134751829199999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21.071000000000002</v>
      </c>
      <c r="BJ150" s="81">
        <v>0</v>
      </c>
      <c r="BK150" s="81">
        <v>0</v>
      </c>
      <c r="BL150" s="81">
        <v>0</v>
      </c>
      <c r="BM150" s="82"/>
      <c r="BN150" s="81">
        <v>0</v>
      </c>
      <c r="BO150" s="81">
        <v>0</v>
      </c>
      <c r="BP150" s="81">
        <v>1</v>
      </c>
      <c r="BQ150" s="81">
        <v>0</v>
      </c>
      <c r="BR150" s="81">
        <v>0</v>
      </c>
      <c r="BS150" s="81">
        <v>0</v>
      </c>
      <c r="BT150"/>
      <c r="BU150" s="80">
        <v>21.071000000000002</v>
      </c>
      <c r="BV150" s="80">
        <v>0</v>
      </c>
      <c r="BW150" s="80">
        <v>0</v>
      </c>
      <c r="BX150" s="80">
        <v>0</v>
      </c>
      <c r="BY150" s="80">
        <v>0</v>
      </c>
      <c r="BZ150" s="80">
        <v>0</v>
      </c>
      <c r="CA150" s="80">
        <v>0</v>
      </c>
      <c r="CB150" s="80">
        <v>0</v>
      </c>
      <c r="CC150" s="80">
        <v>0</v>
      </c>
    </row>
    <row r="151" spans="1:81">
      <c r="A151" s="80" t="s">
        <v>1852</v>
      </c>
      <c r="B151" s="80">
        <v>180</v>
      </c>
      <c r="C151" s="80">
        <v>10</v>
      </c>
      <c r="D151" s="80">
        <v>11</v>
      </c>
      <c r="E151" s="80">
        <v>2013</v>
      </c>
      <c r="F151" s="80" t="s">
        <v>89</v>
      </c>
      <c r="G151" s="80" t="s">
        <v>1842</v>
      </c>
      <c r="H151" s="80" t="s">
        <v>1843</v>
      </c>
      <c r="I151" s="177"/>
      <c r="J151" s="81">
        <v>114.76660182738354</v>
      </c>
      <c r="K151" s="81">
        <v>1.0825542058100859</v>
      </c>
      <c r="L151" s="81">
        <v>2.4441054997080709</v>
      </c>
      <c r="M151" s="81">
        <v>18.048837219414228</v>
      </c>
      <c r="N151" s="81">
        <v>19.707814676418881</v>
      </c>
      <c r="O151" s="81">
        <v>12.833680680089705</v>
      </c>
      <c r="P151" s="81">
        <v>27.599384388093085</v>
      </c>
      <c r="Q151" s="81">
        <v>1.069217612449362</v>
      </c>
      <c r="R151" s="81">
        <v>0</v>
      </c>
      <c r="S151" s="81">
        <v>2.0899106627199999</v>
      </c>
      <c r="T151" s="82"/>
      <c r="U151" s="81">
        <v>2951405</v>
      </c>
      <c r="V151" s="81">
        <v>535</v>
      </c>
      <c r="W151" s="81">
        <v>64</v>
      </c>
      <c r="X151" s="81">
        <v>3231</v>
      </c>
      <c r="Y151" s="81">
        <v>4811</v>
      </c>
      <c r="Z151" s="81">
        <v>7012</v>
      </c>
      <c r="AA151" s="81">
        <v>5525</v>
      </c>
      <c r="AB151" s="81">
        <v>13822</v>
      </c>
      <c r="AC151" s="81">
        <v>0</v>
      </c>
      <c r="AD151" s="81">
        <v>2.0899106627199999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21.667000000000002</v>
      </c>
      <c r="BJ151" s="81">
        <v>0</v>
      </c>
      <c r="BK151" s="81">
        <v>0</v>
      </c>
      <c r="BL151" s="81">
        <v>0</v>
      </c>
      <c r="BM151" s="82"/>
      <c r="BN151" s="81">
        <v>0</v>
      </c>
      <c r="BO151" s="81">
        <v>0</v>
      </c>
      <c r="BP151" s="81">
        <v>1</v>
      </c>
      <c r="BQ151" s="81">
        <v>0</v>
      </c>
      <c r="BR151" s="81">
        <v>0</v>
      </c>
      <c r="BS151" s="81">
        <v>0</v>
      </c>
      <c r="BT151"/>
      <c r="BU151" s="80">
        <v>21.667000000000002</v>
      </c>
      <c r="BV151" s="80">
        <v>0</v>
      </c>
      <c r="BW151" s="80">
        <v>0</v>
      </c>
      <c r="BX151" s="80">
        <v>0</v>
      </c>
      <c r="BY151" s="80">
        <v>0</v>
      </c>
      <c r="BZ151" s="80">
        <v>0</v>
      </c>
      <c r="CA151" s="80">
        <v>0</v>
      </c>
      <c r="CB151" s="80">
        <v>0</v>
      </c>
      <c r="CC151" s="80">
        <v>0</v>
      </c>
    </row>
    <row r="152" spans="1:81">
      <c r="A152" s="80" t="s">
        <v>1853</v>
      </c>
      <c r="B152" s="80">
        <v>181</v>
      </c>
      <c r="C152" s="80">
        <v>11</v>
      </c>
      <c r="D152" s="80">
        <v>11</v>
      </c>
      <c r="E152" s="80">
        <v>2014</v>
      </c>
      <c r="F152" s="80" t="s">
        <v>90</v>
      </c>
      <c r="G152" s="80" t="s">
        <v>1842</v>
      </c>
      <c r="H152" s="80" t="s">
        <v>1843</v>
      </c>
      <c r="I152" s="177"/>
      <c r="J152" s="81">
        <v>109.60542137587959</v>
      </c>
      <c r="K152" s="81">
        <v>1.0851268802424001</v>
      </c>
      <c r="L152" s="81">
        <v>1.9577487105617271</v>
      </c>
      <c r="M152" s="81">
        <v>17.303121447534274</v>
      </c>
      <c r="N152" s="81">
        <v>20.105653543999725</v>
      </c>
      <c r="O152" s="81">
        <v>12.327784345711992</v>
      </c>
      <c r="P152" s="81">
        <v>27.501906568593061</v>
      </c>
      <c r="Q152" s="81">
        <v>1.0117642565980021</v>
      </c>
      <c r="R152" s="81">
        <v>0</v>
      </c>
      <c r="S152" s="81">
        <v>0</v>
      </c>
      <c r="T152" s="82"/>
      <c r="U152" s="81">
        <v>2884898</v>
      </c>
      <c r="V152" s="81">
        <v>475</v>
      </c>
      <c r="W152" s="81">
        <v>40</v>
      </c>
      <c r="X152" s="81">
        <v>2999</v>
      </c>
      <c r="Y152" s="81">
        <v>4804</v>
      </c>
      <c r="Z152" s="81">
        <v>7094</v>
      </c>
      <c r="AA152" s="81">
        <v>5477</v>
      </c>
      <c r="AB152" s="81">
        <v>13632</v>
      </c>
      <c r="AC152" s="81">
        <v>0</v>
      </c>
      <c r="AD152" s="81">
        <v>0</v>
      </c>
      <c r="AE152" s="82"/>
      <c r="AF152" s="81">
        <v>24310256.944288179</v>
      </c>
      <c r="AG152" s="81">
        <v>919390.11314161599</v>
      </c>
      <c r="AH152" s="81">
        <v>431488.17701932462</v>
      </c>
      <c r="AI152" s="81">
        <v>21698870.837338902</v>
      </c>
      <c r="AJ152" s="81">
        <v>28807274.649893787</v>
      </c>
      <c r="AK152" s="81">
        <v>0</v>
      </c>
      <c r="AL152" s="81">
        <v>0</v>
      </c>
      <c r="AM152" s="81">
        <v>1871469.8940935626</v>
      </c>
      <c r="AN152" s="81">
        <v>0</v>
      </c>
      <c r="AO152" s="81">
        <v>0</v>
      </c>
      <c r="AP152" s="82"/>
      <c r="AQ152" s="81">
        <v>236</v>
      </c>
      <c r="AR152" s="81">
        <v>74</v>
      </c>
      <c r="AS152" s="81">
        <v>0</v>
      </c>
      <c r="AT152" s="81">
        <v>1</v>
      </c>
      <c r="AU152" s="81">
        <v>0</v>
      </c>
      <c r="AV152" s="81">
        <v>0</v>
      </c>
      <c r="AW152" s="81" t="s">
        <v>564</v>
      </c>
      <c r="AX152" s="82"/>
      <c r="AY152" s="81">
        <v>1024.7</v>
      </c>
      <c r="AZ152" s="81">
        <v>3020.2</v>
      </c>
      <c r="BA152" s="81">
        <v>0</v>
      </c>
      <c r="BB152" s="81">
        <v>140</v>
      </c>
      <c r="BC152" s="81">
        <v>0</v>
      </c>
      <c r="BD152" s="81">
        <v>0</v>
      </c>
      <c r="BE152" s="81" t="s">
        <v>564</v>
      </c>
      <c r="BF152" s="82"/>
      <c r="BG152" s="81">
        <v>0</v>
      </c>
      <c r="BH152" s="81">
        <v>0</v>
      </c>
      <c r="BI152" s="81">
        <v>20.643000000000001</v>
      </c>
      <c r="BJ152" s="81">
        <v>0</v>
      </c>
      <c r="BK152" s="81">
        <v>0</v>
      </c>
      <c r="BL152" s="81">
        <v>0</v>
      </c>
      <c r="BM152" s="82"/>
      <c r="BN152" s="81">
        <v>0</v>
      </c>
      <c r="BO152" s="81">
        <v>0</v>
      </c>
      <c r="BP152" s="81">
        <v>1</v>
      </c>
      <c r="BQ152" s="81">
        <v>0</v>
      </c>
      <c r="BR152" s="81">
        <v>0</v>
      </c>
      <c r="BS152" s="81">
        <v>0</v>
      </c>
      <c r="BT152"/>
      <c r="BU152" s="80">
        <v>20.643000000000001</v>
      </c>
      <c r="BV152" s="80">
        <v>0</v>
      </c>
      <c r="BW152" s="80">
        <v>0</v>
      </c>
      <c r="BX152" s="80">
        <v>0</v>
      </c>
      <c r="BY152" s="80">
        <v>0</v>
      </c>
      <c r="BZ152" s="80">
        <v>0</v>
      </c>
      <c r="CA152" s="80">
        <v>0</v>
      </c>
      <c r="CB152" s="80">
        <v>0</v>
      </c>
      <c r="CC152" s="80">
        <v>0</v>
      </c>
    </row>
    <row r="153" spans="1:81">
      <c r="A153" s="80" t="s">
        <v>1854</v>
      </c>
      <c r="B153" s="80">
        <v>182</v>
      </c>
      <c r="C153" s="80">
        <v>12</v>
      </c>
      <c r="D153" s="80">
        <v>11</v>
      </c>
      <c r="E153" s="80">
        <v>2015</v>
      </c>
      <c r="F153" s="80" t="s">
        <v>91</v>
      </c>
      <c r="G153" s="80" t="s">
        <v>1842</v>
      </c>
      <c r="H153" s="80" t="s">
        <v>1843</v>
      </c>
      <c r="I153" s="177"/>
      <c r="J153" s="81">
        <v>110.0439285200724</v>
      </c>
      <c r="K153" s="81">
        <v>0.98175724257967134</v>
      </c>
      <c r="L153" s="81">
        <v>2.2514946336264563</v>
      </c>
      <c r="M153" s="81">
        <v>14.391754227681806</v>
      </c>
      <c r="N153" s="81">
        <v>17.18184090503312</v>
      </c>
      <c r="O153" s="81">
        <v>12.365049906329736</v>
      </c>
      <c r="P153" s="81">
        <v>26.9104594329573</v>
      </c>
      <c r="Q153" s="81">
        <v>0.97520890566409046</v>
      </c>
      <c r="R153" s="81">
        <v>0</v>
      </c>
      <c r="S153" s="81">
        <v>0</v>
      </c>
      <c r="T153" s="82"/>
      <c r="U153" s="81">
        <v>2834490</v>
      </c>
      <c r="V153" s="81">
        <v>475</v>
      </c>
      <c r="W153" s="81">
        <v>40</v>
      </c>
      <c r="X153" s="81">
        <v>2999</v>
      </c>
      <c r="Y153" s="81">
        <v>4814</v>
      </c>
      <c r="Z153" s="81">
        <v>7184</v>
      </c>
      <c r="AA153" s="81">
        <v>5355</v>
      </c>
      <c r="AB153" s="81">
        <v>13422</v>
      </c>
      <c r="AC153" s="81">
        <v>0</v>
      </c>
      <c r="AD153" s="81">
        <v>0</v>
      </c>
      <c r="AE153" s="82"/>
      <c r="AF153" s="81">
        <v>26483658.274007153</v>
      </c>
      <c r="AG153" s="81">
        <v>752273.71769847686</v>
      </c>
      <c r="AH153" s="81">
        <v>407428.92128998798</v>
      </c>
      <c r="AI153" s="81">
        <v>18886647.191219687</v>
      </c>
      <c r="AJ153" s="81">
        <v>26344659.222106479</v>
      </c>
      <c r="AK153" s="81">
        <v>0</v>
      </c>
      <c r="AL153" s="81">
        <v>0</v>
      </c>
      <c r="AM153" s="81">
        <v>1839428.7968276027</v>
      </c>
      <c r="AN153" s="81">
        <v>0</v>
      </c>
      <c r="AO153" s="81">
        <v>0</v>
      </c>
      <c r="AP153" s="82"/>
      <c r="AQ153" s="81">
        <v>247</v>
      </c>
      <c r="AR153" s="81">
        <v>101</v>
      </c>
      <c r="AS153" s="81">
        <v>0</v>
      </c>
      <c r="AT153" s="81">
        <v>1</v>
      </c>
      <c r="AU153" s="81">
        <v>0</v>
      </c>
      <c r="AV153" s="81">
        <v>0</v>
      </c>
      <c r="AW153" s="81" t="s">
        <v>564</v>
      </c>
      <c r="AX153" s="82"/>
      <c r="AY153" s="81">
        <v>1078.7</v>
      </c>
      <c r="AZ153" s="81">
        <v>3927.2</v>
      </c>
      <c r="BA153" s="81">
        <v>0</v>
      </c>
      <c r="BB153" s="81">
        <v>140</v>
      </c>
      <c r="BC153" s="81">
        <v>0</v>
      </c>
      <c r="BD153" s="81">
        <v>0</v>
      </c>
      <c r="BE153" s="81" t="s">
        <v>564</v>
      </c>
      <c r="BF153" s="82"/>
      <c r="BG153" s="81">
        <v>0</v>
      </c>
      <c r="BH153" s="81">
        <v>0</v>
      </c>
      <c r="BI153" s="81">
        <v>20.209</v>
      </c>
      <c r="BJ153" s="81">
        <v>0</v>
      </c>
      <c r="BK153" s="81">
        <v>0</v>
      </c>
      <c r="BL153" s="81">
        <v>0</v>
      </c>
      <c r="BM153" s="82"/>
      <c r="BN153" s="81">
        <v>0</v>
      </c>
      <c r="BO153" s="81">
        <v>0</v>
      </c>
      <c r="BP153" s="81">
        <v>1</v>
      </c>
      <c r="BQ153" s="81">
        <v>0</v>
      </c>
      <c r="BR153" s="81">
        <v>0</v>
      </c>
      <c r="BS153" s="81">
        <v>0</v>
      </c>
      <c r="BT153"/>
      <c r="BU153" s="80">
        <v>20.209</v>
      </c>
      <c r="BV153" s="80">
        <v>0</v>
      </c>
      <c r="BW153" s="80">
        <v>0</v>
      </c>
      <c r="BX153" s="80">
        <v>0</v>
      </c>
      <c r="BY153" s="80">
        <v>0</v>
      </c>
      <c r="BZ153" s="80">
        <v>0</v>
      </c>
      <c r="CA153" s="80">
        <v>0</v>
      </c>
      <c r="CB153" s="80">
        <v>0</v>
      </c>
      <c r="CC153" s="80">
        <v>0</v>
      </c>
    </row>
    <row r="154" spans="1:81">
      <c r="A154" s="80" t="s">
        <v>1855</v>
      </c>
      <c r="B154" s="80">
        <v>183</v>
      </c>
      <c r="C154" s="80">
        <v>13</v>
      </c>
      <c r="D154" s="80">
        <v>11</v>
      </c>
      <c r="E154" s="80">
        <v>2016</v>
      </c>
      <c r="F154" s="80" t="s">
        <v>92</v>
      </c>
      <c r="G154" s="80" t="s">
        <v>1842</v>
      </c>
      <c r="H154" s="80" t="s">
        <v>1843</v>
      </c>
      <c r="I154" s="177"/>
      <c r="J154" s="81">
        <v>128.69326112759106</v>
      </c>
      <c r="K154" s="81">
        <v>0.9964796336573214</v>
      </c>
      <c r="L154" s="81">
        <v>3.1373429063071749</v>
      </c>
      <c r="M154" s="81">
        <v>14.782959516003384</v>
      </c>
      <c r="N154" s="81">
        <v>17.526825938410408</v>
      </c>
      <c r="O154" s="81">
        <v>12.298209874187123</v>
      </c>
      <c r="P154" s="81">
        <v>25.610323314434044</v>
      </c>
      <c r="Q154" s="81">
        <v>0.93799332986534478</v>
      </c>
      <c r="R154" s="81">
        <v>0</v>
      </c>
      <c r="S154" s="81">
        <v>0</v>
      </c>
      <c r="T154" s="82"/>
      <c r="U154" s="81">
        <v>3067369</v>
      </c>
      <c r="V154" s="81">
        <v>475</v>
      </c>
      <c r="W154" s="81">
        <v>40</v>
      </c>
      <c r="X154" s="81">
        <v>2999</v>
      </c>
      <c r="Y154" s="81">
        <v>4838</v>
      </c>
      <c r="Z154" s="81">
        <v>7233</v>
      </c>
      <c r="AA154" s="81">
        <v>5271</v>
      </c>
      <c r="AB154" s="81">
        <v>13280</v>
      </c>
      <c r="AC154" s="81">
        <v>0</v>
      </c>
      <c r="AD154" s="81">
        <v>0</v>
      </c>
      <c r="AE154" s="82"/>
      <c r="AF154" s="81">
        <v>28873922.000662688</v>
      </c>
      <c r="AG154" s="81">
        <v>728877.31183064787</v>
      </c>
      <c r="AH154" s="81">
        <v>481433.87027993368</v>
      </c>
      <c r="AI154" s="81">
        <v>22399040.677348729</v>
      </c>
      <c r="AJ154" s="81">
        <v>25309146.628951509</v>
      </c>
      <c r="AK154" s="81">
        <v>0</v>
      </c>
      <c r="AL154" s="81">
        <v>0</v>
      </c>
      <c r="AM154" s="81">
        <v>1821382.2292847801</v>
      </c>
      <c r="AN154" s="81">
        <v>0</v>
      </c>
      <c r="AO154" s="81">
        <v>0</v>
      </c>
      <c r="AP154" s="82"/>
      <c r="AQ154" s="81">
        <v>261</v>
      </c>
      <c r="AR154" s="81">
        <v>116</v>
      </c>
      <c r="AS154" s="81">
        <v>0</v>
      </c>
      <c r="AT154" s="81">
        <v>1</v>
      </c>
      <c r="AU154" s="81">
        <v>0</v>
      </c>
      <c r="AV154" s="81">
        <v>0</v>
      </c>
      <c r="AW154" s="81" t="s">
        <v>564</v>
      </c>
      <c r="AX154" s="82"/>
      <c r="AY154" s="81">
        <v>1175.7</v>
      </c>
      <c r="AZ154" s="81">
        <v>4320.3</v>
      </c>
      <c r="BA154" s="81">
        <v>0</v>
      </c>
      <c r="BB154" s="81">
        <v>140</v>
      </c>
      <c r="BC154" s="81">
        <v>0</v>
      </c>
      <c r="BD154" s="81">
        <v>0</v>
      </c>
      <c r="BE154" s="81" t="s">
        <v>564</v>
      </c>
      <c r="BF154" s="82"/>
      <c r="BG154" s="81">
        <v>0</v>
      </c>
      <c r="BH154" s="81">
        <v>0</v>
      </c>
      <c r="BI154" s="81">
        <v>18.779</v>
      </c>
      <c r="BJ154" s="81">
        <v>0</v>
      </c>
      <c r="BK154" s="81">
        <v>0</v>
      </c>
      <c r="BL154" s="81">
        <v>0</v>
      </c>
      <c r="BM154" s="82"/>
      <c r="BN154" s="81">
        <v>0</v>
      </c>
      <c r="BO154" s="81">
        <v>0</v>
      </c>
      <c r="BP154" s="81">
        <v>1</v>
      </c>
      <c r="BQ154" s="81">
        <v>0</v>
      </c>
      <c r="BR154" s="81">
        <v>0</v>
      </c>
      <c r="BS154" s="81">
        <v>0</v>
      </c>
      <c r="BT154"/>
      <c r="BU154" s="80">
        <v>18.779</v>
      </c>
      <c r="BV154" s="80">
        <v>0</v>
      </c>
      <c r="BW154" s="80">
        <v>0</v>
      </c>
      <c r="BX154" s="80">
        <v>0</v>
      </c>
      <c r="BY154" s="80">
        <v>0</v>
      </c>
      <c r="BZ154" s="80">
        <v>0</v>
      </c>
      <c r="CA154" s="80">
        <v>0</v>
      </c>
      <c r="CB154" s="80">
        <v>0</v>
      </c>
      <c r="CC154" s="80">
        <v>0</v>
      </c>
    </row>
    <row r="155" spans="1:81">
      <c r="A155" s="80" t="s">
        <v>1856</v>
      </c>
      <c r="B155" s="80">
        <v>184</v>
      </c>
      <c r="C155" s="80">
        <v>14</v>
      </c>
      <c r="D155" s="80">
        <v>11</v>
      </c>
      <c r="E155" s="80">
        <v>2017</v>
      </c>
      <c r="F155" s="80" t="s">
        <v>71</v>
      </c>
      <c r="G155" s="80" t="s">
        <v>1842</v>
      </c>
      <c r="H155" s="80" t="s">
        <v>1843</v>
      </c>
      <c r="I155" s="177"/>
      <c r="J155" s="81">
        <v>119.8685656506366</v>
      </c>
      <c r="K155" s="81">
        <v>0.94538888969546586</v>
      </c>
      <c r="L155" s="81">
        <v>2.9068226119104934</v>
      </c>
      <c r="M155" s="81">
        <v>10.794517726493446</v>
      </c>
      <c r="N155" s="81">
        <v>15.511445727557822</v>
      </c>
      <c r="O155" s="81">
        <v>12.196212665047007</v>
      </c>
      <c r="P155" s="81">
        <v>25.322564526047593</v>
      </c>
      <c r="Q155" s="81">
        <v>0.8902990883111368</v>
      </c>
      <c r="R155" s="81">
        <v>0</v>
      </c>
      <c r="S155" s="81">
        <v>0</v>
      </c>
      <c r="T155" s="82"/>
      <c r="U155" s="81">
        <v>2997067</v>
      </c>
      <c r="V155" s="81">
        <v>475</v>
      </c>
      <c r="W155" s="81">
        <v>40</v>
      </c>
      <c r="X155" s="81">
        <v>2999</v>
      </c>
      <c r="Y155" s="81">
        <v>4851</v>
      </c>
      <c r="Z155" s="81">
        <v>7292</v>
      </c>
      <c r="AA155" s="81">
        <v>5245</v>
      </c>
      <c r="AB155" s="81">
        <v>13035</v>
      </c>
      <c r="AC155" s="81">
        <v>0</v>
      </c>
      <c r="AD155" s="81">
        <v>0</v>
      </c>
      <c r="AE155" s="82"/>
      <c r="AF155" s="81">
        <v>27290971.557406031</v>
      </c>
      <c r="AG155" s="81">
        <v>728700.79245280882</v>
      </c>
      <c r="AH155" s="81">
        <v>596021.4143915202</v>
      </c>
      <c r="AI155" s="81">
        <v>18353989.89187564</v>
      </c>
      <c r="AJ155" s="81">
        <v>27146540.94294044</v>
      </c>
      <c r="AK155" s="81">
        <v>0</v>
      </c>
      <c r="AL155" s="81">
        <v>0</v>
      </c>
      <c r="AM155" s="81">
        <v>1790577.309156718</v>
      </c>
      <c r="AN155" s="81">
        <v>0</v>
      </c>
      <c r="AO155" s="81">
        <v>0</v>
      </c>
      <c r="AP155" s="82"/>
      <c r="AQ155" s="81">
        <v>274</v>
      </c>
      <c r="AR155" s="81">
        <v>130</v>
      </c>
      <c r="AS155" s="81">
        <v>0</v>
      </c>
      <c r="AT155" s="81">
        <v>1</v>
      </c>
      <c r="AU155" s="81">
        <v>0</v>
      </c>
      <c r="AV155" s="81">
        <v>0</v>
      </c>
      <c r="AW155" s="81" t="s">
        <v>564</v>
      </c>
      <c r="AX155" s="82"/>
      <c r="AY155" s="81">
        <v>1247.8</v>
      </c>
      <c r="AZ155" s="81">
        <v>5383.8</v>
      </c>
      <c r="BA155" s="81">
        <v>0</v>
      </c>
      <c r="BB155" s="81">
        <v>140</v>
      </c>
      <c r="BC155" s="81">
        <v>0</v>
      </c>
      <c r="BD155" s="81">
        <v>0</v>
      </c>
      <c r="BE155" s="81" t="s">
        <v>564</v>
      </c>
      <c r="BF155" s="82"/>
      <c r="BG155" s="81">
        <v>0</v>
      </c>
      <c r="BH155" s="81">
        <v>0</v>
      </c>
      <c r="BI155" s="81">
        <v>18.445</v>
      </c>
      <c r="BJ155" s="81">
        <v>0</v>
      </c>
      <c r="BK155" s="81">
        <v>0</v>
      </c>
      <c r="BL155" s="81">
        <v>0</v>
      </c>
      <c r="BM155" s="82"/>
      <c r="BN155" s="81">
        <v>0</v>
      </c>
      <c r="BO155" s="81">
        <v>0</v>
      </c>
      <c r="BP155" s="81">
        <v>1</v>
      </c>
      <c r="BQ155" s="81">
        <v>0</v>
      </c>
      <c r="BR155" s="81">
        <v>0</v>
      </c>
      <c r="BS155" s="81">
        <v>0</v>
      </c>
      <c r="BT155"/>
      <c r="BU155" s="80">
        <v>18.445</v>
      </c>
      <c r="BV155" s="80">
        <v>0</v>
      </c>
      <c r="BW155" s="80">
        <v>0</v>
      </c>
      <c r="BX155" s="80">
        <v>0</v>
      </c>
      <c r="BY155" s="80">
        <v>0</v>
      </c>
      <c r="BZ155" s="80">
        <v>0</v>
      </c>
      <c r="CA155" s="80">
        <v>0</v>
      </c>
      <c r="CB155" s="80">
        <v>0</v>
      </c>
      <c r="CC155" s="80">
        <v>0</v>
      </c>
    </row>
    <row r="156" spans="1:81">
      <c r="A156" s="80" t="s">
        <v>1857</v>
      </c>
      <c r="B156" s="80">
        <v>185</v>
      </c>
      <c r="C156" s="80">
        <v>15</v>
      </c>
      <c r="D156" s="80">
        <v>11</v>
      </c>
      <c r="E156" s="80">
        <v>2018</v>
      </c>
      <c r="F156" s="80" t="s">
        <v>93</v>
      </c>
      <c r="G156" s="80" t="s">
        <v>1842</v>
      </c>
      <c r="H156" s="80" t="s">
        <v>1843</v>
      </c>
      <c r="I156" s="177"/>
      <c r="J156" s="81">
        <v>128.10192879606331</v>
      </c>
      <c r="K156" s="81">
        <v>0.8492612493100411</v>
      </c>
      <c r="L156" s="81">
        <v>2.6370093213316301</v>
      </c>
      <c r="M156" s="81">
        <v>9.4332159290343309</v>
      </c>
      <c r="N156" s="81">
        <v>11.651204604283372</v>
      </c>
      <c r="O156" s="81">
        <v>12.021229521593229</v>
      </c>
      <c r="P156" s="81">
        <v>25.008359201080737</v>
      </c>
      <c r="Q156" s="81">
        <v>0.81151194480854294</v>
      </c>
      <c r="R156" s="81">
        <v>0</v>
      </c>
      <c r="S156" s="81">
        <v>0</v>
      </c>
      <c r="T156" s="82"/>
      <c r="U156" s="81">
        <v>3437288</v>
      </c>
      <c r="V156" s="81">
        <v>475</v>
      </c>
      <c r="W156" s="81">
        <v>40</v>
      </c>
      <c r="X156" s="81">
        <v>2999</v>
      </c>
      <c r="Y156" s="81">
        <v>4816</v>
      </c>
      <c r="Z156" s="81">
        <v>7325</v>
      </c>
      <c r="AA156" s="81">
        <v>5232</v>
      </c>
      <c r="AB156" s="81">
        <v>12804</v>
      </c>
      <c r="AC156" s="81">
        <v>0</v>
      </c>
      <c r="AD156" s="81">
        <v>0</v>
      </c>
      <c r="AE156" s="82"/>
      <c r="AF156" s="81">
        <v>30426248.352064811</v>
      </c>
      <c r="AG156" s="81">
        <v>648598.9919482664</v>
      </c>
      <c r="AH156" s="81">
        <v>553111.33763960015</v>
      </c>
      <c r="AI156" s="81">
        <v>17924753.814303741</v>
      </c>
      <c r="AJ156" s="81">
        <v>24898629.542850051</v>
      </c>
      <c r="AK156" s="81">
        <v>0</v>
      </c>
      <c r="AL156" s="81">
        <v>0</v>
      </c>
      <c r="AM156" s="81">
        <v>1762484.821551952</v>
      </c>
      <c r="AN156" s="81">
        <v>0</v>
      </c>
      <c r="AO156" s="81">
        <v>0</v>
      </c>
      <c r="AP156" s="82"/>
      <c r="AQ156" s="81">
        <v>287</v>
      </c>
      <c r="AR156" s="81">
        <v>142</v>
      </c>
      <c r="AS156" s="81">
        <v>0</v>
      </c>
      <c r="AT156" s="81">
        <v>1</v>
      </c>
      <c r="AU156" s="81">
        <v>0</v>
      </c>
      <c r="AV156" s="81">
        <v>0</v>
      </c>
      <c r="AW156" s="81" t="s">
        <v>564</v>
      </c>
      <c r="AX156" s="82"/>
      <c r="AY156" s="81">
        <v>1316.6</v>
      </c>
      <c r="AZ156" s="81">
        <v>5734.7</v>
      </c>
      <c r="BA156" s="81">
        <v>0</v>
      </c>
      <c r="BB156" s="81">
        <v>140</v>
      </c>
      <c r="BC156" s="81">
        <v>0</v>
      </c>
      <c r="BD156" s="81">
        <v>0</v>
      </c>
      <c r="BE156" s="81" t="s">
        <v>564</v>
      </c>
      <c r="BF156" s="82"/>
      <c r="BG156" s="81">
        <v>0</v>
      </c>
      <c r="BH156" s="81">
        <v>0</v>
      </c>
      <c r="BI156" s="81">
        <v>20.265000000000001</v>
      </c>
      <c r="BJ156" s="81">
        <v>0</v>
      </c>
      <c r="BK156" s="81">
        <v>0</v>
      </c>
      <c r="BL156" s="81">
        <v>0</v>
      </c>
      <c r="BM156" s="82"/>
      <c r="BN156" s="81">
        <v>0</v>
      </c>
      <c r="BO156" s="81">
        <v>0</v>
      </c>
      <c r="BP156" s="81">
        <v>1</v>
      </c>
      <c r="BQ156" s="81">
        <v>0</v>
      </c>
      <c r="BR156" s="81">
        <v>0</v>
      </c>
      <c r="BS156" s="81">
        <v>0</v>
      </c>
      <c r="BT156"/>
      <c r="BU156" s="80">
        <v>20.265000000000001</v>
      </c>
      <c r="BV156" s="80">
        <v>0</v>
      </c>
      <c r="BW156" s="80">
        <v>0</v>
      </c>
      <c r="BX156" s="80">
        <v>0</v>
      </c>
      <c r="BY156" s="80">
        <v>0</v>
      </c>
      <c r="BZ156" s="80">
        <v>0</v>
      </c>
      <c r="CA156" s="80">
        <v>0</v>
      </c>
      <c r="CB156" s="80">
        <v>0</v>
      </c>
      <c r="CC156" s="80">
        <v>0</v>
      </c>
    </row>
    <row r="157" spans="1:81">
      <c r="A157" s="80" t="s">
        <v>1858</v>
      </c>
      <c r="B157" s="80">
        <v>186</v>
      </c>
      <c r="C157" s="80">
        <v>16</v>
      </c>
      <c r="D157" s="80">
        <v>11</v>
      </c>
      <c r="E157" s="80">
        <v>2019</v>
      </c>
      <c r="F157" s="80" t="s">
        <v>73</v>
      </c>
      <c r="G157" s="80" t="s">
        <v>1842</v>
      </c>
      <c r="H157" s="80" t="s">
        <v>1843</v>
      </c>
      <c r="I157" s="177"/>
      <c r="J157" s="81">
        <v>143.64441667820566</v>
      </c>
      <c r="K157" s="81">
        <v>0.77812814145463949</v>
      </c>
      <c r="L157" s="81">
        <v>2.6615987787362703</v>
      </c>
      <c r="M157" s="81">
        <v>9.1047605525207622</v>
      </c>
      <c r="N157" s="81">
        <v>11.571762189290068</v>
      </c>
      <c r="O157" s="81">
        <v>11.715969962085088</v>
      </c>
      <c r="P157" s="81">
        <v>25.211392220539079</v>
      </c>
      <c r="Q157" s="81">
        <v>0.77660512115316283</v>
      </c>
      <c r="R157" s="81">
        <v>0</v>
      </c>
      <c r="S157" s="81">
        <v>0</v>
      </c>
      <c r="T157" s="82"/>
      <c r="U157" s="81">
        <v>3488726</v>
      </c>
      <c r="V157" s="81">
        <v>475</v>
      </c>
      <c r="W157" s="81">
        <v>40</v>
      </c>
      <c r="X157" s="81">
        <v>2999</v>
      </c>
      <c r="Y157" s="81">
        <v>4816</v>
      </c>
      <c r="Z157" s="81">
        <v>7335</v>
      </c>
      <c r="AA157" s="81">
        <v>5235</v>
      </c>
      <c r="AB157" s="81">
        <v>12585</v>
      </c>
      <c r="AC157" s="81">
        <v>0</v>
      </c>
      <c r="AD157" s="81">
        <v>0</v>
      </c>
      <c r="AE157" s="82"/>
      <c r="AF157" s="81">
        <v>32051581.24067736</v>
      </c>
      <c r="AG157" s="81">
        <v>629307.94512469345</v>
      </c>
      <c r="AH157" s="81">
        <v>608954.44273966458</v>
      </c>
      <c r="AI157" s="81">
        <v>17587816.857199069</v>
      </c>
      <c r="AJ157" s="81">
        <v>22777401.813368797</v>
      </c>
      <c r="AK157" s="81">
        <v>0</v>
      </c>
      <c r="AL157" s="81">
        <v>0</v>
      </c>
      <c r="AM157" s="81">
        <v>1713982.2601707233</v>
      </c>
      <c r="AN157" s="81">
        <v>0</v>
      </c>
      <c r="AO157" s="81">
        <v>0</v>
      </c>
      <c r="AP157" s="82"/>
      <c r="AQ157" s="81">
        <v>296</v>
      </c>
      <c r="AR157" s="81">
        <v>148</v>
      </c>
      <c r="AS157" s="81">
        <v>0</v>
      </c>
      <c r="AT157" s="81">
        <v>1</v>
      </c>
      <c r="AU157" s="81">
        <v>0</v>
      </c>
      <c r="AV157" s="81">
        <v>0</v>
      </c>
      <c r="AW157" s="81" t="s">
        <v>564</v>
      </c>
      <c r="AX157" s="82"/>
      <c r="AY157" s="81">
        <v>1373.4</v>
      </c>
      <c r="AZ157" s="81">
        <v>5970.7</v>
      </c>
      <c r="BA157" s="81">
        <v>0</v>
      </c>
      <c r="BB157" s="81">
        <v>140</v>
      </c>
      <c r="BC157" s="81">
        <v>0</v>
      </c>
      <c r="BD157" s="81">
        <v>0</v>
      </c>
      <c r="BE157" s="81" t="s">
        <v>564</v>
      </c>
      <c r="BF157" s="82"/>
      <c r="BG157" s="81">
        <v>0</v>
      </c>
      <c r="BH157" s="81">
        <v>0</v>
      </c>
      <c r="BI157" s="81">
        <v>20.977</v>
      </c>
      <c r="BJ157" s="81">
        <v>0</v>
      </c>
      <c r="BK157" s="81">
        <v>0</v>
      </c>
      <c r="BL157" s="81">
        <v>0</v>
      </c>
      <c r="BM157" s="82"/>
      <c r="BN157" s="81">
        <v>0</v>
      </c>
      <c r="BO157" s="81">
        <v>0</v>
      </c>
      <c r="BP157" s="81">
        <v>1</v>
      </c>
      <c r="BQ157" s="81">
        <v>0</v>
      </c>
      <c r="BR157" s="81">
        <v>0</v>
      </c>
      <c r="BS157" s="81">
        <v>0</v>
      </c>
      <c r="BT157"/>
      <c r="BU157" s="80">
        <v>20.977</v>
      </c>
      <c r="BV157" s="80">
        <v>0</v>
      </c>
      <c r="BW157" s="80">
        <v>0</v>
      </c>
      <c r="BX157" s="80">
        <v>0</v>
      </c>
      <c r="BY157" s="80">
        <v>0</v>
      </c>
      <c r="BZ157" s="80">
        <v>0</v>
      </c>
      <c r="CA157" s="80">
        <v>0</v>
      </c>
      <c r="CB157" s="80">
        <v>0</v>
      </c>
      <c r="CC157" s="80">
        <v>0</v>
      </c>
    </row>
    <row r="158" spans="1:81">
      <c r="A158" s="80" t="s">
        <v>1859</v>
      </c>
      <c r="B158" s="80">
        <v>187</v>
      </c>
      <c r="C158" s="80">
        <v>17</v>
      </c>
      <c r="D158" s="80">
        <v>11</v>
      </c>
      <c r="E158" s="80">
        <v>2020</v>
      </c>
      <c r="F158" s="80" t="s">
        <v>218</v>
      </c>
      <c r="G158" s="174" t="s">
        <v>1842</v>
      </c>
      <c r="H158" s="80" t="s">
        <v>1843</v>
      </c>
      <c r="I158" s="177"/>
      <c r="J158" s="81">
        <v>110.64931347970089</v>
      </c>
      <c r="K158" s="81">
        <v>0.88714901223361553</v>
      </c>
      <c r="L158" s="81">
        <v>3.8525998134624304</v>
      </c>
      <c r="M158" s="81">
        <v>8.4143974087892168</v>
      </c>
      <c r="N158" s="81">
        <v>10.181019080420006</v>
      </c>
      <c r="O158" s="81">
        <v>10.253652043243509</v>
      </c>
      <c r="P158" s="81">
        <v>23.315402503374788</v>
      </c>
      <c r="Q158" s="81">
        <v>0.72689797273149759</v>
      </c>
      <c r="R158" s="81">
        <v>0</v>
      </c>
      <c r="S158" s="81">
        <v>0</v>
      </c>
      <c r="T158" s="82"/>
      <c r="U158" s="81">
        <v>3385246</v>
      </c>
      <c r="V158" s="81">
        <v>447</v>
      </c>
      <c r="W158" s="81">
        <v>61</v>
      </c>
      <c r="X158" s="81">
        <v>2931</v>
      </c>
      <c r="Y158" s="81">
        <v>4756</v>
      </c>
      <c r="Z158" s="81">
        <v>7327</v>
      </c>
      <c r="AA158" s="81">
        <v>5260</v>
      </c>
      <c r="AB158" s="81">
        <v>12328</v>
      </c>
      <c r="AC158" s="81">
        <v>0</v>
      </c>
      <c r="AD158" s="81">
        <v>0</v>
      </c>
      <c r="AE158" s="82"/>
      <c r="AF158" s="81">
        <v>30496365.3284798</v>
      </c>
      <c r="AG158" s="81">
        <v>655090.1062138225</v>
      </c>
      <c r="AH158" s="81">
        <v>947547.1797662091</v>
      </c>
      <c r="AI158" s="81">
        <v>15837460.464764161</v>
      </c>
      <c r="AJ158" s="81">
        <v>18716420.069138844</v>
      </c>
      <c r="AK158" s="81"/>
      <c r="AL158" s="81"/>
      <c r="AM158" s="81">
        <v>1608940.9669367259</v>
      </c>
      <c r="AN158" s="81"/>
      <c r="AO158" s="81"/>
      <c r="AP158" s="82"/>
      <c r="AQ158" s="81">
        <v>311</v>
      </c>
      <c r="AR158" s="81">
        <v>156</v>
      </c>
      <c r="AS158" s="81">
        <v>0</v>
      </c>
      <c r="AT158" s="81">
        <v>1</v>
      </c>
      <c r="AU158" s="81">
        <v>0</v>
      </c>
      <c r="AV158" s="81">
        <v>0</v>
      </c>
      <c r="AW158" s="81">
        <v>0</v>
      </c>
      <c r="AX158" s="82"/>
      <c r="AY158" s="81">
        <v>1464.8</v>
      </c>
      <c r="AZ158" s="81">
        <v>7145.3</v>
      </c>
      <c r="BA158" s="81">
        <v>0</v>
      </c>
      <c r="BB158" s="81">
        <v>140</v>
      </c>
      <c r="BC158" s="81">
        <v>0</v>
      </c>
      <c r="BD158" s="81">
        <v>0</v>
      </c>
      <c r="BE158" s="81">
        <v>0</v>
      </c>
      <c r="BF158" s="82"/>
      <c r="BG158" s="81">
        <v>0</v>
      </c>
      <c r="BH158" s="81">
        <v>0</v>
      </c>
      <c r="BI158" s="81">
        <v>19.745999999999999</v>
      </c>
      <c r="BJ158" s="81">
        <v>0</v>
      </c>
      <c r="BK158" s="81">
        <v>0</v>
      </c>
      <c r="BL158" s="81">
        <v>0</v>
      </c>
      <c r="BM158" s="82"/>
      <c r="BN158" s="81">
        <v>0</v>
      </c>
      <c r="BO158" s="81">
        <v>0</v>
      </c>
      <c r="BP158" s="81">
        <v>1</v>
      </c>
      <c r="BQ158" s="81">
        <v>0</v>
      </c>
      <c r="BR158" s="81">
        <v>0</v>
      </c>
      <c r="BS158" s="81">
        <v>0</v>
      </c>
      <c r="BT158"/>
      <c r="BU158" s="80">
        <v>19.745999999999999</v>
      </c>
      <c r="BV158" s="80">
        <v>0</v>
      </c>
      <c r="BW158" s="80">
        <v>0</v>
      </c>
      <c r="BX158" s="80">
        <v>0</v>
      </c>
      <c r="BY158" s="80">
        <v>0</v>
      </c>
      <c r="BZ158" s="80">
        <v>0</v>
      </c>
      <c r="CA158" s="80">
        <v>0</v>
      </c>
      <c r="CB158" s="80">
        <v>0</v>
      </c>
      <c r="CC158" s="80">
        <v>0</v>
      </c>
    </row>
    <row r="159" spans="1:81">
      <c r="A159" s="80" t="s">
        <v>1860</v>
      </c>
      <c r="B159" s="80">
        <v>187</v>
      </c>
      <c r="C159" s="80">
        <v>18</v>
      </c>
      <c r="D159" s="80">
        <v>11</v>
      </c>
      <c r="E159" s="80">
        <v>2021</v>
      </c>
      <c r="F159" s="80" t="s">
        <v>75</v>
      </c>
      <c r="G159" s="174" t="s">
        <v>1842</v>
      </c>
      <c r="H159" s="80" t="s">
        <v>1843</v>
      </c>
      <c r="I159" s="177"/>
      <c r="J159" s="81">
        <v>93.057352725837504</v>
      </c>
      <c r="K159" s="81">
        <v>0.91071747699786376</v>
      </c>
      <c r="L159" s="81">
        <v>3.0953487510464623</v>
      </c>
      <c r="M159" s="81">
        <v>8.1541257232524895</v>
      </c>
      <c r="N159" s="81">
        <v>9.5267917694639053</v>
      </c>
      <c r="O159" s="81">
        <v>9.9960990234199585</v>
      </c>
      <c r="P159" s="81">
        <v>24.180952970672873</v>
      </c>
      <c r="Q159" s="81">
        <v>0.72297113313758377</v>
      </c>
      <c r="R159" s="81">
        <v>0</v>
      </c>
      <c r="S159" s="81">
        <v>0</v>
      </c>
      <c r="T159" s="82"/>
      <c r="U159" s="81">
        <v>3085225</v>
      </c>
      <c r="V159" s="81">
        <v>447</v>
      </c>
      <c r="W159" s="81">
        <v>61</v>
      </c>
      <c r="X159" s="81">
        <v>2931</v>
      </c>
      <c r="Y159" s="81">
        <v>4716</v>
      </c>
      <c r="Z159" s="81">
        <v>7355</v>
      </c>
      <c r="AA159" s="81">
        <v>5320</v>
      </c>
      <c r="AB159" s="81">
        <v>12116</v>
      </c>
      <c r="AC159" s="81">
        <v>0</v>
      </c>
      <c r="AD159" s="81">
        <v>0</v>
      </c>
      <c r="AE159" s="82"/>
      <c r="AF159" s="81">
        <v>24449449.689317834</v>
      </c>
      <c r="AG159" s="81">
        <v>700151.94829154853</v>
      </c>
      <c r="AH159" s="81">
        <v>736055.33988333982</v>
      </c>
      <c r="AI159" s="81">
        <v>17817896.045405768</v>
      </c>
      <c r="AJ159" s="81">
        <v>21342353.275825959</v>
      </c>
      <c r="AK159" s="81">
        <v>0</v>
      </c>
      <c r="AL159" s="81">
        <v>0</v>
      </c>
      <c r="AM159" s="81">
        <v>1590393.2646793402</v>
      </c>
      <c r="AN159" s="81">
        <v>0</v>
      </c>
      <c r="AO159" s="81">
        <v>0</v>
      </c>
      <c r="AP159" s="82"/>
      <c r="AQ159" s="81">
        <v>328</v>
      </c>
      <c r="AR159" s="81">
        <v>160</v>
      </c>
      <c r="AS159" s="81">
        <v>0</v>
      </c>
      <c r="AT159" s="81">
        <v>1</v>
      </c>
      <c r="AU159" s="81">
        <v>0</v>
      </c>
      <c r="AV159" s="81">
        <v>0</v>
      </c>
      <c r="AW159" s="81"/>
      <c r="AX159" s="82"/>
      <c r="AY159" s="81">
        <v>1572.8</v>
      </c>
      <c r="AZ159" s="81">
        <v>7304.8</v>
      </c>
      <c r="BA159" s="81">
        <v>0</v>
      </c>
      <c r="BB159" s="81">
        <v>140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1861</v>
      </c>
      <c r="B160" s="80">
        <v>187</v>
      </c>
      <c r="C160" s="80">
        <v>19</v>
      </c>
      <c r="D160" s="80">
        <v>11</v>
      </c>
      <c r="E160" s="80">
        <v>2022</v>
      </c>
      <c r="F160" s="80" t="s">
        <v>568</v>
      </c>
      <c r="G160" s="80" t="s">
        <v>1842</v>
      </c>
      <c r="H160" s="80" t="s">
        <v>1843</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361</v>
      </c>
      <c r="AR160" s="81">
        <v>161</v>
      </c>
      <c r="AS160" s="81">
        <v>0</v>
      </c>
      <c r="AT160" s="81">
        <v>1</v>
      </c>
      <c r="AU160" s="81">
        <v>0</v>
      </c>
      <c r="AV160" s="81">
        <v>0</v>
      </c>
      <c r="AW160" s="81"/>
      <c r="AX160" s="82"/>
      <c r="AY160" s="81">
        <v>1767.8000000000002</v>
      </c>
      <c r="AZ160" s="81">
        <v>7354.3</v>
      </c>
      <c r="BA160" s="81">
        <v>0</v>
      </c>
      <c r="BB160" s="81">
        <v>140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1862</v>
      </c>
      <c r="B161" s="80">
        <v>103</v>
      </c>
      <c r="C161" s="80">
        <v>1</v>
      </c>
      <c r="D161" s="80">
        <v>7</v>
      </c>
      <c r="E161" s="80">
        <v>1990</v>
      </c>
      <c r="F161" s="80" t="s">
        <v>562</v>
      </c>
      <c r="G161" s="80" t="s">
        <v>1863</v>
      </c>
      <c r="H161" s="80" t="s">
        <v>1864</v>
      </c>
      <c r="I161" s="177"/>
      <c r="J161" s="81">
        <v>19.054390532117562</v>
      </c>
      <c r="K161" s="81">
        <v>2.9111807393721976</v>
      </c>
      <c r="L161" s="81">
        <v>27.341531997929511</v>
      </c>
      <c r="M161" s="81">
        <v>10.200980374207335</v>
      </c>
      <c r="N161" s="81">
        <v>13.66218648228258</v>
      </c>
      <c r="O161" s="81">
        <v>13.170060765155005</v>
      </c>
      <c r="P161" s="81">
        <v>20.159704942364293</v>
      </c>
      <c r="Q161" s="81">
        <v>1.318071257718223</v>
      </c>
      <c r="R161" s="81">
        <v>0</v>
      </c>
      <c r="S161" s="81">
        <v>1.4286984753517589</v>
      </c>
      <c r="T161" s="82"/>
      <c r="U161" s="81">
        <v>1331928</v>
      </c>
      <c r="V161" s="81">
        <v>964</v>
      </c>
      <c r="W161" s="81">
        <v>240</v>
      </c>
      <c r="X161" s="81">
        <v>4188</v>
      </c>
      <c r="Y161" s="81">
        <v>5260</v>
      </c>
      <c r="Z161" s="81">
        <v>5417</v>
      </c>
      <c r="AA161" s="81">
        <v>4895</v>
      </c>
      <c r="AB161" s="81">
        <v>21401</v>
      </c>
      <c r="AC161" s="81">
        <v>0</v>
      </c>
      <c r="AD161" s="81">
        <v>1.4286984753517589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1865</v>
      </c>
      <c r="B162" s="80">
        <v>104</v>
      </c>
      <c r="C162" s="80">
        <v>2</v>
      </c>
      <c r="D162" s="80">
        <v>7</v>
      </c>
      <c r="E162" s="80">
        <v>2005</v>
      </c>
      <c r="F162" s="80" t="s">
        <v>565</v>
      </c>
      <c r="G162" s="80" t="s">
        <v>1863</v>
      </c>
      <c r="H162" s="80" t="s">
        <v>1864</v>
      </c>
      <c r="I162" s="177"/>
      <c r="J162" s="81">
        <v>25.038242055034871</v>
      </c>
      <c r="K162" s="81">
        <v>2.2779873052593951</v>
      </c>
      <c r="L162" s="81">
        <v>19.940808891254196</v>
      </c>
      <c r="M162" s="81">
        <v>17.520108677944403</v>
      </c>
      <c r="N162" s="81">
        <v>21.245999269829259</v>
      </c>
      <c r="O162" s="81">
        <v>18.266008504203395</v>
      </c>
      <c r="P162" s="81">
        <v>22.035603492205954</v>
      </c>
      <c r="Q162" s="81">
        <v>1.1116045009957933</v>
      </c>
      <c r="R162" s="81">
        <v>0</v>
      </c>
      <c r="S162" s="81">
        <v>0</v>
      </c>
      <c r="T162" s="82"/>
      <c r="U162" s="81">
        <v>1450947</v>
      </c>
      <c r="V162" s="81">
        <v>857</v>
      </c>
      <c r="W162" s="81">
        <v>168</v>
      </c>
      <c r="X162" s="81">
        <v>3121</v>
      </c>
      <c r="Y162" s="81">
        <v>5344</v>
      </c>
      <c r="Z162" s="81">
        <v>8694</v>
      </c>
      <c r="AA162" s="81">
        <v>4382</v>
      </c>
      <c r="AB162" s="81">
        <v>18868</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1866</v>
      </c>
      <c r="B163" s="80">
        <v>105</v>
      </c>
      <c r="C163" s="80">
        <v>3</v>
      </c>
      <c r="D163" s="80">
        <v>7</v>
      </c>
      <c r="E163" s="80">
        <v>2006</v>
      </c>
      <c r="F163" s="80" t="s">
        <v>566</v>
      </c>
      <c r="G163" s="80" t="s">
        <v>1863</v>
      </c>
      <c r="H163" s="80" t="s">
        <v>1864</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1867</v>
      </c>
      <c r="B164" s="80">
        <v>106</v>
      </c>
      <c r="C164" s="80">
        <v>4</v>
      </c>
      <c r="D164" s="80">
        <v>7</v>
      </c>
      <c r="E164" s="80">
        <v>2007</v>
      </c>
      <c r="F164" s="80" t="s">
        <v>567</v>
      </c>
      <c r="G164" s="80" t="s">
        <v>1863</v>
      </c>
      <c r="H164" s="80" t="s">
        <v>1864</v>
      </c>
      <c r="I164" s="177"/>
      <c r="J164" s="81">
        <v>30.980501933316269</v>
      </c>
      <c r="K164" s="81">
        <v>2.0073901894621167</v>
      </c>
      <c r="L164" s="81">
        <v>17.526302739874058</v>
      </c>
      <c r="M164" s="81">
        <v>19.752590999582903</v>
      </c>
      <c r="N164" s="81">
        <v>19.791576624399088</v>
      </c>
      <c r="O164" s="81">
        <v>17.45988733132732</v>
      </c>
      <c r="P164" s="81">
        <v>21.906891050563598</v>
      </c>
      <c r="Q164" s="81">
        <v>1.1374094040626805</v>
      </c>
      <c r="R164" s="81">
        <v>0</v>
      </c>
      <c r="S164" s="81">
        <v>0</v>
      </c>
      <c r="T164" s="82"/>
      <c r="U164" s="81">
        <v>1720268</v>
      </c>
      <c r="V164" s="81">
        <v>818</v>
      </c>
      <c r="W164" s="81">
        <v>166</v>
      </c>
      <c r="X164" s="81">
        <v>4264</v>
      </c>
      <c r="Y164" s="81">
        <v>5344</v>
      </c>
      <c r="Z164" s="81">
        <v>8639</v>
      </c>
      <c r="AA164" s="81">
        <v>4290</v>
      </c>
      <c r="AB164" s="81">
        <v>18285</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1868</v>
      </c>
      <c r="B165" s="80">
        <v>107</v>
      </c>
      <c r="C165" s="80">
        <v>5</v>
      </c>
      <c r="D165" s="80">
        <v>7</v>
      </c>
      <c r="E165" s="80">
        <v>2008</v>
      </c>
      <c r="F165" s="80" t="s">
        <v>84</v>
      </c>
      <c r="G165" s="80" t="s">
        <v>1863</v>
      </c>
      <c r="H165" s="80" t="s">
        <v>1864</v>
      </c>
      <c r="I165" s="177"/>
      <c r="J165" s="81">
        <v>28.646983427276894</v>
      </c>
      <c r="K165" s="81">
        <v>1.5064214640282607</v>
      </c>
      <c r="L165" s="81">
        <v>14.681158532616559</v>
      </c>
      <c r="M165" s="81">
        <v>20.416384676151893</v>
      </c>
      <c r="N165" s="81">
        <v>17.746205839842318</v>
      </c>
      <c r="O165" s="81">
        <v>17.016247002280451</v>
      </c>
      <c r="P165" s="81">
        <v>21.565682634171221</v>
      </c>
      <c r="Q165" s="81">
        <v>1.1037217398664214</v>
      </c>
      <c r="R165" s="81">
        <v>0</v>
      </c>
      <c r="S165" s="81">
        <v>0</v>
      </c>
      <c r="T165" s="82"/>
      <c r="U165" s="81">
        <v>1693525</v>
      </c>
      <c r="V165" s="81">
        <v>818</v>
      </c>
      <c r="W165" s="81">
        <v>166</v>
      </c>
      <c r="X165" s="81">
        <v>4264</v>
      </c>
      <c r="Y165" s="81">
        <v>5357</v>
      </c>
      <c r="Z165" s="81">
        <v>8715</v>
      </c>
      <c r="AA165" s="81">
        <v>4228</v>
      </c>
      <c r="AB165" s="81">
        <v>18035</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1869</v>
      </c>
      <c r="B166" s="80">
        <v>108</v>
      </c>
      <c r="C166" s="80">
        <v>6</v>
      </c>
      <c r="D166" s="80">
        <v>7</v>
      </c>
      <c r="E166" s="80">
        <v>2009</v>
      </c>
      <c r="F166" s="80" t="s">
        <v>85</v>
      </c>
      <c r="G166" s="80" t="s">
        <v>1863</v>
      </c>
      <c r="H166" s="80" t="s">
        <v>1864</v>
      </c>
      <c r="I166" s="177"/>
      <c r="J166" s="81">
        <v>32.599338994328072</v>
      </c>
      <c r="K166" s="81">
        <v>1.4818149489520012</v>
      </c>
      <c r="L166" s="81">
        <v>16.807623135189111</v>
      </c>
      <c r="M166" s="81">
        <v>19.402671006970472</v>
      </c>
      <c r="N166" s="81">
        <v>20.951735651066187</v>
      </c>
      <c r="O166" s="81">
        <v>17.39975277331061</v>
      </c>
      <c r="P166" s="81">
        <v>20.619096045272737</v>
      </c>
      <c r="Q166" s="81">
        <v>1.0385827475727152</v>
      </c>
      <c r="R166" s="81">
        <v>0</v>
      </c>
      <c r="S166" s="81">
        <v>0</v>
      </c>
      <c r="T166" s="82"/>
      <c r="U166" s="81">
        <v>1680270</v>
      </c>
      <c r="V166" s="81">
        <v>820</v>
      </c>
      <c r="W166" s="81">
        <v>219</v>
      </c>
      <c r="X166" s="81">
        <v>4054</v>
      </c>
      <c r="Y166" s="81">
        <v>5365</v>
      </c>
      <c r="Z166" s="81">
        <v>8796</v>
      </c>
      <c r="AA166" s="81">
        <v>4150</v>
      </c>
      <c r="AB166" s="81">
        <v>17815</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5.27</v>
      </c>
      <c r="BL166" s="81">
        <v>0</v>
      </c>
      <c r="BM166" s="82"/>
      <c r="BN166" s="81">
        <v>0</v>
      </c>
      <c r="BO166" s="81">
        <v>0</v>
      </c>
      <c r="BP166" s="81">
        <v>0</v>
      </c>
      <c r="BQ166" s="81">
        <v>0</v>
      </c>
      <c r="BR166" s="81">
        <v>1</v>
      </c>
      <c r="BS166" s="81">
        <v>0</v>
      </c>
      <c r="BT166"/>
      <c r="BU166" s="80"/>
      <c r="BV166" s="80"/>
      <c r="BW166" s="80"/>
      <c r="BX166" s="80"/>
      <c r="BY166" s="80"/>
      <c r="BZ166" s="80"/>
      <c r="CA166" s="80"/>
      <c r="CB166" s="80"/>
      <c r="CC166" s="80"/>
    </row>
    <row r="167" spans="1:81">
      <c r="A167" s="80" t="s">
        <v>1870</v>
      </c>
      <c r="B167" s="80">
        <v>109</v>
      </c>
      <c r="C167" s="80">
        <v>7</v>
      </c>
      <c r="D167" s="80">
        <v>7</v>
      </c>
      <c r="E167" s="80">
        <v>2010</v>
      </c>
      <c r="F167" s="80" t="s">
        <v>86</v>
      </c>
      <c r="G167" s="80" t="s">
        <v>1863</v>
      </c>
      <c r="H167" s="80" t="s">
        <v>1864</v>
      </c>
      <c r="I167" s="177"/>
      <c r="J167" s="81">
        <v>25.080006462630738</v>
      </c>
      <c r="K167" s="81">
        <v>1.5029163353697392</v>
      </c>
      <c r="L167" s="81">
        <v>14.631296081041766</v>
      </c>
      <c r="M167" s="81">
        <v>18.874059543463069</v>
      </c>
      <c r="N167" s="81">
        <v>19.03562603541576</v>
      </c>
      <c r="O167" s="81">
        <v>17.445289214072726</v>
      </c>
      <c r="P167" s="81">
        <v>21.019827262840977</v>
      </c>
      <c r="Q167" s="81">
        <v>1.0381346511041223</v>
      </c>
      <c r="R167" s="81">
        <v>0</v>
      </c>
      <c r="S167" s="81">
        <v>0</v>
      </c>
      <c r="T167" s="82"/>
      <c r="U167" s="81">
        <v>1686082</v>
      </c>
      <c r="V167" s="81">
        <v>820</v>
      </c>
      <c r="W167" s="81">
        <v>219</v>
      </c>
      <c r="X167" s="81">
        <v>4054</v>
      </c>
      <c r="Y167" s="81">
        <v>5251</v>
      </c>
      <c r="Z167" s="81">
        <v>8860</v>
      </c>
      <c r="AA167" s="81">
        <v>4125</v>
      </c>
      <c r="AB167" s="81">
        <v>17063</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1871</v>
      </c>
      <c r="B168" s="80">
        <v>110</v>
      </c>
      <c r="C168" s="80">
        <v>8</v>
      </c>
      <c r="D168" s="80">
        <v>7</v>
      </c>
      <c r="E168" s="80">
        <v>2011</v>
      </c>
      <c r="F168" s="80" t="s">
        <v>87</v>
      </c>
      <c r="G168" s="80" t="s">
        <v>1863</v>
      </c>
      <c r="H168" s="80" t="s">
        <v>1864</v>
      </c>
      <c r="I168" s="177"/>
      <c r="J168" s="81">
        <v>12.764904832707375</v>
      </c>
      <c r="K168" s="81">
        <v>2.08746135968395</v>
      </c>
      <c r="L168" s="81">
        <v>12.361998627782677</v>
      </c>
      <c r="M168" s="81">
        <v>19.914013037537607</v>
      </c>
      <c r="N168" s="81">
        <v>21.229975955360928</v>
      </c>
      <c r="O168" s="81">
        <v>16.359384646299958</v>
      </c>
      <c r="P168" s="81">
        <v>19.49197402741579</v>
      </c>
      <c r="Q168" s="81">
        <v>1.0773775037178199</v>
      </c>
      <c r="R168" s="81">
        <v>0</v>
      </c>
      <c r="S168" s="81">
        <v>0</v>
      </c>
      <c r="T168" s="82"/>
      <c r="U168" s="81">
        <v>980233</v>
      </c>
      <c r="V168" s="81">
        <v>820</v>
      </c>
      <c r="W168" s="81">
        <v>219</v>
      </c>
      <c r="X168" s="81">
        <v>4054</v>
      </c>
      <c r="Y168" s="81">
        <v>4877</v>
      </c>
      <c r="Z168" s="81">
        <v>8489</v>
      </c>
      <c r="AA168" s="81">
        <v>3939</v>
      </c>
      <c r="AB168" s="81">
        <v>15352</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1872</v>
      </c>
      <c r="B169" s="80">
        <v>111</v>
      </c>
      <c r="C169" s="80">
        <v>9</v>
      </c>
      <c r="D169" s="80">
        <v>7</v>
      </c>
      <c r="E169" s="80">
        <v>2012</v>
      </c>
      <c r="F169" s="80" t="s">
        <v>88</v>
      </c>
      <c r="G169" s="80" t="s">
        <v>1863</v>
      </c>
      <c r="H169" s="80" t="s">
        <v>1864</v>
      </c>
      <c r="I169" s="177"/>
      <c r="J169" s="81">
        <v>23.417059801920661</v>
      </c>
      <c r="K169" s="81">
        <v>1.9548220782444696</v>
      </c>
      <c r="L169" s="81">
        <v>12.329040114646354</v>
      </c>
      <c r="M169" s="81">
        <v>22.325204509730025</v>
      </c>
      <c r="N169" s="81">
        <v>22.084402421545523</v>
      </c>
      <c r="O169" s="81">
        <v>16.404638091371851</v>
      </c>
      <c r="P169" s="81">
        <v>20.070677607908816</v>
      </c>
      <c r="Q169" s="81">
        <v>1.1487382464878018</v>
      </c>
      <c r="R169" s="81">
        <v>0</v>
      </c>
      <c r="S169" s="81">
        <v>0</v>
      </c>
      <c r="T169" s="82"/>
      <c r="U169" s="81">
        <v>1463653</v>
      </c>
      <c r="V169" s="81">
        <v>820</v>
      </c>
      <c r="W169" s="81">
        <v>219</v>
      </c>
      <c r="X169" s="81">
        <v>4054</v>
      </c>
      <c r="Y169" s="81">
        <v>4831</v>
      </c>
      <c r="Z169" s="81">
        <v>8580</v>
      </c>
      <c r="AA169" s="81">
        <v>4033</v>
      </c>
      <c r="AB169" s="81">
        <v>15066</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5.2569999999999997</v>
      </c>
      <c r="BJ169" s="81">
        <v>0</v>
      </c>
      <c r="BK169" s="81">
        <v>0</v>
      </c>
      <c r="BL169" s="81">
        <v>0</v>
      </c>
      <c r="BM169" s="82"/>
      <c r="BN169" s="81">
        <v>0</v>
      </c>
      <c r="BO169" s="81">
        <v>0</v>
      </c>
      <c r="BP169" s="81">
        <v>1</v>
      </c>
      <c r="BQ169" s="81">
        <v>0</v>
      </c>
      <c r="BR169" s="81">
        <v>0</v>
      </c>
      <c r="BS169" s="81">
        <v>0</v>
      </c>
      <c r="BT169"/>
      <c r="BU169" s="80">
        <v>5.2569999999999997</v>
      </c>
      <c r="BV169" s="80">
        <v>0</v>
      </c>
      <c r="BW169" s="80">
        <v>0</v>
      </c>
      <c r="BX169" s="80">
        <v>0</v>
      </c>
      <c r="BY169" s="80">
        <v>0</v>
      </c>
      <c r="BZ169" s="80">
        <v>0</v>
      </c>
      <c r="CA169" s="80">
        <v>0</v>
      </c>
      <c r="CB169" s="80">
        <v>0</v>
      </c>
      <c r="CC169" s="80">
        <v>0</v>
      </c>
    </row>
    <row r="170" spans="1:81">
      <c r="A170" s="80" t="s">
        <v>1873</v>
      </c>
      <c r="B170" s="80">
        <v>112</v>
      </c>
      <c r="C170" s="80">
        <v>10</v>
      </c>
      <c r="D170" s="80">
        <v>7</v>
      </c>
      <c r="E170" s="80">
        <v>2013</v>
      </c>
      <c r="F170" s="80" t="s">
        <v>89</v>
      </c>
      <c r="G170" s="80" t="s">
        <v>1863</v>
      </c>
      <c r="H170" s="80" t="s">
        <v>1864</v>
      </c>
      <c r="I170" s="177"/>
      <c r="J170" s="81">
        <v>27.810438210789506</v>
      </c>
      <c r="K170" s="81">
        <v>1.7640779363816839</v>
      </c>
      <c r="L170" s="81">
        <v>8.7203327451101416</v>
      </c>
      <c r="M170" s="81">
        <v>21.891864778089616</v>
      </c>
      <c r="N170" s="81">
        <v>21.348448982438086</v>
      </c>
      <c r="O170" s="81">
        <v>15.842604102518038</v>
      </c>
      <c r="P170" s="81">
        <v>20.860638770077234</v>
      </c>
      <c r="Q170" s="81">
        <v>1.1358213141075084</v>
      </c>
      <c r="R170" s="81">
        <v>0</v>
      </c>
      <c r="S170" s="81">
        <v>0</v>
      </c>
      <c r="T170" s="82"/>
      <c r="U170" s="81">
        <v>1788933</v>
      </c>
      <c r="V170" s="81">
        <v>820</v>
      </c>
      <c r="W170" s="81">
        <v>219</v>
      </c>
      <c r="X170" s="81">
        <v>4054</v>
      </c>
      <c r="Y170" s="81">
        <v>4754</v>
      </c>
      <c r="Z170" s="81">
        <v>8656</v>
      </c>
      <c r="AA170" s="81">
        <v>4176</v>
      </c>
      <c r="AB170" s="81">
        <v>14683</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5.2220000000000004</v>
      </c>
      <c r="BL170" s="81">
        <v>0</v>
      </c>
      <c r="BM170" s="82"/>
      <c r="BN170" s="81">
        <v>0</v>
      </c>
      <c r="BO170" s="81">
        <v>0</v>
      </c>
      <c r="BP170" s="81">
        <v>0</v>
      </c>
      <c r="BQ170" s="81">
        <v>0</v>
      </c>
      <c r="BR170" s="81">
        <v>1</v>
      </c>
      <c r="BS170" s="81">
        <v>0</v>
      </c>
      <c r="BT170"/>
      <c r="BU170" s="80">
        <v>5.2220000000000004</v>
      </c>
      <c r="BV170" s="80">
        <v>0</v>
      </c>
      <c r="BW170" s="80">
        <v>0</v>
      </c>
      <c r="BX170" s="80">
        <v>0</v>
      </c>
      <c r="BY170" s="80">
        <v>0</v>
      </c>
      <c r="BZ170" s="80">
        <v>0</v>
      </c>
      <c r="CA170" s="80">
        <v>0</v>
      </c>
      <c r="CB170" s="80">
        <v>0</v>
      </c>
      <c r="CC170" s="80">
        <v>0</v>
      </c>
    </row>
    <row r="171" spans="1:81">
      <c r="A171" s="80" t="s">
        <v>1874</v>
      </c>
      <c r="B171" s="80">
        <v>113</v>
      </c>
      <c r="C171" s="80">
        <v>11</v>
      </c>
      <c r="D171" s="80">
        <v>7</v>
      </c>
      <c r="E171" s="80">
        <v>2014</v>
      </c>
      <c r="F171" s="80" t="s">
        <v>90</v>
      </c>
      <c r="G171" s="80" t="s">
        <v>1863</v>
      </c>
      <c r="H171" s="80" t="s">
        <v>1864</v>
      </c>
      <c r="I171" s="177"/>
      <c r="J171" s="81">
        <v>29.06278530453616</v>
      </c>
      <c r="K171" s="81">
        <v>1.0695116342786892</v>
      </c>
      <c r="L171" s="81">
        <v>4.5206569607271723</v>
      </c>
      <c r="M171" s="81">
        <v>13.572605536321127</v>
      </c>
      <c r="N171" s="81">
        <v>18.138047970501926</v>
      </c>
      <c r="O171" s="81">
        <v>14.877102027578285</v>
      </c>
      <c r="P171" s="81">
        <v>20.903859237731041</v>
      </c>
      <c r="Q171" s="81">
        <v>1.0516202869525448</v>
      </c>
      <c r="R171" s="81">
        <v>0</v>
      </c>
      <c r="S171" s="81">
        <v>0</v>
      </c>
      <c r="T171" s="82"/>
      <c r="U171" s="81">
        <v>2065312</v>
      </c>
      <c r="V171" s="81">
        <v>503</v>
      </c>
      <c r="W171" s="81">
        <v>91</v>
      </c>
      <c r="X171" s="81">
        <v>2572</v>
      </c>
      <c r="Y171" s="81">
        <v>4675</v>
      </c>
      <c r="Z171" s="81">
        <v>8561</v>
      </c>
      <c r="AA171" s="81">
        <v>4163</v>
      </c>
      <c r="AB171" s="81">
        <v>14169</v>
      </c>
      <c r="AC171" s="81">
        <v>0</v>
      </c>
      <c r="AD171" s="81">
        <v>0</v>
      </c>
      <c r="AE171" s="82"/>
      <c r="AF171" s="81">
        <v>16335208.996793926</v>
      </c>
      <c r="AG171" s="81">
        <v>883557.30861963518</v>
      </c>
      <c r="AH171" s="81">
        <v>784432.80555605527</v>
      </c>
      <c r="AI171" s="81">
        <v>15069890.68648633</v>
      </c>
      <c r="AJ171" s="81">
        <v>21238975.793311574</v>
      </c>
      <c r="AK171" s="81">
        <v>0</v>
      </c>
      <c r="AL171" s="81">
        <v>0</v>
      </c>
      <c r="AM171" s="81">
        <v>1945191.9695871247</v>
      </c>
      <c r="AN171" s="81">
        <v>0</v>
      </c>
      <c r="AO171" s="81">
        <v>0</v>
      </c>
      <c r="AP171" s="82"/>
      <c r="AQ171" s="81">
        <v>239</v>
      </c>
      <c r="AR171" s="81">
        <v>42</v>
      </c>
      <c r="AS171" s="81">
        <v>0</v>
      </c>
      <c r="AT171" s="81">
        <v>0</v>
      </c>
      <c r="AU171" s="81">
        <v>0</v>
      </c>
      <c r="AV171" s="81">
        <v>0</v>
      </c>
      <c r="AW171" s="81" t="s">
        <v>564</v>
      </c>
      <c r="AX171" s="82"/>
      <c r="AY171" s="81">
        <v>1036.0999999999999</v>
      </c>
      <c r="AZ171" s="81">
        <v>2018.3</v>
      </c>
      <c r="BA171" s="81">
        <v>0</v>
      </c>
      <c r="BB171" s="81">
        <v>0</v>
      </c>
      <c r="BC171" s="81">
        <v>0</v>
      </c>
      <c r="BD171" s="81">
        <v>0</v>
      </c>
      <c r="BE171" s="81" t="s">
        <v>564</v>
      </c>
      <c r="BF171" s="82"/>
      <c r="BG171" s="81">
        <v>0</v>
      </c>
      <c r="BH171" s="81">
        <v>0</v>
      </c>
      <c r="BI171" s="81">
        <v>0</v>
      </c>
      <c r="BJ171" s="81">
        <v>0</v>
      </c>
      <c r="BK171" s="81">
        <v>4.8479999999999999</v>
      </c>
      <c r="BL171" s="81">
        <v>0</v>
      </c>
      <c r="BM171" s="82"/>
      <c r="BN171" s="81">
        <v>0</v>
      </c>
      <c r="BO171" s="81">
        <v>0</v>
      </c>
      <c r="BP171" s="81">
        <v>0</v>
      </c>
      <c r="BQ171" s="81">
        <v>0</v>
      </c>
      <c r="BR171" s="81">
        <v>1</v>
      </c>
      <c r="BS171" s="81">
        <v>0</v>
      </c>
      <c r="BT171"/>
      <c r="BU171" s="80">
        <v>4.8479999999999999</v>
      </c>
      <c r="BV171" s="80">
        <v>0</v>
      </c>
      <c r="BW171" s="80">
        <v>0</v>
      </c>
      <c r="BX171" s="80">
        <v>0</v>
      </c>
      <c r="BY171" s="80">
        <v>0</v>
      </c>
      <c r="BZ171" s="80">
        <v>0</v>
      </c>
      <c r="CA171" s="80">
        <v>0</v>
      </c>
      <c r="CB171" s="80">
        <v>0</v>
      </c>
      <c r="CC171" s="80">
        <v>0</v>
      </c>
    </row>
    <row r="172" spans="1:81">
      <c r="A172" s="80" t="s">
        <v>1875</v>
      </c>
      <c r="B172" s="80">
        <v>114</v>
      </c>
      <c r="C172" s="80">
        <v>12</v>
      </c>
      <c r="D172" s="80">
        <v>7</v>
      </c>
      <c r="E172" s="80">
        <v>2015</v>
      </c>
      <c r="F172" s="80" t="s">
        <v>91</v>
      </c>
      <c r="G172" s="80" t="s">
        <v>1863</v>
      </c>
      <c r="H172" s="80" t="s">
        <v>1864</v>
      </c>
      <c r="I172" s="177"/>
      <c r="J172" s="81">
        <v>28.967585172561446</v>
      </c>
      <c r="K172" s="81">
        <v>1.1962257901839359</v>
      </c>
      <c r="L172" s="81">
        <v>5.8461146981253345</v>
      </c>
      <c r="M172" s="81">
        <v>12.991844097411461</v>
      </c>
      <c r="N172" s="81">
        <v>15.337776963108489</v>
      </c>
      <c r="O172" s="81">
        <v>14.439087369738328</v>
      </c>
      <c r="P172" s="81">
        <v>21.176596834823915</v>
      </c>
      <c r="Q172" s="81">
        <v>1.0031093839665053</v>
      </c>
      <c r="R172" s="81">
        <v>0</v>
      </c>
      <c r="S172" s="81">
        <v>0</v>
      </c>
      <c r="T172" s="82"/>
      <c r="U172" s="81">
        <v>2234097</v>
      </c>
      <c r="V172" s="81">
        <v>503</v>
      </c>
      <c r="W172" s="81">
        <v>91</v>
      </c>
      <c r="X172" s="81">
        <v>2572</v>
      </c>
      <c r="Y172" s="81">
        <v>4599</v>
      </c>
      <c r="Z172" s="81">
        <v>8389</v>
      </c>
      <c r="AA172" s="81">
        <v>4214</v>
      </c>
      <c r="AB172" s="81">
        <v>13806</v>
      </c>
      <c r="AC172" s="81">
        <v>0</v>
      </c>
      <c r="AD172" s="81">
        <v>0</v>
      </c>
      <c r="AE172" s="82"/>
      <c r="AF172" s="81">
        <v>16346723.151572781</v>
      </c>
      <c r="AG172" s="81">
        <v>907269.96396917524</v>
      </c>
      <c r="AH172" s="81">
        <v>869420.79893861082</v>
      </c>
      <c r="AI172" s="81">
        <v>15878411.677170528</v>
      </c>
      <c r="AJ172" s="81">
        <v>19676970.759005927</v>
      </c>
      <c r="AK172" s="81">
        <v>0</v>
      </c>
      <c r="AL172" s="81">
        <v>0</v>
      </c>
      <c r="AM172" s="81">
        <v>1892054.386008187</v>
      </c>
      <c r="AN172" s="81">
        <v>0</v>
      </c>
      <c r="AO172" s="81">
        <v>0</v>
      </c>
      <c r="AP172" s="82"/>
      <c r="AQ172" s="81">
        <v>331</v>
      </c>
      <c r="AR172" s="81">
        <v>62</v>
      </c>
      <c r="AS172" s="81">
        <v>0</v>
      </c>
      <c r="AT172" s="81">
        <v>0</v>
      </c>
      <c r="AU172" s="81">
        <v>0</v>
      </c>
      <c r="AV172" s="81">
        <v>0</v>
      </c>
      <c r="AW172" s="81" t="s">
        <v>564</v>
      </c>
      <c r="AX172" s="82"/>
      <c r="AY172" s="81">
        <v>1516.5</v>
      </c>
      <c r="AZ172" s="81">
        <v>3370</v>
      </c>
      <c r="BA172" s="81">
        <v>0</v>
      </c>
      <c r="BB172" s="81">
        <v>0</v>
      </c>
      <c r="BC172" s="81">
        <v>0</v>
      </c>
      <c r="BD172" s="81">
        <v>0</v>
      </c>
      <c r="BE172" s="81" t="s">
        <v>564</v>
      </c>
      <c r="BF172" s="82"/>
      <c r="BG172" s="81">
        <v>0</v>
      </c>
      <c r="BH172" s="81">
        <v>0</v>
      </c>
      <c r="BI172" s="81">
        <v>0</v>
      </c>
      <c r="BJ172" s="81">
        <v>0</v>
      </c>
      <c r="BK172" s="81">
        <v>4.68</v>
      </c>
      <c r="BL172" s="81">
        <v>0</v>
      </c>
      <c r="BM172" s="82"/>
      <c r="BN172" s="81">
        <v>0</v>
      </c>
      <c r="BO172" s="81">
        <v>0</v>
      </c>
      <c r="BP172" s="81">
        <v>0</v>
      </c>
      <c r="BQ172" s="81">
        <v>0</v>
      </c>
      <c r="BR172" s="81">
        <v>1</v>
      </c>
      <c r="BS172" s="81">
        <v>0</v>
      </c>
      <c r="BT172"/>
      <c r="BU172" s="80">
        <v>4.68</v>
      </c>
      <c r="BV172" s="80">
        <v>0</v>
      </c>
      <c r="BW172" s="80">
        <v>0</v>
      </c>
      <c r="BX172" s="80">
        <v>0</v>
      </c>
      <c r="BY172" s="80">
        <v>0</v>
      </c>
      <c r="BZ172" s="80">
        <v>0</v>
      </c>
      <c r="CA172" s="80">
        <v>0</v>
      </c>
      <c r="CB172" s="80">
        <v>0</v>
      </c>
      <c r="CC172" s="80">
        <v>0</v>
      </c>
    </row>
    <row r="173" spans="1:81">
      <c r="A173" s="80" t="s">
        <v>1876</v>
      </c>
      <c r="B173" s="80">
        <v>115</v>
      </c>
      <c r="C173" s="80">
        <v>13</v>
      </c>
      <c r="D173" s="80">
        <v>7</v>
      </c>
      <c r="E173" s="80">
        <v>2016</v>
      </c>
      <c r="F173" s="80" t="s">
        <v>92</v>
      </c>
      <c r="G173" s="80" t="s">
        <v>1863</v>
      </c>
      <c r="H173" s="80" t="s">
        <v>1864</v>
      </c>
      <c r="I173" s="177"/>
      <c r="J173" s="81">
        <v>30.740810458294042</v>
      </c>
      <c r="K173" s="81">
        <v>1.2089588999741316</v>
      </c>
      <c r="L173" s="81">
        <v>5.1031919011315185</v>
      </c>
      <c r="M173" s="81">
        <v>10.695430250472874</v>
      </c>
      <c r="N173" s="81">
        <v>15.215631427382366</v>
      </c>
      <c r="O173" s="81">
        <v>14.19403512093379</v>
      </c>
      <c r="P173" s="81">
        <v>20.669003107494294</v>
      </c>
      <c r="Q173" s="81">
        <v>0.95558070480031987</v>
      </c>
      <c r="R173" s="81">
        <v>0</v>
      </c>
      <c r="S173" s="81">
        <v>0</v>
      </c>
      <c r="T173" s="82"/>
      <c r="U173" s="81">
        <v>2340318</v>
      </c>
      <c r="V173" s="81">
        <v>503</v>
      </c>
      <c r="W173" s="81">
        <v>91</v>
      </c>
      <c r="X173" s="81">
        <v>2572</v>
      </c>
      <c r="Y173" s="81">
        <v>4586</v>
      </c>
      <c r="Z173" s="81">
        <v>8348</v>
      </c>
      <c r="AA173" s="81">
        <v>4254</v>
      </c>
      <c r="AB173" s="81">
        <v>13529</v>
      </c>
      <c r="AC173" s="81">
        <v>0</v>
      </c>
      <c r="AD173" s="81">
        <v>0</v>
      </c>
      <c r="AE173" s="82"/>
      <c r="AF173" s="81">
        <v>17268772.15706604</v>
      </c>
      <c r="AG173" s="81">
        <v>877740.91966581577</v>
      </c>
      <c r="AH173" s="81">
        <v>590612.63855710579</v>
      </c>
      <c r="AI173" s="81">
        <v>14936357.45427479</v>
      </c>
      <c r="AJ173" s="81">
        <v>18309310.082866751</v>
      </c>
      <c r="AK173" s="81">
        <v>0</v>
      </c>
      <c r="AL173" s="81">
        <v>0</v>
      </c>
      <c r="AM173" s="81">
        <v>1855533.14608387</v>
      </c>
      <c r="AN173" s="81">
        <v>0</v>
      </c>
      <c r="AO173" s="81">
        <v>0</v>
      </c>
      <c r="AP173" s="82"/>
      <c r="AQ173" s="81">
        <v>445</v>
      </c>
      <c r="AR173" s="81">
        <v>76</v>
      </c>
      <c r="AS173" s="81">
        <v>0</v>
      </c>
      <c r="AT173" s="81">
        <v>0</v>
      </c>
      <c r="AU173" s="81">
        <v>0</v>
      </c>
      <c r="AV173" s="81">
        <v>0</v>
      </c>
      <c r="AW173" s="81" t="s">
        <v>564</v>
      </c>
      <c r="AX173" s="82"/>
      <c r="AY173" s="81">
        <v>2072.3000000000002</v>
      </c>
      <c r="AZ173" s="81">
        <v>3841.8</v>
      </c>
      <c r="BA173" s="81">
        <v>0</v>
      </c>
      <c r="BB173" s="81">
        <v>0</v>
      </c>
      <c r="BC173" s="81">
        <v>0</v>
      </c>
      <c r="BD173" s="81">
        <v>0</v>
      </c>
      <c r="BE173" s="81" t="s">
        <v>564</v>
      </c>
      <c r="BF173" s="82"/>
      <c r="BG173" s="81">
        <v>0</v>
      </c>
      <c r="BH173" s="81">
        <v>0</v>
      </c>
      <c r="BI173" s="81">
        <v>0</v>
      </c>
      <c r="BJ173" s="81">
        <v>0</v>
      </c>
      <c r="BK173" s="81">
        <v>4.8040000000000003</v>
      </c>
      <c r="BL173" s="81">
        <v>0</v>
      </c>
      <c r="BM173" s="82"/>
      <c r="BN173" s="81">
        <v>0</v>
      </c>
      <c r="BO173" s="81">
        <v>0</v>
      </c>
      <c r="BP173" s="81">
        <v>0</v>
      </c>
      <c r="BQ173" s="81">
        <v>0</v>
      </c>
      <c r="BR173" s="81">
        <v>1</v>
      </c>
      <c r="BS173" s="81">
        <v>0</v>
      </c>
      <c r="BT173"/>
      <c r="BU173" s="80">
        <v>4.8040000000000003</v>
      </c>
      <c r="BV173" s="80">
        <v>0</v>
      </c>
      <c r="BW173" s="80">
        <v>0</v>
      </c>
      <c r="BX173" s="80">
        <v>0</v>
      </c>
      <c r="BY173" s="80">
        <v>0</v>
      </c>
      <c r="BZ173" s="80">
        <v>0</v>
      </c>
      <c r="CA173" s="80">
        <v>0</v>
      </c>
      <c r="CB173" s="80">
        <v>0</v>
      </c>
      <c r="CC173" s="80">
        <v>0</v>
      </c>
    </row>
    <row r="174" spans="1:81">
      <c r="A174" s="80" t="s">
        <v>1877</v>
      </c>
      <c r="B174" s="80">
        <v>116</v>
      </c>
      <c r="C174" s="80">
        <v>14</v>
      </c>
      <c r="D174" s="80">
        <v>7</v>
      </c>
      <c r="E174" s="80">
        <v>2017</v>
      </c>
      <c r="F174" s="80" t="s">
        <v>71</v>
      </c>
      <c r="G174" s="80" t="s">
        <v>1863</v>
      </c>
      <c r="H174" s="80" t="s">
        <v>1864</v>
      </c>
      <c r="I174" s="177"/>
      <c r="J174" s="81">
        <v>29.639956915540075</v>
      </c>
      <c r="K174" s="81">
        <v>1.2367135458976946</v>
      </c>
      <c r="L174" s="81">
        <v>5.4350426532911893</v>
      </c>
      <c r="M174" s="81">
        <v>10.385675778235727</v>
      </c>
      <c r="N174" s="81">
        <v>16.38571955618233</v>
      </c>
      <c r="O174" s="81">
        <v>13.882140032897718</v>
      </c>
      <c r="P174" s="81">
        <v>20.24356778984129</v>
      </c>
      <c r="Q174" s="81">
        <v>0.90225170361259055</v>
      </c>
      <c r="R174" s="81">
        <v>0</v>
      </c>
      <c r="S174" s="81">
        <v>0</v>
      </c>
      <c r="T174" s="82"/>
      <c r="U174" s="81">
        <v>2457423</v>
      </c>
      <c r="V174" s="81">
        <v>503</v>
      </c>
      <c r="W174" s="81">
        <v>91</v>
      </c>
      <c r="X174" s="81">
        <v>2572</v>
      </c>
      <c r="Y174" s="81">
        <v>4566</v>
      </c>
      <c r="Z174" s="81">
        <v>8300</v>
      </c>
      <c r="AA174" s="81">
        <v>4193</v>
      </c>
      <c r="AB174" s="81">
        <v>13210</v>
      </c>
      <c r="AC174" s="81">
        <v>0</v>
      </c>
      <c r="AD174" s="81">
        <v>0</v>
      </c>
      <c r="AE174" s="82"/>
      <c r="AF174" s="81">
        <v>17568353.42129343</v>
      </c>
      <c r="AG174" s="81">
        <v>891020.75772545126</v>
      </c>
      <c r="AH174" s="81">
        <v>881529.9286361594</v>
      </c>
      <c r="AI174" s="81">
        <v>15259611.47461918</v>
      </c>
      <c r="AJ174" s="81">
        <v>20129794.17216932</v>
      </c>
      <c r="AK174" s="81">
        <v>0</v>
      </c>
      <c r="AL174" s="81">
        <v>0</v>
      </c>
      <c r="AM174" s="81">
        <v>1814616.5135374181</v>
      </c>
      <c r="AN174" s="81">
        <v>0</v>
      </c>
      <c r="AO174" s="81">
        <v>0</v>
      </c>
      <c r="AP174" s="82"/>
      <c r="AQ174" s="81">
        <v>525</v>
      </c>
      <c r="AR174" s="81">
        <v>84</v>
      </c>
      <c r="AS174" s="81">
        <v>0</v>
      </c>
      <c r="AT174" s="81">
        <v>0</v>
      </c>
      <c r="AU174" s="81">
        <v>0</v>
      </c>
      <c r="AV174" s="81">
        <v>0</v>
      </c>
      <c r="AW174" s="81" t="s">
        <v>564</v>
      </c>
      <c r="AX174" s="82"/>
      <c r="AY174" s="81">
        <v>2468.6</v>
      </c>
      <c r="AZ174" s="81">
        <v>5518.7999999999993</v>
      </c>
      <c r="BA174" s="81">
        <v>0</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1878</v>
      </c>
      <c r="B175" s="80">
        <v>117</v>
      </c>
      <c r="C175" s="80">
        <v>15</v>
      </c>
      <c r="D175" s="80">
        <v>7</v>
      </c>
      <c r="E175" s="80">
        <v>2018</v>
      </c>
      <c r="F175" s="80" t="s">
        <v>93</v>
      </c>
      <c r="G175" s="80" t="s">
        <v>1863</v>
      </c>
      <c r="H175" s="80" t="s">
        <v>1864</v>
      </c>
      <c r="I175" s="177"/>
      <c r="J175" s="81">
        <v>28.829243042765153</v>
      </c>
      <c r="K175" s="81">
        <v>1.1473721630745375</v>
      </c>
      <c r="L175" s="81">
        <v>5.0345502496637788</v>
      </c>
      <c r="M175" s="81">
        <v>11.074242829642056</v>
      </c>
      <c r="N175" s="81">
        <v>15.324897780351963</v>
      </c>
      <c r="O175" s="81">
        <v>13.590143572466012</v>
      </c>
      <c r="P175" s="81">
        <v>19.874762530216685</v>
      </c>
      <c r="Q175" s="81">
        <v>0.8231104051256285</v>
      </c>
      <c r="R175" s="81">
        <v>0</v>
      </c>
      <c r="S175" s="81">
        <v>0</v>
      </c>
      <c r="T175" s="82"/>
      <c r="U175" s="81">
        <v>2543708</v>
      </c>
      <c r="V175" s="81">
        <v>503</v>
      </c>
      <c r="W175" s="81">
        <v>91</v>
      </c>
      <c r="X175" s="81">
        <v>2572</v>
      </c>
      <c r="Y175" s="81">
        <v>4576</v>
      </c>
      <c r="Z175" s="81">
        <v>8281</v>
      </c>
      <c r="AA175" s="81">
        <v>4158</v>
      </c>
      <c r="AB175" s="81">
        <v>12987</v>
      </c>
      <c r="AC175" s="81">
        <v>0</v>
      </c>
      <c r="AD175" s="81">
        <v>0</v>
      </c>
      <c r="AE175" s="82"/>
      <c r="AF175" s="81">
        <v>16365513.995931059</v>
      </c>
      <c r="AG175" s="81">
        <v>786463.62211547338</v>
      </c>
      <c r="AH175" s="81">
        <v>828074.09576113056</v>
      </c>
      <c r="AI175" s="81">
        <v>14521524.78255081</v>
      </c>
      <c r="AJ175" s="81">
        <v>20094591.834150501</v>
      </c>
      <c r="AK175" s="81">
        <v>0</v>
      </c>
      <c r="AL175" s="81">
        <v>0</v>
      </c>
      <c r="AM175" s="81">
        <v>1787674.974812184</v>
      </c>
      <c r="AN175" s="81">
        <v>0</v>
      </c>
      <c r="AO175" s="81">
        <v>0</v>
      </c>
      <c r="AP175" s="82"/>
      <c r="AQ175" s="81">
        <v>575</v>
      </c>
      <c r="AR175" s="81">
        <v>91</v>
      </c>
      <c r="AS175" s="81">
        <v>0</v>
      </c>
      <c r="AT175" s="81">
        <v>0</v>
      </c>
      <c r="AU175" s="81">
        <v>0</v>
      </c>
      <c r="AV175" s="81">
        <v>0</v>
      </c>
      <c r="AW175" s="81" t="s">
        <v>564</v>
      </c>
      <c r="AX175" s="82"/>
      <c r="AY175" s="81">
        <v>2735.6</v>
      </c>
      <c r="AZ175" s="81">
        <v>5843</v>
      </c>
      <c r="BA175" s="81">
        <v>0</v>
      </c>
      <c r="BB175" s="81">
        <v>0</v>
      </c>
      <c r="BC175" s="81">
        <v>0</v>
      </c>
      <c r="BD175" s="81">
        <v>0</v>
      </c>
      <c r="BE175" s="81" t="s">
        <v>564</v>
      </c>
      <c r="BF175" s="82"/>
      <c r="BG175" s="81">
        <v>0</v>
      </c>
      <c r="BH175" s="81">
        <v>0</v>
      </c>
      <c r="BI175" s="81">
        <v>0</v>
      </c>
      <c r="BJ175" s="81">
        <v>0</v>
      </c>
      <c r="BK175" s="81">
        <v>4.5670000000000002</v>
      </c>
      <c r="BL175" s="81">
        <v>0</v>
      </c>
      <c r="BM175" s="82"/>
      <c r="BN175" s="81">
        <v>0</v>
      </c>
      <c r="BO175" s="81">
        <v>0</v>
      </c>
      <c r="BP175" s="81">
        <v>0</v>
      </c>
      <c r="BQ175" s="81">
        <v>0</v>
      </c>
      <c r="BR175" s="81">
        <v>1</v>
      </c>
      <c r="BS175" s="81">
        <v>0</v>
      </c>
      <c r="BT175"/>
      <c r="BU175" s="80">
        <v>4.5670000000000002</v>
      </c>
      <c r="BV175" s="80">
        <v>0</v>
      </c>
      <c r="BW175" s="80">
        <v>0</v>
      </c>
      <c r="BX175" s="80">
        <v>0</v>
      </c>
      <c r="BY175" s="80">
        <v>0</v>
      </c>
      <c r="BZ175" s="80">
        <v>0</v>
      </c>
      <c r="CA175" s="80">
        <v>0</v>
      </c>
      <c r="CB175" s="80">
        <v>0</v>
      </c>
      <c r="CC175" s="80">
        <v>0</v>
      </c>
    </row>
    <row r="176" spans="1:81">
      <c r="A176" s="80" t="s">
        <v>1879</v>
      </c>
      <c r="B176" s="80">
        <v>118</v>
      </c>
      <c r="C176" s="80">
        <v>16</v>
      </c>
      <c r="D176" s="80">
        <v>7</v>
      </c>
      <c r="E176" s="80">
        <v>2019</v>
      </c>
      <c r="F176" s="80" t="s">
        <v>73</v>
      </c>
      <c r="G176" s="80" t="s">
        <v>1863</v>
      </c>
      <c r="H176" s="80" t="s">
        <v>1864</v>
      </c>
      <c r="I176" s="177"/>
      <c r="J176" s="81">
        <v>25.343643702576994</v>
      </c>
      <c r="K176" s="81">
        <v>1.0684183162612249</v>
      </c>
      <c r="L176" s="81">
        <v>5.0892718819669307</v>
      </c>
      <c r="M176" s="81">
        <v>10.588585808321209</v>
      </c>
      <c r="N176" s="81">
        <v>13.196466103308923</v>
      </c>
      <c r="O176" s="81">
        <v>13.132747788447661</v>
      </c>
      <c r="P176" s="81">
        <v>19.653809293604585</v>
      </c>
      <c r="Q176" s="81">
        <v>0.7831462528847668</v>
      </c>
      <c r="R176" s="81">
        <v>0</v>
      </c>
      <c r="S176" s="81">
        <v>0</v>
      </c>
      <c r="T176" s="82"/>
      <c r="U176" s="81">
        <v>2300396</v>
      </c>
      <c r="V176" s="81">
        <v>503</v>
      </c>
      <c r="W176" s="81">
        <v>91</v>
      </c>
      <c r="X176" s="81">
        <v>2572</v>
      </c>
      <c r="Y176" s="81">
        <v>4513</v>
      </c>
      <c r="Z176" s="81">
        <v>8222</v>
      </c>
      <c r="AA176" s="81">
        <v>4081</v>
      </c>
      <c r="AB176" s="81">
        <v>12691</v>
      </c>
      <c r="AC176" s="81">
        <v>0</v>
      </c>
      <c r="AD176" s="81">
        <v>0</v>
      </c>
      <c r="AE176" s="82"/>
      <c r="AF176" s="81">
        <v>14977175.16043352</v>
      </c>
      <c r="AG176" s="81">
        <v>767110.77893058525</v>
      </c>
      <c r="AH176" s="81">
        <v>898429.67773137358</v>
      </c>
      <c r="AI176" s="81">
        <v>14498694.126002241</v>
      </c>
      <c r="AJ176" s="81">
        <v>17208333.861291565</v>
      </c>
      <c r="AK176" s="81">
        <v>0</v>
      </c>
      <c r="AL176" s="81">
        <v>0</v>
      </c>
      <c r="AM176" s="81">
        <v>1728418.6622031506</v>
      </c>
      <c r="AN176" s="81">
        <v>0</v>
      </c>
      <c r="AO176" s="81">
        <v>0</v>
      </c>
      <c r="AP176" s="82"/>
      <c r="AQ176" s="81">
        <v>610</v>
      </c>
      <c r="AR176" s="81">
        <v>96</v>
      </c>
      <c r="AS176" s="81">
        <v>0</v>
      </c>
      <c r="AT176" s="81">
        <v>0</v>
      </c>
      <c r="AU176" s="81">
        <v>0</v>
      </c>
      <c r="AV176" s="81">
        <v>0</v>
      </c>
      <c r="AW176" s="81" t="s">
        <v>564</v>
      </c>
      <c r="AX176" s="82"/>
      <c r="AY176" s="81">
        <v>2911.0000000000018</v>
      </c>
      <c r="AZ176" s="81">
        <v>5939.9</v>
      </c>
      <c r="BA176" s="81">
        <v>0</v>
      </c>
      <c r="BB176" s="81">
        <v>0</v>
      </c>
      <c r="BC176" s="81">
        <v>0</v>
      </c>
      <c r="BD176" s="81">
        <v>0</v>
      </c>
      <c r="BE176" s="81" t="s">
        <v>564</v>
      </c>
      <c r="BF176" s="82"/>
      <c r="BG176" s="81">
        <v>0</v>
      </c>
      <c r="BH176" s="81">
        <v>0</v>
      </c>
      <c r="BI176" s="81">
        <v>2.6230000000000002</v>
      </c>
      <c r="BJ176" s="81">
        <v>0</v>
      </c>
      <c r="BK176" s="81">
        <v>0</v>
      </c>
      <c r="BL176" s="81">
        <v>0</v>
      </c>
      <c r="BM176" s="82"/>
      <c r="BN176" s="81">
        <v>0</v>
      </c>
      <c r="BO176" s="81">
        <v>0</v>
      </c>
      <c r="BP176" s="81">
        <v>1</v>
      </c>
      <c r="BQ176" s="81">
        <v>0</v>
      </c>
      <c r="BR176" s="81">
        <v>0</v>
      </c>
      <c r="BS176" s="81">
        <v>0</v>
      </c>
      <c r="BT176"/>
      <c r="BU176" s="80">
        <v>2.6230000000000002</v>
      </c>
      <c r="BV176" s="80">
        <v>0</v>
      </c>
      <c r="BW176" s="80">
        <v>0</v>
      </c>
      <c r="BX176" s="80">
        <v>0</v>
      </c>
      <c r="BY176" s="80">
        <v>0</v>
      </c>
      <c r="BZ176" s="80">
        <v>0</v>
      </c>
      <c r="CA176" s="80">
        <v>0</v>
      </c>
      <c r="CB176" s="80">
        <v>0</v>
      </c>
      <c r="CC176" s="80">
        <v>0</v>
      </c>
    </row>
    <row r="177" spans="1:81">
      <c r="A177" s="80" t="s">
        <v>1880</v>
      </c>
      <c r="B177" s="80">
        <v>119</v>
      </c>
      <c r="C177" s="80">
        <v>17</v>
      </c>
      <c r="D177" s="80">
        <v>7</v>
      </c>
      <c r="E177" s="80">
        <v>2020</v>
      </c>
      <c r="F177" s="80" t="s">
        <v>218</v>
      </c>
      <c r="G177" s="80" t="s">
        <v>1863</v>
      </c>
      <c r="H177" s="80" t="s">
        <v>1864</v>
      </c>
      <c r="I177" s="177"/>
      <c r="J177" s="81">
        <v>23.530904963010141</v>
      </c>
      <c r="K177" s="81">
        <v>1.4798596531804067</v>
      </c>
      <c r="L177" s="81">
        <v>8.1328477128444803</v>
      </c>
      <c r="M177" s="81">
        <v>10.017876135106174</v>
      </c>
      <c r="N177" s="81">
        <v>13.437843764216826</v>
      </c>
      <c r="O177" s="81">
        <v>11.427777069076908</v>
      </c>
      <c r="P177" s="81">
        <v>17.872186861902495</v>
      </c>
      <c r="Q177" s="81">
        <v>0.73267636349461296</v>
      </c>
      <c r="R177" s="81">
        <v>0</v>
      </c>
      <c r="S177" s="81">
        <v>0</v>
      </c>
      <c r="T177" s="82"/>
      <c r="U177" s="81">
        <v>2295665</v>
      </c>
      <c r="V177" s="81">
        <v>669</v>
      </c>
      <c r="W177" s="81">
        <v>200</v>
      </c>
      <c r="X177" s="81">
        <v>2856</v>
      </c>
      <c r="Y177" s="81">
        <v>4466</v>
      </c>
      <c r="Z177" s="81">
        <v>8166</v>
      </c>
      <c r="AA177" s="81">
        <v>4032</v>
      </c>
      <c r="AB177" s="81">
        <v>12426</v>
      </c>
      <c r="AC177" s="81">
        <v>0</v>
      </c>
      <c r="AD177" s="81">
        <v>0</v>
      </c>
      <c r="AE177" s="82"/>
      <c r="AF177" s="81">
        <v>14429508.1110067</v>
      </c>
      <c r="AG177" s="81">
        <v>1034383.8066552815</v>
      </c>
      <c r="AH177" s="81">
        <v>1548124.8205169369</v>
      </c>
      <c r="AI177" s="81">
        <v>14485107.457420798</v>
      </c>
      <c r="AJ177" s="81">
        <v>17559498.720650349</v>
      </c>
      <c r="AK177" s="81"/>
      <c r="AL177" s="81"/>
      <c r="AM177" s="81">
        <v>1621731.0557394349</v>
      </c>
      <c r="AN177" s="81"/>
      <c r="AO177" s="81"/>
      <c r="AP177" s="82"/>
      <c r="AQ177" s="81">
        <v>640</v>
      </c>
      <c r="AR177" s="81">
        <v>99</v>
      </c>
      <c r="AS177" s="81">
        <v>0</v>
      </c>
      <c r="AT177" s="81">
        <v>0</v>
      </c>
      <c r="AU177" s="81">
        <v>0</v>
      </c>
      <c r="AV177" s="81">
        <v>0</v>
      </c>
      <c r="AW177" s="81">
        <v>0</v>
      </c>
      <c r="AX177" s="82"/>
      <c r="AY177" s="81">
        <v>3082.6000000000008</v>
      </c>
      <c r="AZ177" s="81">
        <v>6088.3999999999987</v>
      </c>
      <c r="BA177" s="81">
        <v>0</v>
      </c>
      <c r="BB177" s="81">
        <v>0</v>
      </c>
      <c r="BC177" s="81">
        <v>0</v>
      </c>
      <c r="BD177" s="81">
        <v>0</v>
      </c>
      <c r="BE177" s="81">
        <v>0</v>
      </c>
      <c r="BF177" s="82"/>
      <c r="BG177" s="81">
        <v>0</v>
      </c>
      <c r="BH177" s="81">
        <v>0</v>
      </c>
      <c r="BI177" s="81">
        <v>0</v>
      </c>
      <c r="BJ177" s="81">
        <v>0</v>
      </c>
      <c r="BK177" s="81">
        <v>3.875</v>
      </c>
      <c r="BL177" s="81">
        <v>0</v>
      </c>
      <c r="BM177" s="82"/>
      <c r="BN177" s="81">
        <v>0</v>
      </c>
      <c r="BO177" s="81">
        <v>0</v>
      </c>
      <c r="BP177" s="81">
        <v>0</v>
      </c>
      <c r="BQ177" s="81">
        <v>0</v>
      </c>
      <c r="BR177" s="81">
        <v>1</v>
      </c>
      <c r="BS177" s="81">
        <v>0</v>
      </c>
      <c r="BT177"/>
      <c r="BU177" s="80">
        <v>3.875</v>
      </c>
      <c r="BV177" s="80">
        <v>0</v>
      </c>
      <c r="BW177" s="80">
        <v>0</v>
      </c>
      <c r="BX177" s="80">
        <v>0</v>
      </c>
      <c r="BY177" s="80">
        <v>0</v>
      </c>
      <c r="BZ177" s="80">
        <v>0</v>
      </c>
      <c r="CA177" s="80">
        <v>0</v>
      </c>
      <c r="CB177" s="80">
        <v>0</v>
      </c>
      <c r="CC177" s="80">
        <v>0</v>
      </c>
    </row>
    <row r="178" spans="1:81">
      <c r="A178" s="80" t="s">
        <v>1881</v>
      </c>
      <c r="B178" s="80">
        <v>119</v>
      </c>
      <c r="C178" s="80">
        <v>18</v>
      </c>
      <c r="D178" s="80">
        <v>7</v>
      </c>
      <c r="E178" s="80">
        <v>2021</v>
      </c>
      <c r="F178" s="80" t="s">
        <v>75</v>
      </c>
      <c r="G178" s="174" t="s">
        <v>1863</v>
      </c>
      <c r="H178" s="80" t="s">
        <v>1864</v>
      </c>
      <c r="I178" s="177"/>
      <c r="J178" s="81">
        <v>21.910221269743264</v>
      </c>
      <c r="K178" s="81">
        <v>1.5832940129351671</v>
      </c>
      <c r="L178" s="81">
        <v>8.1109953266619925</v>
      </c>
      <c r="M178" s="81">
        <v>11.30070814903622</v>
      </c>
      <c r="N178" s="81">
        <v>12.124390684290871</v>
      </c>
      <c r="O178" s="81">
        <v>11.054829293881433</v>
      </c>
      <c r="P178" s="81">
        <v>17.844816045650695</v>
      </c>
      <c r="Q178" s="81">
        <v>0.72905755238321213</v>
      </c>
      <c r="R178" s="81">
        <v>0</v>
      </c>
      <c r="S178" s="81">
        <v>0</v>
      </c>
      <c r="T178" s="82"/>
      <c r="U178" s="81">
        <v>2253185</v>
      </c>
      <c r="V178" s="81">
        <v>669</v>
      </c>
      <c r="W178" s="81">
        <v>200</v>
      </c>
      <c r="X178" s="81">
        <v>2856</v>
      </c>
      <c r="Y178" s="81">
        <v>4440</v>
      </c>
      <c r="Z178" s="81">
        <v>8134</v>
      </c>
      <c r="AA178" s="81">
        <v>3926</v>
      </c>
      <c r="AB178" s="81">
        <v>12218</v>
      </c>
      <c r="AC178" s="81">
        <v>0</v>
      </c>
      <c r="AD178" s="81">
        <v>0</v>
      </c>
      <c r="AE178" s="82"/>
      <c r="AF178" s="81">
        <v>14085306.267209057</v>
      </c>
      <c r="AG178" s="81">
        <v>1100205.0784480243</v>
      </c>
      <c r="AH178" s="81">
        <v>1297594.5886323026</v>
      </c>
      <c r="AI178" s="81">
        <v>16623137.997809373</v>
      </c>
      <c r="AJ178" s="81">
        <v>15736558.118458113</v>
      </c>
      <c r="AK178" s="81">
        <v>0</v>
      </c>
      <c r="AL178" s="81">
        <v>0</v>
      </c>
      <c r="AM178" s="81">
        <v>1603782.181235736</v>
      </c>
      <c r="AN178" s="81">
        <v>0</v>
      </c>
      <c r="AO178" s="81">
        <v>0</v>
      </c>
      <c r="AP178" s="82"/>
      <c r="AQ178" s="81">
        <v>656</v>
      </c>
      <c r="AR178" s="81">
        <v>101</v>
      </c>
      <c r="AS178" s="81">
        <v>0</v>
      </c>
      <c r="AT178" s="81">
        <v>0</v>
      </c>
      <c r="AU178" s="81">
        <v>0</v>
      </c>
      <c r="AV178" s="81">
        <v>0</v>
      </c>
      <c r="AW178" s="81"/>
      <c r="AX178" s="82"/>
      <c r="AY178" s="81">
        <v>3169.0000000000018</v>
      </c>
      <c r="AZ178" s="81">
        <v>6170.8999999999987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1882</v>
      </c>
      <c r="B179" s="80">
        <v>119</v>
      </c>
      <c r="C179" s="80">
        <v>19</v>
      </c>
      <c r="D179" s="80">
        <v>7</v>
      </c>
      <c r="E179" s="80">
        <v>2022</v>
      </c>
      <c r="F179" s="80" t="s">
        <v>568</v>
      </c>
      <c r="G179" s="174" t="s">
        <v>1863</v>
      </c>
      <c r="H179" s="80" t="s">
        <v>1864</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675</v>
      </c>
      <c r="AR179" s="81">
        <v>101</v>
      </c>
      <c r="AS179" s="81">
        <v>0</v>
      </c>
      <c r="AT179" s="81">
        <v>0</v>
      </c>
      <c r="AU179" s="81">
        <v>0</v>
      </c>
      <c r="AV179" s="81">
        <v>0</v>
      </c>
      <c r="AW179" s="81"/>
      <c r="AX179" s="82"/>
      <c r="AY179" s="81">
        <v>3266.300000000002</v>
      </c>
      <c r="AZ179" s="81">
        <v>6170.8999999999987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1883</v>
      </c>
      <c r="B180" s="80">
        <v>35</v>
      </c>
      <c r="C180" s="80">
        <v>1</v>
      </c>
      <c r="D180" s="80">
        <v>3</v>
      </c>
      <c r="E180" s="80">
        <v>1990</v>
      </c>
      <c r="F180" s="80" t="s">
        <v>562</v>
      </c>
      <c r="G180" s="80" t="s">
        <v>1884</v>
      </c>
      <c r="H180" s="80" t="s">
        <v>1885</v>
      </c>
      <c r="I180" s="177"/>
      <c r="J180" s="81">
        <v>12.159929128328207</v>
      </c>
      <c r="K180" s="81">
        <v>3.3713631711701111</v>
      </c>
      <c r="L180" s="81">
        <v>3.8042337564877875</v>
      </c>
      <c r="M180" s="81">
        <v>10.915232697277203</v>
      </c>
      <c r="N180" s="81">
        <v>15.78714305110257</v>
      </c>
      <c r="O180" s="81">
        <v>17.152442070919061</v>
      </c>
      <c r="P180" s="81">
        <v>19.632546161440366</v>
      </c>
      <c r="Q180" s="81">
        <v>1.166130610421795</v>
      </c>
      <c r="R180" s="81">
        <v>0</v>
      </c>
      <c r="S180" s="81">
        <v>1.3549838454852499</v>
      </c>
      <c r="T180" s="82"/>
      <c r="U180" s="81">
        <v>1671300</v>
      </c>
      <c r="V180" s="81">
        <v>753</v>
      </c>
      <c r="W180" s="81">
        <v>44</v>
      </c>
      <c r="X180" s="81">
        <v>3543</v>
      </c>
      <c r="Y180" s="81">
        <v>4903</v>
      </c>
      <c r="Z180" s="81">
        <v>7055</v>
      </c>
      <c r="AA180" s="81">
        <v>4767</v>
      </c>
      <c r="AB180" s="81">
        <v>18934</v>
      </c>
      <c r="AC180" s="81">
        <v>0</v>
      </c>
      <c r="AD180" s="81">
        <v>1.3549838454852499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1886</v>
      </c>
      <c r="B181" s="80">
        <v>36</v>
      </c>
      <c r="C181" s="80">
        <v>2</v>
      </c>
      <c r="D181" s="80">
        <v>3</v>
      </c>
      <c r="E181" s="80">
        <v>2005</v>
      </c>
      <c r="F181" s="80" t="s">
        <v>565</v>
      </c>
      <c r="G181" s="80" t="s">
        <v>1884</v>
      </c>
      <c r="H181" s="80" t="s">
        <v>1885</v>
      </c>
      <c r="I181" s="177"/>
      <c r="J181" s="81">
        <v>8.2855722425543323</v>
      </c>
      <c r="K181" s="81">
        <v>1.6395584006059329</v>
      </c>
      <c r="L181" s="81">
        <v>1.2056946234969013</v>
      </c>
      <c r="M181" s="81">
        <v>17.213622564164773</v>
      </c>
      <c r="N181" s="81">
        <v>20.103865469725669</v>
      </c>
      <c r="O181" s="81">
        <v>21.402786822213017</v>
      </c>
      <c r="P181" s="81">
        <v>21.150558714791934</v>
      </c>
      <c r="Q181" s="81">
        <v>0.98652837445275388</v>
      </c>
      <c r="R181" s="81">
        <v>0</v>
      </c>
      <c r="S181" s="81">
        <v>1.2756305352797264</v>
      </c>
      <c r="T181" s="82"/>
      <c r="U181" s="81">
        <v>1221509</v>
      </c>
      <c r="V181" s="81">
        <v>503</v>
      </c>
      <c r="W181" s="81">
        <v>16</v>
      </c>
      <c r="X181" s="81">
        <v>3221</v>
      </c>
      <c r="Y181" s="81">
        <v>5160</v>
      </c>
      <c r="Z181" s="81">
        <v>10187</v>
      </c>
      <c r="AA181" s="81">
        <v>4206</v>
      </c>
      <c r="AB181" s="81">
        <v>16745</v>
      </c>
      <c r="AC181" s="81">
        <v>0</v>
      </c>
      <c r="AD181" s="81">
        <v>1.2756305352797264</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1887</v>
      </c>
      <c r="B182" s="80">
        <v>37</v>
      </c>
      <c r="C182" s="80">
        <v>3</v>
      </c>
      <c r="D182" s="80">
        <v>3</v>
      </c>
      <c r="E182" s="80">
        <v>2006</v>
      </c>
      <c r="F182" s="80" t="s">
        <v>566</v>
      </c>
      <c r="G182" s="80" t="s">
        <v>1884</v>
      </c>
      <c r="H182" s="80" t="s">
        <v>1885</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1888</v>
      </c>
      <c r="B183" s="80">
        <v>38</v>
      </c>
      <c r="C183" s="80">
        <v>4</v>
      </c>
      <c r="D183" s="80">
        <v>3</v>
      </c>
      <c r="E183" s="80">
        <v>2007</v>
      </c>
      <c r="F183" s="80" t="s">
        <v>567</v>
      </c>
      <c r="G183" s="80" t="s">
        <v>1884</v>
      </c>
      <c r="H183" s="80" t="s">
        <v>1885</v>
      </c>
      <c r="I183" s="177"/>
      <c r="J183" s="81">
        <v>6.1329199787448054</v>
      </c>
      <c r="K183" s="81">
        <v>1.2914260827138886</v>
      </c>
      <c r="L183" s="81">
        <v>1.0898436370059741</v>
      </c>
      <c r="M183" s="81">
        <v>15.434717118628225</v>
      </c>
      <c r="N183" s="81">
        <v>21.201655458221264</v>
      </c>
      <c r="O183" s="81">
        <v>20.62687928041748</v>
      </c>
      <c r="P183" s="81">
        <v>20.865164762844486</v>
      </c>
      <c r="Q183" s="81">
        <v>1.0032342832224723</v>
      </c>
      <c r="R183" s="81">
        <v>0</v>
      </c>
      <c r="S183" s="81">
        <v>0.97944089369830978</v>
      </c>
      <c r="T183" s="82"/>
      <c r="U183" s="81">
        <v>990698</v>
      </c>
      <c r="V183" s="81">
        <v>415</v>
      </c>
      <c r="W183" s="81">
        <v>17</v>
      </c>
      <c r="X183" s="81">
        <v>3632</v>
      </c>
      <c r="Y183" s="81">
        <v>5142</v>
      </c>
      <c r="Z183" s="81">
        <v>10206</v>
      </c>
      <c r="AA183" s="81">
        <v>4086</v>
      </c>
      <c r="AB183" s="81">
        <v>16128</v>
      </c>
      <c r="AC183" s="81">
        <v>0</v>
      </c>
      <c r="AD183" s="81">
        <v>0.97944089369830978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1889</v>
      </c>
      <c r="B184" s="80">
        <v>39</v>
      </c>
      <c r="C184" s="80">
        <v>5</v>
      </c>
      <c r="D184" s="80">
        <v>3</v>
      </c>
      <c r="E184" s="80">
        <v>2008</v>
      </c>
      <c r="F184" s="80" t="s">
        <v>84</v>
      </c>
      <c r="G184" s="80" t="s">
        <v>1884</v>
      </c>
      <c r="H184" s="80" t="s">
        <v>1885</v>
      </c>
      <c r="I184" s="177"/>
      <c r="J184" s="81">
        <v>5.8394345154273166</v>
      </c>
      <c r="K184" s="81">
        <v>0.92572774390496126</v>
      </c>
      <c r="L184" s="81">
        <v>0.97367757720015824</v>
      </c>
      <c r="M184" s="81">
        <v>17.127479663148556</v>
      </c>
      <c r="N184" s="81">
        <v>19.190265656825424</v>
      </c>
      <c r="O184" s="81">
        <v>19.808356378443506</v>
      </c>
      <c r="P184" s="81">
        <v>20.27010945794618</v>
      </c>
      <c r="Q184" s="81">
        <v>0.97092017759804694</v>
      </c>
      <c r="R184" s="81">
        <v>0</v>
      </c>
      <c r="S184" s="81">
        <v>1.1440179835318278</v>
      </c>
      <c r="T184" s="82"/>
      <c r="U184" s="81">
        <v>991684</v>
      </c>
      <c r="V184" s="81">
        <v>415</v>
      </c>
      <c r="W184" s="81">
        <v>17</v>
      </c>
      <c r="X184" s="81">
        <v>3632</v>
      </c>
      <c r="Y184" s="81">
        <v>5135</v>
      </c>
      <c r="Z184" s="81">
        <v>10145</v>
      </c>
      <c r="AA184" s="81">
        <v>3974</v>
      </c>
      <c r="AB184" s="81">
        <v>15865</v>
      </c>
      <c r="AC184" s="81">
        <v>0</v>
      </c>
      <c r="AD184" s="81">
        <v>1.1440179835318278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1890</v>
      </c>
      <c r="B185" s="80">
        <v>40</v>
      </c>
      <c r="C185" s="80">
        <v>6</v>
      </c>
      <c r="D185" s="80">
        <v>3</v>
      </c>
      <c r="E185" s="80">
        <v>2009</v>
      </c>
      <c r="F185" s="80" t="s">
        <v>85</v>
      </c>
      <c r="G185" s="80" t="s">
        <v>1884</v>
      </c>
      <c r="H185" s="80" t="s">
        <v>1885</v>
      </c>
      <c r="I185" s="177"/>
      <c r="J185" s="81">
        <v>5.2355096439086797</v>
      </c>
      <c r="K185" s="81">
        <v>0.93450690825492877</v>
      </c>
      <c r="L185" s="81">
        <v>1.1725160673310846</v>
      </c>
      <c r="M185" s="81">
        <v>14.154986855487619</v>
      </c>
      <c r="N185" s="81">
        <v>16.694626918858276</v>
      </c>
      <c r="O185" s="81">
        <v>20.04255287621454</v>
      </c>
      <c r="P185" s="81">
        <v>19.471382506367192</v>
      </c>
      <c r="Q185" s="81">
        <v>0.913649667132169</v>
      </c>
      <c r="R185" s="81">
        <v>0</v>
      </c>
      <c r="S185" s="81">
        <v>1.0339810417982314</v>
      </c>
      <c r="T185" s="82"/>
      <c r="U185" s="81">
        <v>860681</v>
      </c>
      <c r="V185" s="81">
        <v>398</v>
      </c>
      <c r="W185" s="81">
        <v>24</v>
      </c>
      <c r="X185" s="81">
        <v>3276</v>
      </c>
      <c r="Y185" s="81">
        <v>5155</v>
      </c>
      <c r="Z185" s="81">
        <v>10132</v>
      </c>
      <c r="AA185" s="81">
        <v>3919</v>
      </c>
      <c r="AB185" s="81">
        <v>15672</v>
      </c>
      <c r="AC185" s="81">
        <v>0</v>
      </c>
      <c r="AD185" s="81">
        <v>1.0339810417982314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3.5</v>
      </c>
      <c r="BJ185" s="81">
        <v>0</v>
      </c>
      <c r="BK185" s="81">
        <v>5.5659999999999998</v>
      </c>
      <c r="BL185" s="81">
        <v>0</v>
      </c>
      <c r="BM185" s="82"/>
      <c r="BN185" s="81">
        <v>0</v>
      </c>
      <c r="BO185" s="81">
        <v>0</v>
      </c>
      <c r="BP185" s="81">
        <v>1</v>
      </c>
      <c r="BQ185" s="81">
        <v>0</v>
      </c>
      <c r="BR185" s="81">
        <v>1</v>
      </c>
      <c r="BS185" s="81">
        <v>0</v>
      </c>
      <c r="BT185"/>
      <c r="BU185" s="80"/>
      <c r="BV185" s="80"/>
      <c r="BW185" s="80"/>
      <c r="BX185" s="80"/>
      <c r="BY185" s="80"/>
      <c r="BZ185" s="80"/>
      <c r="CA185" s="80"/>
      <c r="CB185" s="80"/>
      <c r="CC185" s="80"/>
    </row>
    <row r="186" spans="1:81">
      <c r="A186" s="80" t="s">
        <v>1891</v>
      </c>
      <c r="B186" s="80">
        <v>41</v>
      </c>
      <c r="C186" s="80">
        <v>7</v>
      </c>
      <c r="D186" s="80">
        <v>3</v>
      </c>
      <c r="E186" s="80">
        <v>2010</v>
      </c>
      <c r="F186" s="80" t="s">
        <v>86</v>
      </c>
      <c r="G186" s="80" t="s">
        <v>1884</v>
      </c>
      <c r="H186" s="80" t="s">
        <v>1885</v>
      </c>
      <c r="I186" s="177"/>
      <c r="J186" s="81">
        <v>4.6190403114917444</v>
      </c>
      <c r="K186" s="81">
        <v>0.90963558606575035</v>
      </c>
      <c r="L186" s="81">
        <v>1.0374323552427027</v>
      </c>
      <c r="M186" s="81">
        <v>14.210170599819332</v>
      </c>
      <c r="N186" s="81">
        <v>19.522866927155924</v>
      </c>
      <c r="O186" s="81">
        <v>19.839586243904829</v>
      </c>
      <c r="P186" s="81">
        <v>19.516591131316588</v>
      </c>
      <c r="Q186" s="81">
        <v>0.93257504144194969</v>
      </c>
      <c r="R186" s="81">
        <v>0</v>
      </c>
      <c r="S186" s="81">
        <v>0.78876937451486906</v>
      </c>
      <c r="T186" s="82"/>
      <c r="U186" s="81">
        <v>851015</v>
      </c>
      <c r="V186" s="81">
        <v>398</v>
      </c>
      <c r="W186" s="81">
        <v>24</v>
      </c>
      <c r="X186" s="81">
        <v>3276</v>
      </c>
      <c r="Y186" s="81">
        <v>5136</v>
      </c>
      <c r="Z186" s="81">
        <v>10076</v>
      </c>
      <c r="AA186" s="81">
        <v>3830</v>
      </c>
      <c r="AB186" s="81">
        <v>15328</v>
      </c>
      <c r="AC186" s="81">
        <v>0</v>
      </c>
      <c r="AD186" s="81">
        <v>0.78876937451486906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3.39</v>
      </c>
      <c r="BJ186" s="81">
        <v>0</v>
      </c>
      <c r="BK186" s="81">
        <v>5.0570000000000004</v>
      </c>
      <c r="BL186" s="81">
        <v>0</v>
      </c>
      <c r="BM186" s="82"/>
      <c r="BN186" s="81">
        <v>0</v>
      </c>
      <c r="BO186" s="81">
        <v>0</v>
      </c>
      <c r="BP186" s="81">
        <v>1</v>
      </c>
      <c r="BQ186" s="81">
        <v>0</v>
      </c>
      <c r="BR186" s="81">
        <v>1</v>
      </c>
      <c r="BS186" s="81">
        <v>0</v>
      </c>
      <c r="BT186"/>
      <c r="BU186" s="80">
        <v>8.4469999999999992</v>
      </c>
      <c r="BV186" s="80">
        <v>0</v>
      </c>
      <c r="BW186" s="80">
        <v>0</v>
      </c>
      <c r="BX186" s="80">
        <v>0</v>
      </c>
      <c r="BY186" s="80">
        <v>0</v>
      </c>
      <c r="BZ186" s="80">
        <v>0</v>
      </c>
      <c r="CA186" s="80">
        <v>0</v>
      </c>
      <c r="CB186" s="80">
        <v>0</v>
      </c>
      <c r="CC186" s="80">
        <v>0</v>
      </c>
    </row>
    <row r="187" spans="1:81">
      <c r="A187" s="80" t="s">
        <v>1892</v>
      </c>
      <c r="B187" s="80">
        <v>42</v>
      </c>
      <c r="C187" s="80">
        <v>8</v>
      </c>
      <c r="D187" s="80">
        <v>3</v>
      </c>
      <c r="E187" s="80">
        <v>2011</v>
      </c>
      <c r="F187" s="80" t="s">
        <v>87</v>
      </c>
      <c r="G187" s="80" t="s">
        <v>1884</v>
      </c>
      <c r="H187" s="80" t="s">
        <v>1885</v>
      </c>
      <c r="I187" s="177"/>
      <c r="J187" s="81">
        <v>4.5201983418027734</v>
      </c>
      <c r="K187" s="81">
        <v>1.224108370723785</v>
      </c>
      <c r="L187" s="81">
        <v>0.9966055690493173</v>
      </c>
      <c r="M187" s="81">
        <v>18.219827342851953</v>
      </c>
      <c r="N187" s="81">
        <v>19.322401071254546</v>
      </c>
      <c r="O187" s="81">
        <v>19.384974691616357</v>
      </c>
      <c r="P187" s="81">
        <v>18.764550777344674</v>
      </c>
      <c r="Q187" s="81">
        <v>1.0519729534086841</v>
      </c>
      <c r="R187" s="81">
        <v>0</v>
      </c>
      <c r="S187" s="81">
        <v>0.75529844147692715</v>
      </c>
      <c r="T187" s="82"/>
      <c r="U187" s="81">
        <v>707367</v>
      </c>
      <c r="V187" s="81">
        <v>398</v>
      </c>
      <c r="W187" s="81">
        <v>24</v>
      </c>
      <c r="X187" s="81">
        <v>3276</v>
      </c>
      <c r="Y187" s="81">
        <v>5102</v>
      </c>
      <c r="Z187" s="81">
        <v>10059</v>
      </c>
      <c r="AA187" s="81">
        <v>3792</v>
      </c>
      <c r="AB187" s="81">
        <v>14990</v>
      </c>
      <c r="AC187" s="81">
        <v>0</v>
      </c>
      <c r="AD187" s="81">
        <v>0.75529844147692715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3.46</v>
      </c>
      <c r="BJ187" s="81">
        <v>0</v>
      </c>
      <c r="BK187" s="81">
        <v>3.8079999999999998</v>
      </c>
      <c r="BL187" s="81">
        <v>0</v>
      </c>
      <c r="BM187" s="82"/>
      <c r="BN187" s="81">
        <v>0</v>
      </c>
      <c r="BO187" s="81">
        <v>0</v>
      </c>
      <c r="BP187" s="81">
        <v>1</v>
      </c>
      <c r="BQ187" s="81">
        <v>0</v>
      </c>
      <c r="BR187" s="81">
        <v>1</v>
      </c>
      <c r="BS187" s="81">
        <v>0</v>
      </c>
      <c r="BT187"/>
      <c r="BU187" s="80">
        <v>7.2679999999999998</v>
      </c>
      <c r="BV187" s="80">
        <v>0</v>
      </c>
      <c r="BW187" s="80">
        <v>0</v>
      </c>
      <c r="BX187" s="80">
        <v>0</v>
      </c>
      <c r="BY187" s="80">
        <v>0</v>
      </c>
      <c r="BZ187" s="80">
        <v>0</v>
      </c>
      <c r="CA187" s="80">
        <v>0</v>
      </c>
      <c r="CB187" s="80">
        <v>0</v>
      </c>
      <c r="CC187" s="80">
        <v>0</v>
      </c>
    </row>
    <row r="188" spans="1:81">
      <c r="A188" s="80" t="s">
        <v>1893</v>
      </c>
      <c r="B188" s="80">
        <v>43</v>
      </c>
      <c r="C188" s="80">
        <v>9</v>
      </c>
      <c r="D188" s="80">
        <v>3</v>
      </c>
      <c r="E188" s="80">
        <v>2012</v>
      </c>
      <c r="F188" s="80" t="s">
        <v>88</v>
      </c>
      <c r="G188" s="80" t="s">
        <v>1884</v>
      </c>
      <c r="H188" s="80" t="s">
        <v>1885</v>
      </c>
      <c r="I188" s="177"/>
      <c r="J188" s="81">
        <v>4.5580943764342203</v>
      </c>
      <c r="K188" s="81">
        <v>1.0874678656348136</v>
      </c>
      <c r="L188" s="81">
        <v>0.98842471619203665</v>
      </c>
      <c r="M188" s="81">
        <v>17.288379187112863</v>
      </c>
      <c r="N188" s="81">
        <v>18.57100357105783</v>
      </c>
      <c r="O188" s="81">
        <v>19.224782751601865</v>
      </c>
      <c r="P188" s="81">
        <v>18.587647127582304</v>
      </c>
      <c r="Q188" s="81">
        <v>1.1225092569224357</v>
      </c>
      <c r="R188" s="81">
        <v>0</v>
      </c>
      <c r="S188" s="81">
        <v>0.67045432089066015</v>
      </c>
      <c r="T188" s="82"/>
      <c r="U188" s="81">
        <v>603294</v>
      </c>
      <c r="V188" s="81">
        <v>398</v>
      </c>
      <c r="W188" s="81">
        <v>24</v>
      </c>
      <c r="X188" s="81">
        <v>3276</v>
      </c>
      <c r="Y188" s="81">
        <v>5106</v>
      </c>
      <c r="Z188" s="81">
        <v>10055</v>
      </c>
      <c r="AA188" s="81">
        <v>3735</v>
      </c>
      <c r="AB188" s="81">
        <v>14722</v>
      </c>
      <c r="AC188" s="81">
        <v>0</v>
      </c>
      <c r="AD188" s="81">
        <v>0.67045432089066015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4.7670000000000003</v>
      </c>
      <c r="BL188" s="81">
        <v>0</v>
      </c>
      <c r="BM188" s="82"/>
      <c r="BN188" s="81">
        <v>0</v>
      </c>
      <c r="BO188" s="81">
        <v>0</v>
      </c>
      <c r="BP188" s="81">
        <v>0</v>
      </c>
      <c r="BQ188" s="81">
        <v>0</v>
      </c>
      <c r="BR188" s="81">
        <v>1</v>
      </c>
      <c r="BS188" s="81">
        <v>0</v>
      </c>
      <c r="BT188"/>
      <c r="BU188" s="80">
        <v>4.7670000000000003</v>
      </c>
      <c r="BV188" s="80">
        <v>0</v>
      </c>
      <c r="BW188" s="80">
        <v>0</v>
      </c>
      <c r="BX188" s="80">
        <v>0</v>
      </c>
      <c r="BY188" s="80">
        <v>0</v>
      </c>
      <c r="BZ188" s="80">
        <v>0</v>
      </c>
      <c r="CA188" s="80">
        <v>0</v>
      </c>
      <c r="CB188" s="80">
        <v>0</v>
      </c>
      <c r="CC188" s="80">
        <v>0</v>
      </c>
    </row>
    <row r="189" spans="1:81">
      <c r="A189" s="80" t="s">
        <v>1894</v>
      </c>
      <c r="B189" s="80">
        <v>44</v>
      </c>
      <c r="C189" s="80">
        <v>10</v>
      </c>
      <c r="D189" s="80">
        <v>3</v>
      </c>
      <c r="E189" s="80">
        <v>2013</v>
      </c>
      <c r="F189" s="80" t="s">
        <v>89</v>
      </c>
      <c r="G189" s="80" t="s">
        <v>1884</v>
      </c>
      <c r="H189" s="80" t="s">
        <v>1885</v>
      </c>
      <c r="I189" s="177"/>
      <c r="J189" s="81">
        <v>4.1070089034905957</v>
      </c>
      <c r="K189" s="81">
        <v>0.92249668016442044</v>
      </c>
      <c r="L189" s="81">
        <v>0.93821877156705558</v>
      </c>
      <c r="M189" s="81">
        <v>17.212910538508055</v>
      </c>
      <c r="N189" s="81">
        <v>21.167705880115836</v>
      </c>
      <c r="O189" s="81">
        <v>18.353700778656528</v>
      </c>
      <c r="P189" s="81">
        <v>18.517813199395668</v>
      </c>
      <c r="Q189" s="81">
        <v>1.1266932806630701</v>
      </c>
      <c r="R189" s="81">
        <v>0</v>
      </c>
      <c r="S189" s="81">
        <v>0.70079589070456705</v>
      </c>
      <c r="T189" s="82"/>
      <c r="U189" s="81">
        <v>605697</v>
      </c>
      <c r="V189" s="81">
        <v>398</v>
      </c>
      <c r="W189" s="81">
        <v>24</v>
      </c>
      <c r="X189" s="81">
        <v>3276</v>
      </c>
      <c r="Y189" s="81">
        <v>5084</v>
      </c>
      <c r="Z189" s="81">
        <v>10028</v>
      </c>
      <c r="AA189" s="81">
        <v>3707</v>
      </c>
      <c r="AB189" s="81">
        <v>14565</v>
      </c>
      <c r="AC189" s="81">
        <v>0</v>
      </c>
      <c r="AD189" s="81">
        <v>0.70079589070456705</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5.3129999999999997</v>
      </c>
      <c r="BL189" s="81">
        <v>0</v>
      </c>
      <c r="BM189" s="82"/>
      <c r="BN189" s="81">
        <v>0</v>
      </c>
      <c r="BO189" s="81">
        <v>0</v>
      </c>
      <c r="BP189" s="81">
        <v>0</v>
      </c>
      <c r="BQ189" s="81">
        <v>0</v>
      </c>
      <c r="BR189" s="81">
        <v>1</v>
      </c>
      <c r="BS189" s="81">
        <v>0</v>
      </c>
      <c r="BT189"/>
      <c r="BU189" s="80">
        <v>5.3129999999999997</v>
      </c>
      <c r="BV189" s="80">
        <v>0</v>
      </c>
      <c r="BW189" s="80">
        <v>0</v>
      </c>
      <c r="BX189" s="80">
        <v>0</v>
      </c>
      <c r="BY189" s="80">
        <v>0</v>
      </c>
      <c r="BZ189" s="80">
        <v>0</v>
      </c>
      <c r="CA189" s="80">
        <v>0</v>
      </c>
      <c r="CB189" s="80">
        <v>0</v>
      </c>
      <c r="CC189" s="80">
        <v>0</v>
      </c>
    </row>
    <row r="190" spans="1:81">
      <c r="A190" s="80" t="s">
        <v>1895</v>
      </c>
      <c r="B190" s="80">
        <v>45</v>
      </c>
      <c r="C190" s="80">
        <v>11</v>
      </c>
      <c r="D190" s="80">
        <v>3</v>
      </c>
      <c r="E190" s="80">
        <v>2014</v>
      </c>
      <c r="F190" s="80" t="s">
        <v>90</v>
      </c>
      <c r="G190" s="80" t="s">
        <v>1884</v>
      </c>
      <c r="H190" s="80" t="s">
        <v>1885</v>
      </c>
      <c r="I190" s="177"/>
      <c r="J190" s="81">
        <v>4.1178060266558472</v>
      </c>
      <c r="K190" s="81">
        <v>0.7463053435573781</v>
      </c>
      <c r="L190" s="81">
        <v>2.6728503192846054</v>
      </c>
      <c r="M190" s="81">
        <v>16.605000107653183</v>
      </c>
      <c r="N190" s="81">
        <v>19.18044110847519</v>
      </c>
      <c r="O190" s="81">
        <v>17.365597542528885</v>
      </c>
      <c r="P190" s="81">
        <v>18.347994632397121</v>
      </c>
      <c r="Q190" s="81">
        <v>1.0577063102096631</v>
      </c>
      <c r="R190" s="81">
        <v>0</v>
      </c>
      <c r="S190" s="81">
        <v>1.0877980310541431</v>
      </c>
      <c r="T190" s="82"/>
      <c r="U190" s="81">
        <v>647865</v>
      </c>
      <c r="V190" s="81">
        <v>294</v>
      </c>
      <c r="W190" s="81">
        <v>65</v>
      </c>
      <c r="X190" s="81">
        <v>3272</v>
      </c>
      <c r="Y190" s="81">
        <v>5060</v>
      </c>
      <c r="Z190" s="81">
        <v>9993</v>
      </c>
      <c r="AA190" s="81">
        <v>3654</v>
      </c>
      <c r="AB190" s="81">
        <v>14251</v>
      </c>
      <c r="AC190" s="81">
        <v>0</v>
      </c>
      <c r="AD190" s="81">
        <v>1.0877980310541431</v>
      </c>
      <c r="AE190" s="82"/>
      <c r="AF190" s="81">
        <v>5189388.4912771285</v>
      </c>
      <c r="AG190" s="81">
        <v>632386.44708575297</v>
      </c>
      <c r="AH190" s="81">
        <v>691857.44315156317</v>
      </c>
      <c r="AI190" s="81">
        <v>21665945.218400054</v>
      </c>
      <c r="AJ190" s="81">
        <v>25813764.248337746</v>
      </c>
      <c r="AK190" s="81">
        <v>0</v>
      </c>
      <c r="AL190" s="81">
        <v>0</v>
      </c>
      <c r="AM190" s="81">
        <v>1956449.3442434978</v>
      </c>
      <c r="AN190" s="81">
        <v>0</v>
      </c>
      <c r="AO190" s="81">
        <v>0</v>
      </c>
      <c r="AP190" s="82"/>
      <c r="AQ190" s="81">
        <v>101</v>
      </c>
      <c r="AR190" s="81">
        <v>52</v>
      </c>
      <c r="AS190" s="81">
        <v>0</v>
      </c>
      <c r="AT190" s="81">
        <v>0</v>
      </c>
      <c r="AU190" s="81">
        <v>0</v>
      </c>
      <c r="AV190" s="81">
        <v>0</v>
      </c>
      <c r="AW190" s="81" t="s">
        <v>564</v>
      </c>
      <c r="AX190" s="82"/>
      <c r="AY190" s="81">
        <v>483.6</v>
      </c>
      <c r="AZ190" s="81">
        <v>1537.6999999999998</v>
      </c>
      <c r="BA190" s="81">
        <v>0</v>
      </c>
      <c r="BB190" s="81">
        <v>0</v>
      </c>
      <c r="BC190" s="81">
        <v>0</v>
      </c>
      <c r="BD190" s="81">
        <v>0</v>
      </c>
      <c r="BE190" s="81" t="s">
        <v>564</v>
      </c>
      <c r="BF190" s="82"/>
      <c r="BG190" s="81">
        <v>0</v>
      </c>
      <c r="BH190" s="81">
        <v>0</v>
      </c>
      <c r="BI190" s="81">
        <v>4.0659999999999998</v>
      </c>
      <c r="BJ190" s="81">
        <v>0</v>
      </c>
      <c r="BK190" s="81">
        <v>5.2850000000000001</v>
      </c>
      <c r="BL190" s="81">
        <v>0</v>
      </c>
      <c r="BM190" s="82"/>
      <c r="BN190" s="81">
        <v>0</v>
      </c>
      <c r="BO190" s="81">
        <v>0</v>
      </c>
      <c r="BP190" s="81">
        <v>1</v>
      </c>
      <c r="BQ190" s="81">
        <v>0</v>
      </c>
      <c r="BR190" s="81">
        <v>1</v>
      </c>
      <c r="BS190" s="81">
        <v>0</v>
      </c>
      <c r="BT190"/>
      <c r="BU190" s="80">
        <v>9.3510000000000009</v>
      </c>
      <c r="BV190" s="80">
        <v>0</v>
      </c>
      <c r="BW190" s="80">
        <v>0</v>
      </c>
      <c r="BX190" s="80">
        <v>0</v>
      </c>
      <c r="BY190" s="80">
        <v>0</v>
      </c>
      <c r="BZ190" s="80">
        <v>0</v>
      </c>
      <c r="CA190" s="80">
        <v>0</v>
      </c>
      <c r="CB190" s="80">
        <v>0</v>
      </c>
      <c r="CC190" s="80">
        <v>0</v>
      </c>
    </row>
    <row r="191" spans="1:81">
      <c r="A191" s="80" t="s">
        <v>1896</v>
      </c>
      <c r="B191" s="80">
        <v>46</v>
      </c>
      <c r="C191" s="80">
        <v>12</v>
      </c>
      <c r="D191" s="80">
        <v>3</v>
      </c>
      <c r="E191" s="80">
        <v>2015</v>
      </c>
      <c r="F191" s="80" t="s">
        <v>91</v>
      </c>
      <c r="G191" s="80" t="s">
        <v>1884</v>
      </c>
      <c r="H191" s="80" t="s">
        <v>1885</v>
      </c>
      <c r="I191" s="177"/>
      <c r="J191" s="81">
        <v>3.4007259237927676</v>
      </c>
      <c r="K191" s="81">
        <v>0.7414868966742042</v>
      </c>
      <c r="L191" s="81">
        <v>2.492687115500706</v>
      </c>
      <c r="M191" s="81">
        <v>14.863636388320197</v>
      </c>
      <c r="N191" s="81">
        <v>17.177324284320317</v>
      </c>
      <c r="O191" s="81">
        <v>17.072512530746749</v>
      </c>
      <c r="P191" s="81">
        <v>18.116191644409163</v>
      </c>
      <c r="Q191" s="81">
        <v>1.0105204485155843</v>
      </c>
      <c r="R191" s="81">
        <v>0</v>
      </c>
      <c r="S191" s="81">
        <v>1.2010247245792545</v>
      </c>
      <c r="T191" s="82"/>
      <c r="U191" s="81">
        <v>611037</v>
      </c>
      <c r="V191" s="81">
        <v>294</v>
      </c>
      <c r="W191" s="81">
        <v>65</v>
      </c>
      <c r="X191" s="81">
        <v>3272</v>
      </c>
      <c r="Y191" s="81">
        <v>5031</v>
      </c>
      <c r="Z191" s="81">
        <v>9919</v>
      </c>
      <c r="AA191" s="81">
        <v>3605</v>
      </c>
      <c r="AB191" s="81">
        <v>13908</v>
      </c>
      <c r="AC191" s="81">
        <v>0</v>
      </c>
      <c r="AD191" s="81">
        <v>1.2010247245792545</v>
      </c>
      <c r="AE191" s="82"/>
      <c r="AF191" s="81">
        <v>4205829.0657861484</v>
      </c>
      <c r="AG191" s="81">
        <v>566515.96248023747</v>
      </c>
      <c r="AH191" s="81">
        <v>529668.33319912222</v>
      </c>
      <c r="AI191" s="81">
        <v>20607229.821094707</v>
      </c>
      <c r="AJ191" s="81">
        <v>25014106.357145824</v>
      </c>
      <c r="AK191" s="81">
        <v>0</v>
      </c>
      <c r="AL191" s="81">
        <v>0</v>
      </c>
      <c r="AM191" s="81">
        <v>1906033.0581342794</v>
      </c>
      <c r="AN191" s="81">
        <v>0</v>
      </c>
      <c r="AO191" s="81">
        <v>0</v>
      </c>
      <c r="AP191" s="82"/>
      <c r="AQ191" s="81">
        <v>129</v>
      </c>
      <c r="AR191" s="81">
        <v>72</v>
      </c>
      <c r="AS191" s="81">
        <v>0</v>
      </c>
      <c r="AT191" s="81">
        <v>0</v>
      </c>
      <c r="AU191" s="81">
        <v>0</v>
      </c>
      <c r="AV191" s="81">
        <v>0</v>
      </c>
      <c r="AW191" s="81" t="s">
        <v>564</v>
      </c>
      <c r="AX191" s="82"/>
      <c r="AY191" s="81">
        <v>638.1</v>
      </c>
      <c r="AZ191" s="81">
        <v>2783</v>
      </c>
      <c r="BA191" s="81">
        <v>0</v>
      </c>
      <c r="BB191" s="81">
        <v>0</v>
      </c>
      <c r="BC191" s="81">
        <v>0</v>
      </c>
      <c r="BD191" s="81">
        <v>0</v>
      </c>
      <c r="BE191" s="81" t="s">
        <v>564</v>
      </c>
      <c r="BF191" s="82"/>
      <c r="BG191" s="81">
        <v>0</v>
      </c>
      <c r="BH191" s="81">
        <v>0</v>
      </c>
      <c r="BI191" s="81">
        <v>3.536</v>
      </c>
      <c r="BJ191" s="81">
        <v>0</v>
      </c>
      <c r="BK191" s="81">
        <v>5.6310000000000002</v>
      </c>
      <c r="BL191" s="81">
        <v>0</v>
      </c>
      <c r="BM191" s="82"/>
      <c r="BN191" s="81">
        <v>0</v>
      </c>
      <c r="BO191" s="81">
        <v>0</v>
      </c>
      <c r="BP191" s="81">
        <v>1</v>
      </c>
      <c r="BQ191" s="81">
        <v>0</v>
      </c>
      <c r="BR191" s="81">
        <v>1</v>
      </c>
      <c r="BS191" s="81">
        <v>0</v>
      </c>
      <c r="BT191"/>
      <c r="BU191" s="80">
        <v>9.1669999999999998</v>
      </c>
      <c r="BV191" s="80">
        <v>0</v>
      </c>
      <c r="BW191" s="80">
        <v>0</v>
      </c>
      <c r="BX191" s="80">
        <v>0</v>
      </c>
      <c r="BY191" s="80">
        <v>0</v>
      </c>
      <c r="BZ191" s="80">
        <v>0</v>
      </c>
      <c r="CA191" s="80">
        <v>0</v>
      </c>
      <c r="CB191" s="80">
        <v>0</v>
      </c>
      <c r="CC191" s="80">
        <v>0</v>
      </c>
    </row>
    <row r="192" spans="1:81">
      <c r="A192" s="80" t="s">
        <v>1897</v>
      </c>
      <c r="B192" s="80">
        <v>47</v>
      </c>
      <c r="C192" s="80">
        <v>13</v>
      </c>
      <c r="D192" s="80">
        <v>3</v>
      </c>
      <c r="E192" s="80">
        <v>2016</v>
      </c>
      <c r="F192" s="80" t="s">
        <v>92</v>
      </c>
      <c r="G192" s="80" t="s">
        <v>1884</v>
      </c>
      <c r="H192" s="80" t="s">
        <v>1885</v>
      </c>
      <c r="I192" s="177"/>
      <c r="J192" s="81">
        <v>1.8522433882694997</v>
      </c>
      <c r="K192" s="81">
        <v>0.81447925455463044</v>
      </c>
      <c r="L192" s="81">
        <v>2.563146852144579</v>
      </c>
      <c r="M192" s="81">
        <v>13.687326701886295</v>
      </c>
      <c r="N192" s="81">
        <v>17.979690917975152</v>
      </c>
      <c r="O192" s="81">
        <v>16.769977048127689</v>
      </c>
      <c r="P192" s="81">
        <v>17.462246631014224</v>
      </c>
      <c r="Q192" s="81">
        <v>0.96080747486131657</v>
      </c>
      <c r="R192" s="81">
        <v>0</v>
      </c>
      <c r="S192" s="81">
        <v>1.2299277702437312</v>
      </c>
      <c r="T192" s="82"/>
      <c r="U192" s="81">
        <v>347961</v>
      </c>
      <c r="V192" s="81">
        <v>294</v>
      </c>
      <c r="W192" s="81">
        <v>65</v>
      </c>
      <c r="X192" s="81">
        <v>3272</v>
      </c>
      <c r="Y192" s="81">
        <v>5011</v>
      </c>
      <c r="Z192" s="81">
        <v>9863</v>
      </c>
      <c r="AA192" s="81">
        <v>3594</v>
      </c>
      <c r="AB192" s="81">
        <v>13603</v>
      </c>
      <c r="AC192" s="81">
        <v>0</v>
      </c>
      <c r="AD192" s="81">
        <v>1.229927770243731</v>
      </c>
      <c r="AE192" s="82"/>
      <c r="AF192" s="81">
        <v>2395451.8889346551</v>
      </c>
      <c r="AG192" s="81">
        <v>622881.78422418027</v>
      </c>
      <c r="AH192" s="81">
        <v>423066.20019330218</v>
      </c>
      <c r="AI192" s="81">
        <v>20850816.665705498</v>
      </c>
      <c r="AJ192" s="81">
        <v>26153772.662579112</v>
      </c>
      <c r="AK192" s="81">
        <v>0</v>
      </c>
      <c r="AL192" s="81">
        <v>0</v>
      </c>
      <c r="AM192" s="81">
        <v>1865682.4145301851</v>
      </c>
      <c r="AN192" s="81">
        <v>0</v>
      </c>
      <c r="AO192" s="81">
        <v>0</v>
      </c>
      <c r="AP192" s="82"/>
      <c r="AQ192" s="81">
        <v>136</v>
      </c>
      <c r="AR192" s="81">
        <v>82</v>
      </c>
      <c r="AS192" s="81">
        <v>0</v>
      </c>
      <c r="AT192" s="81">
        <v>0</v>
      </c>
      <c r="AU192" s="81">
        <v>0</v>
      </c>
      <c r="AV192" s="81">
        <v>0</v>
      </c>
      <c r="AW192" s="81" t="s">
        <v>564</v>
      </c>
      <c r="AX192" s="82"/>
      <c r="AY192" s="81">
        <v>678.7</v>
      </c>
      <c r="AZ192" s="81">
        <v>3202.6</v>
      </c>
      <c r="BA192" s="81">
        <v>0</v>
      </c>
      <c r="BB192" s="81">
        <v>0</v>
      </c>
      <c r="BC192" s="81">
        <v>0</v>
      </c>
      <c r="BD192" s="81">
        <v>0</v>
      </c>
      <c r="BE192" s="81" t="s">
        <v>564</v>
      </c>
      <c r="BF192" s="82"/>
      <c r="BG192" s="81">
        <v>0</v>
      </c>
      <c r="BH192" s="81">
        <v>0</v>
      </c>
      <c r="BI192" s="81">
        <v>2.9390000000000001</v>
      </c>
      <c r="BJ192" s="81">
        <v>0</v>
      </c>
      <c r="BK192" s="81">
        <v>5.6779999999999999</v>
      </c>
      <c r="BL192" s="81">
        <v>0</v>
      </c>
      <c r="BM192" s="82"/>
      <c r="BN192" s="81">
        <v>0</v>
      </c>
      <c r="BO192" s="81">
        <v>0</v>
      </c>
      <c r="BP192" s="81">
        <v>1</v>
      </c>
      <c r="BQ192" s="81">
        <v>0</v>
      </c>
      <c r="BR192" s="81">
        <v>1</v>
      </c>
      <c r="BS192" s="81">
        <v>0</v>
      </c>
      <c r="BT192"/>
      <c r="BU192" s="80">
        <v>8.6170000000000009</v>
      </c>
      <c r="BV192" s="80">
        <v>0</v>
      </c>
      <c r="BW192" s="80">
        <v>0</v>
      </c>
      <c r="BX192" s="80">
        <v>0</v>
      </c>
      <c r="BY192" s="80">
        <v>0</v>
      </c>
      <c r="BZ192" s="80">
        <v>0</v>
      </c>
      <c r="CA192" s="80">
        <v>0</v>
      </c>
      <c r="CB192" s="80">
        <v>0</v>
      </c>
      <c r="CC192" s="80">
        <v>0</v>
      </c>
    </row>
    <row r="193" spans="1:81">
      <c r="A193" s="80" t="s">
        <v>1898</v>
      </c>
      <c r="B193" s="80">
        <v>48</v>
      </c>
      <c r="C193" s="80">
        <v>14</v>
      </c>
      <c r="D193" s="80">
        <v>3</v>
      </c>
      <c r="E193" s="80">
        <v>2017</v>
      </c>
      <c r="F193" s="80" t="s">
        <v>71</v>
      </c>
      <c r="G193" s="80" t="s">
        <v>1884</v>
      </c>
      <c r="H193" s="80" t="s">
        <v>1885</v>
      </c>
      <c r="I193" s="177"/>
      <c r="J193" s="81">
        <v>3.7065510168801263</v>
      </c>
      <c r="K193" s="81">
        <v>0.80644671991809858</v>
      </c>
      <c r="L193" s="81">
        <v>2.9451777264850953</v>
      </c>
      <c r="M193" s="81">
        <v>13.465503074880267</v>
      </c>
      <c r="N193" s="81">
        <v>17.701800881209152</v>
      </c>
      <c r="O193" s="81">
        <v>16.307333171175024</v>
      </c>
      <c r="P193" s="81">
        <v>17.172995618522645</v>
      </c>
      <c r="Q193" s="81">
        <v>0.91201869783034972</v>
      </c>
      <c r="R193" s="81">
        <v>0</v>
      </c>
      <c r="S193" s="81">
        <v>1.220602982904585</v>
      </c>
      <c r="T193" s="82"/>
      <c r="U193" s="81">
        <v>689484</v>
      </c>
      <c r="V193" s="81">
        <v>294</v>
      </c>
      <c r="W193" s="81">
        <v>65</v>
      </c>
      <c r="X193" s="81">
        <v>3272</v>
      </c>
      <c r="Y193" s="81">
        <v>5019</v>
      </c>
      <c r="Z193" s="81">
        <v>9750</v>
      </c>
      <c r="AA193" s="81">
        <v>3557</v>
      </c>
      <c r="AB193" s="81">
        <v>13353</v>
      </c>
      <c r="AC193" s="81">
        <v>0</v>
      </c>
      <c r="AD193" s="81">
        <v>1.220602982904585</v>
      </c>
      <c r="AE193" s="82"/>
      <c r="AF193" s="81">
        <v>4963892.7644425146</v>
      </c>
      <c r="AG193" s="81">
        <v>634041.02708472882</v>
      </c>
      <c r="AH193" s="81">
        <v>638592.15063915926</v>
      </c>
      <c r="AI193" s="81">
        <v>21817179.079081088</v>
      </c>
      <c r="AJ193" s="81">
        <v>24673056.13392162</v>
      </c>
      <c r="AK193" s="81">
        <v>0</v>
      </c>
      <c r="AL193" s="81">
        <v>0</v>
      </c>
      <c r="AM193" s="81">
        <v>1834259.9776885039</v>
      </c>
      <c r="AN193" s="81">
        <v>0</v>
      </c>
      <c r="AO193" s="81">
        <v>0</v>
      </c>
      <c r="AP193" s="82"/>
      <c r="AQ193" s="81">
        <v>145</v>
      </c>
      <c r="AR193" s="81">
        <v>96</v>
      </c>
      <c r="AS193" s="81">
        <v>0</v>
      </c>
      <c r="AT193" s="81">
        <v>0</v>
      </c>
      <c r="AU193" s="81">
        <v>0</v>
      </c>
      <c r="AV193" s="81">
        <v>0</v>
      </c>
      <c r="AW193" s="81" t="s">
        <v>564</v>
      </c>
      <c r="AX193" s="82"/>
      <c r="AY193" s="81">
        <v>736.6</v>
      </c>
      <c r="AZ193" s="81">
        <v>3820.8</v>
      </c>
      <c r="BA193" s="81">
        <v>0</v>
      </c>
      <c r="BB193" s="81">
        <v>0</v>
      </c>
      <c r="BC193" s="81">
        <v>0</v>
      </c>
      <c r="BD193" s="81">
        <v>0</v>
      </c>
      <c r="BE193" s="81" t="s">
        <v>564</v>
      </c>
      <c r="BF193" s="82"/>
      <c r="BG193" s="81">
        <v>0</v>
      </c>
      <c r="BH193" s="81">
        <v>0</v>
      </c>
      <c r="BI193" s="81">
        <v>2.8530000000000002</v>
      </c>
      <c r="BJ193" s="81">
        <v>0</v>
      </c>
      <c r="BK193" s="81">
        <v>5.7750000000000004</v>
      </c>
      <c r="BL193" s="81">
        <v>0</v>
      </c>
      <c r="BM193" s="82"/>
      <c r="BN193" s="81">
        <v>0</v>
      </c>
      <c r="BO193" s="81">
        <v>0</v>
      </c>
      <c r="BP193" s="81">
        <v>1</v>
      </c>
      <c r="BQ193" s="81">
        <v>0</v>
      </c>
      <c r="BR193" s="81">
        <v>1</v>
      </c>
      <c r="BS193" s="81">
        <v>0</v>
      </c>
      <c r="BT193"/>
      <c r="BU193" s="80">
        <v>8.6280000000000001</v>
      </c>
      <c r="BV193" s="80">
        <v>0</v>
      </c>
      <c r="BW193" s="80">
        <v>0</v>
      </c>
      <c r="BX193" s="80">
        <v>0</v>
      </c>
      <c r="BY193" s="80">
        <v>0</v>
      </c>
      <c r="BZ193" s="80">
        <v>0</v>
      </c>
      <c r="CA193" s="80">
        <v>0</v>
      </c>
      <c r="CB193" s="80">
        <v>0</v>
      </c>
      <c r="CC193" s="80">
        <v>0</v>
      </c>
    </row>
    <row r="194" spans="1:81">
      <c r="A194" s="80" t="s">
        <v>1899</v>
      </c>
      <c r="B194" s="80">
        <v>49</v>
      </c>
      <c r="C194" s="80">
        <v>15</v>
      </c>
      <c r="D194" s="80">
        <v>3</v>
      </c>
      <c r="E194" s="80">
        <v>2018</v>
      </c>
      <c r="F194" s="80" t="s">
        <v>93</v>
      </c>
      <c r="G194" s="80" t="s">
        <v>1884</v>
      </c>
      <c r="H194" s="80" t="s">
        <v>1885</v>
      </c>
      <c r="I194" s="177"/>
      <c r="J194" s="81">
        <v>3.7069251751931618</v>
      </c>
      <c r="K194" s="81">
        <v>0.72740140398272135</v>
      </c>
      <c r="L194" s="81">
        <v>2.7288823949578918</v>
      </c>
      <c r="M194" s="81">
        <v>13.283735743390187</v>
      </c>
      <c r="N194" s="81">
        <v>15.410556237736806</v>
      </c>
      <c r="O194" s="81">
        <v>15.889357573797357</v>
      </c>
      <c r="P194" s="81">
        <v>16.648340041545147</v>
      </c>
      <c r="Q194" s="81">
        <v>0.8277371133395478</v>
      </c>
      <c r="R194" s="81">
        <v>0</v>
      </c>
      <c r="S194" s="81">
        <v>1.243219065096856</v>
      </c>
      <c r="T194" s="82"/>
      <c r="U194" s="81">
        <v>686686</v>
      </c>
      <c r="V194" s="81">
        <v>294</v>
      </c>
      <c r="W194" s="81">
        <v>65</v>
      </c>
      <c r="X194" s="81">
        <v>3272</v>
      </c>
      <c r="Y194" s="81">
        <v>4995</v>
      </c>
      <c r="Z194" s="81">
        <v>9682</v>
      </c>
      <c r="AA194" s="81">
        <v>3483</v>
      </c>
      <c r="AB194" s="81">
        <v>13060</v>
      </c>
      <c r="AC194" s="81">
        <v>0</v>
      </c>
      <c r="AD194" s="81">
        <v>1.243219065096856</v>
      </c>
      <c r="AE194" s="82"/>
      <c r="AF194" s="81">
        <v>5037680.9044434736</v>
      </c>
      <c r="AG194" s="81">
        <v>547380.30114156986</v>
      </c>
      <c r="AH194" s="81">
        <v>604622.4209128517</v>
      </c>
      <c r="AI194" s="81">
        <v>21079600.899176739</v>
      </c>
      <c r="AJ194" s="81">
        <v>23166650.43635172</v>
      </c>
      <c r="AK194" s="81">
        <v>0</v>
      </c>
      <c r="AL194" s="81">
        <v>0</v>
      </c>
      <c r="AM194" s="81">
        <v>1797723.5058941341</v>
      </c>
      <c r="AN194" s="81">
        <v>0</v>
      </c>
      <c r="AO194" s="81">
        <v>0</v>
      </c>
      <c r="AP194" s="82"/>
      <c r="AQ194" s="81">
        <v>157</v>
      </c>
      <c r="AR194" s="81">
        <v>113</v>
      </c>
      <c r="AS194" s="81">
        <v>0</v>
      </c>
      <c r="AT194" s="81">
        <v>0</v>
      </c>
      <c r="AU194" s="81">
        <v>0</v>
      </c>
      <c r="AV194" s="81">
        <v>0</v>
      </c>
      <c r="AW194" s="81" t="s">
        <v>564</v>
      </c>
      <c r="AX194" s="82"/>
      <c r="AY194" s="81">
        <v>799.19999999999993</v>
      </c>
      <c r="AZ194" s="81">
        <v>4992.1000000000004</v>
      </c>
      <c r="BA194" s="81">
        <v>0</v>
      </c>
      <c r="BB194" s="81">
        <v>0</v>
      </c>
      <c r="BC194" s="81">
        <v>0</v>
      </c>
      <c r="BD194" s="81">
        <v>0</v>
      </c>
      <c r="BE194" s="81" t="s">
        <v>564</v>
      </c>
      <c r="BF194" s="82"/>
      <c r="BG194" s="81">
        <v>0</v>
      </c>
      <c r="BH194" s="81">
        <v>0</v>
      </c>
      <c r="BI194" s="81">
        <v>3.0830000000000002</v>
      </c>
      <c r="BJ194" s="81">
        <v>0</v>
      </c>
      <c r="BK194" s="81">
        <v>5.73</v>
      </c>
      <c r="BL194" s="81">
        <v>0</v>
      </c>
      <c r="BM194" s="82"/>
      <c r="BN194" s="81">
        <v>0</v>
      </c>
      <c r="BO194" s="81">
        <v>0</v>
      </c>
      <c r="BP194" s="81">
        <v>1</v>
      </c>
      <c r="BQ194" s="81">
        <v>0</v>
      </c>
      <c r="BR194" s="81">
        <v>1</v>
      </c>
      <c r="BS194" s="81">
        <v>0</v>
      </c>
      <c r="BT194"/>
      <c r="BU194" s="80">
        <v>8.8130000000000006</v>
      </c>
      <c r="BV194" s="80">
        <v>0</v>
      </c>
      <c r="BW194" s="80">
        <v>0</v>
      </c>
      <c r="BX194" s="80">
        <v>0</v>
      </c>
      <c r="BY194" s="80">
        <v>0</v>
      </c>
      <c r="BZ194" s="80">
        <v>0</v>
      </c>
      <c r="CA194" s="80">
        <v>0</v>
      </c>
      <c r="CB194" s="80">
        <v>0</v>
      </c>
      <c r="CC194" s="80">
        <v>0</v>
      </c>
    </row>
    <row r="195" spans="1:81">
      <c r="A195" s="80" t="s">
        <v>1900</v>
      </c>
      <c r="B195" s="80">
        <v>50</v>
      </c>
      <c r="C195" s="80">
        <v>16</v>
      </c>
      <c r="D195" s="80">
        <v>3</v>
      </c>
      <c r="E195" s="80">
        <v>2019</v>
      </c>
      <c r="F195" s="80" t="s">
        <v>73</v>
      </c>
      <c r="G195" s="80" t="s">
        <v>1884</v>
      </c>
      <c r="H195" s="80" t="s">
        <v>1885</v>
      </c>
      <c r="I195" s="177"/>
      <c r="J195" s="81">
        <v>3.3902676665152813</v>
      </c>
      <c r="K195" s="81">
        <v>0.67184719967832862</v>
      </c>
      <c r="L195" s="81">
        <v>2.7520019515830829</v>
      </c>
      <c r="M195" s="81">
        <v>12.879794482716388</v>
      </c>
      <c r="N195" s="81">
        <v>15.707236052976608</v>
      </c>
      <c r="O195" s="81">
        <v>15.250726816358338</v>
      </c>
      <c r="P195" s="81">
        <v>16.350081487818564</v>
      </c>
      <c r="Q195" s="81">
        <v>0.78647852754048952</v>
      </c>
      <c r="R195" s="81">
        <v>0</v>
      </c>
      <c r="S195" s="81">
        <v>1.5760472545230346</v>
      </c>
      <c r="T195" s="82"/>
      <c r="U195" s="81">
        <v>664312</v>
      </c>
      <c r="V195" s="81">
        <v>294</v>
      </c>
      <c r="W195" s="81">
        <v>65</v>
      </c>
      <c r="X195" s="81">
        <v>3272</v>
      </c>
      <c r="Y195" s="81">
        <v>4972</v>
      </c>
      <c r="Z195" s="81">
        <v>9548</v>
      </c>
      <c r="AA195" s="81">
        <v>3395</v>
      </c>
      <c r="AB195" s="81">
        <v>12745</v>
      </c>
      <c r="AC195" s="81">
        <v>0</v>
      </c>
      <c r="AD195" s="81">
        <v>1.5760472545230351</v>
      </c>
      <c r="AE195" s="82"/>
      <c r="AF195" s="81">
        <v>4713420.2057010205</v>
      </c>
      <c r="AG195" s="81">
        <v>528363.49224014918</v>
      </c>
      <c r="AH195" s="81">
        <v>645533.61031103542</v>
      </c>
      <c r="AI195" s="81">
        <v>21289257.21139048</v>
      </c>
      <c r="AJ195" s="81">
        <v>22696686.646410838</v>
      </c>
      <c r="AK195" s="81">
        <v>0</v>
      </c>
      <c r="AL195" s="81">
        <v>0</v>
      </c>
      <c r="AM195" s="81">
        <v>1735773.0556913682</v>
      </c>
      <c r="AN195" s="81">
        <v>0</v>
      </c>
      <c r="AO195" s="81">
        <v>0</v>
      </c>
      <c r="AP195" s="82"/>
      <c r="AQ195" s="81">
        <v>173</v>
      </c>
      <c r="AR195" s="81">
        <v>139</v>
      </c>
      <c r="AS195" s="81">
        <v>0</v>
      </c>
      <c r="AT195" s="81">
        <v>0</v>
      </c>
      <c r="AU195" s="81">
        <v>0</v>
      </c>
      <c r="AV195" s="81">
        <v>0</v>
      </c>
      <c r="AW195" s="81" t="s">
        <v>564</v>
      </c>
      <c r="AX195" s="82"/>
      <c r="AY195" s="81">
        <v>882.5</v>
      </c>
      <c r="AZ195" s="81">
        <v>9004.5</v>
      </c>
      <c r="BA195" s="81">
        <v>0</v>
      </c>
      <c r="BB195" s="81">
        <v>0</v>
      </c>
      <c r="BC195" s="81">
        <v>0</v>
      </c>
      <c r="BD195" s="81">
        <v>0</v>
      </c>
      <c r="BE195" s="81" t="s">
        <v>564</v>
      </c>
      <c r="BF195" s="82"/>
      <c r="BG195" s="81">
        <v>0</v>
      </c>
      <c r="BH195" s="81">
        <v>0</v>
      </c>
      <c r="BI195" s="81">
        <v>2.855</v>
      </c>
      <c r="BJ195" s="81">
        <v>0</v>
      </c>
      <c r="BK195" s="81">
        <v>5.6180000000000003</v>
      </c>
      <c r="BL195" s="81">
        <v>0</v>
      </c>
      <c r="BM195" s="82"/>
      <c r="BN195" s="81">
        <v>0</v>
      </c>
      <c r="BO195" s="81">
        <v>0</v>
      </c>
      <c r="BP195" s="81">
        <v>1</v>
      </c>
      <c r="BQ195" s="81">
        <v>0</v>
      </c>
      <c r="BR195" s="81">
        <v>1</v>
      </c>
      <c r="BS195" s="81">
        <v>0</v>
      </c>
      <c r="BT195"/>
      <c r="BU195" s="80">
        <v>8.4730000000000008</v>
      </c>
      <c r="BV195" s="80">
        <v>0</v>
      </c>
      <c r="BW195" s="80">
        <v>0</v>
      </c>
      <c r="BX195" s="80">
        <v>0</v>
      </c>
      <c r="BY195" s="80">
        <v>0</v>
      </c>
      <c r="BZ195" s="80">
        <v>0</v>
      </c>
      <c r="CA195" s="80">
        <v>0</v>
      </c>
      <c r="CB195" s="80">
        <v>0</v>
      </c>
      <c r="CC195" s="80">
        <v>0</v>
      </c>
    </row>
    <row r="196" spans="1:81">
      <c r="A196" s="80" t="s">
        <v>1901</v>
      </c>
      <c r="B196" s="80">
        <v>51</v>
      </c>
      <c r="C196" s="80">
        <v>17</v>
      </c>
      <c r="D196" s="80">
        <v>3</v>
      </c>
      <c r="E196" s="80">
        <v>2020</v>
      </c>
      <c r="F196" s="80" t="s">
        <v>218</v>
      </c>
      <c r="G196" s="80" t="s">
        <v>1884</v>
      </c>
      <c r="H196" s="80" t="s">
        <v>1885</v>
      </c>
      <c r="I196" s="177"/>
      <c r="J196" s="81">
        <v>4.3684729721624436</v>
      </c>
      <c r="K196" s="81">
        <v>0.62786124165983914</v>
      </c>
      <c r="L196" s="81">
        <v>4.9696833573458603</v>
      </c>
      <c r="M196" s="81">
        <v>10.890699120371702</v>
      </c>
      <c r="N196" s="81">
        <v>14.737507535305037</v>
      </c>
      <c r="O196" s="81">
        <v>13.154678477752013</v>
      </c>
      <c r="P196" s="81">
        <v>15.057494734593945</v>
      </c>
      <c r="Q196" s="81">
        <v>0.73538866936301406</v>
      </c>
      <c r="R196" s="81">
        <v>0</v>
      </c>
      <c r="S196" s="81">
        <v>1.2815899185085109</v>
      </c>
      <c r="T196" s="82"/>
      <c r="U196" s="81">
        <v>794118</v>
      </c>
      <c r="V196" s="81">
        <v>235</v>
      </c>
      <c r="W196" s="81">
        <v>142</v>
      </c>
      <c r="X196" s="81">
        <v>2895</v>
      </c>
      <c r="Y196" s="81">
        <v>4951</v>
      </c>
      <c r="Z196" s="81">
        <v>9400</v>
      </c>
      <c r="AA196" s="81">
        <v>3397</v>
      </c>
      <c r="AB196" s="81">
        <v>12472</v>
      </c>
      <c r="AC196" s="81">
        <v>0</v>
      </c>
      <c r="AD196" s="81">
        <v>1.2815899185085109</v>
      </c>
      <c r="AE196" s="82"/>
      <c r="AF196" s="81">
        <v>6177942.3621730553</v>
      </c>
      <c r="AG196" s="81">
        <v>477345.69274854334</v>
      </c>
      <c r="AH196" s="81">
        <v>1223899.041756554</v>
      </c>
      <c r="AI196" s="81">
        <v>17797612.063139737</v>
      </c>
      <c r="AJ196" s="81">
        <v>20085633.384760905</v>
      </c>
      <c r="AK196" s="81"/>
      <c r="AL196" s="81"/>
      <c r="AM196" s="81">
        <v>1627734.5668100945</v>
      </c>
      <c r="AN196" s="81"/>
      <c r="AO196" s="81"/>
      <c r="AP196" s="82"/>
      <c r="AQ196" s="81">
        <v>187</v>
      </c>
      <c r="AR196" s="81">
        <v>173</v>
      </c>
      <c r="AS196" s="81">
        <v>0</v>
      </c>
      <c r="AT196" s="81">
        <v>0</v>
      </c>
      <c r="AU196" s="81">
        <v>0</v>
      </c>
      <c r="AV196" s="81">
        <v>0</v>
      </c>
      <c r="AW196" s="81">
        <v>0</v>
      </c>
      <c r="AX196" s="82"/>
      <c r="AY196" s="81">
        <v>958.4</v>
      </c>
      <c r="AZ196" s="81">
        <v>11077.5</v>
      </c>
      <c r="BA196" s="81">
        <v>0</v>
      </c>
      <c r="BB196" s="81">
        <v>0</v>
      </c>
      <c r="BC196" s="81">
        <v>0</v>
      </c>
      <c r="BD196" s="81">
        <v>0</v>
      </c>
      <c r="BE196" s="81">
        <v>0</v>
      </c>
      <c r="BF196" s="82"/>
      <c r="BG196" s="81">
        <v>0</v>
      </c>
      <c r="BH196" s="81">
        <v>0</v>
      </c>
      <c r="BI196" s="81">
        <v>0</v>
      </c>
      <c r="BJ196" s="81">
        <v>0</v>
      </c>
      <c r="BK196" s="81">
        <v>4.258</v>
      </c>
      <c r="BL196" s="81">
        <v>0</v>
      </c>
      <c r="BM196" s="82"/>
      <c r="BN196" s="81">
        <v>0</v>
      </c>
      <c r="BO196" s="81">
        <v>0</v>
      </c>
      <c r="BP196" s="81">
        <v>0</v>
      </c>
      <c r="BQ196" s="81">
        <v>0</v>
      </c>
      <c r="BR196" s="81">
        <v>1</v>
      </c>
      <c r="BS196" s="81">
        <v>0</v>
      </c>
      <c r="BT196"/>
      <c r="BU196" s="80">
        <v>4.258</v>
      </c>
      <c r="BV196" s="80">
        <v>0</v>
      </c>
      <c r="BW196" s="80">
        <v>0</v>
      </c>
      <c r="BX196" s="80">
        <v>0</v>
      </c>
      <c r="BY196" s="80">
        <v>0</v>
      </c>
      <c r="BZ196" s="80">
        <v>0</v>
      </c>
      <c r="CA196" s="80">
        <v>0</v>
      </c>
      <c r="CB196" s="80">
        <v>0</v>
      </c>
      <c r="CC196" s="80">
        <v>0</v>
      </c>
    </row>
    <row r="197" spans="1:81">
      <c r="A197" s="80" t="s">
        <v>1902</v>
      </c>
      <c r="B197" s="80">
        <v>51</v>
      </c>
      <c r="C197" s="80">
        <v>18</v>
      </c>
      <c r="D197" s="80">
        <v>3</v>
      </c>
      <c r="E197" s="80">
        <v>2021</v>
      </c>
      <c r="F197" s="80" t="s">
        <v>75</v>
      </c>
      <c r="G197" s="174" t="s">
        <v>1884</v>
      </c>
      <c r="H197" s="80" t="s">
        <v>1885</v>
      </c>
      <c r="I197" s="177"/>
      <c r="J197" s="81">
        <v>4.0679848778675698</v>
      </c>
      <c r="K197" s="81">
        <v>0.7192933841830883</v>
      </c>
      <c r="L197" s="81">
        <v>4.1679125000446771</v>
      </c>
      <c r="M197" s="81">
        <v>12.075507255080618</v>
      </c>
      <c r="N197" s="81">
        <v>13.65914195107135</v>
      </c>
      <c r="O197" s="81">
        <v>12.585163420376453</v>
      </c>
      <c r="P197" s="81">
        <v>15.231273196376842</v>
      </c>
      <c r="Q197" s="81">
        <v>0.72667072130649513</v>
      </c>
      <c r="R197" s="81">
        <v>0</v>
      </c>
      <c r="S197" s="81">
        <v>1.634101794300961</v>
      </c>
      <c r="T197" s="82"/>
      <c r="U197" s="81">
        <v>757814</v>
      </c>
      <c r="V197" s="81">
        <v>235</v>
      </c>
      <c r="W197" s="81">
        <v>142</v>
      </c>
      <c r="X197" s="81">
        <v>2895</v>
      </c>
      <c r="Y197" s="81">
        <v>4946</v>
      </c>
      <c r="Z197" s="81">
        <v>9260</v>
      </c>
      <c r="AA197" s="81">
        <v>3351</v>
      </c>
      <c r="AB197" s="81">
        <v>12178</v>
      </c>
      <c r="AC197" s="81">
        <v>0</v>
      </c>
      <c r="AD197" s="81">
        <v>1.634101794300961</v>
      </c>
      <c r="AE197" s="82"/>
      <c r="AF197" s="81">
        <v>5678648.4019352561</v>
      </c>
      <c r="AG197" s="81">
        <v>622491.33237032255</v>
      </c>
      <c r="AH197" s="81">
        <v>984572.44084458984</v>
      </c>
      <c r="AI197" s="81">
        <v>19802152.281532768</v>
      </c>
      <c r="AJ197" s="81">
        <v>20187288.603563432</v>
      </c>
      <c r="AK197" s="81">
        <v>0</v>
      </c>
      <c r="AL197" s="81">
        <v>0</v>
      </c>
      <c r="AM197" s="81">
        <v>1598531.6257234239</v>
      </c>
      <c r="AN197" s="81">
        <v>0</v>
      </c>
      <c r="AO197" s="81">
        <v>0</v>
      </c>
      <c r="AP197" s="82"/>
      <c r="AQ197" s="81">
        <v>199</v>
      </c>
      <c r="AR197" s="81">
        <v>185</v>
      </c>
      <c r="AS197" s="81">
        <v>0</v>
      </c>
      <c r="AT197" s="81">
        <v>0</v>
      </c>
      <c r="AU197" s="81">
        <v>0</v>
      </c>
      <c r="AV197" s="81">
        <v>0</v>
      </c>
      <c r="AW197" s="81"/>
      <c r="AX197" s="82"/>
      <c r="AY197" s="81">
        <v>1030.5</v>
      </c>
      <c r="AZ197" s="81">
        <v>11616.9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1903</v>
      </c>
      <c r="B198" s="80">
        <v>51</v>
      </c>
      <c r="C198" s="80">
        <v>19</v>
      </c>
      <c r="D198" s="80">
        <v>3</v>
      </c>
      <c r="E198" s="80">
        <v>2022</v>
      </c>
      <c r="F198" s="80" t="s">
        <v>568</v>
      </c>
      <c r="G198" s="174" t="s">
        <v>1884</v>
      </c>
      <c r="H198" s="80" t="s">
        <v>1885</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217</v>
      </c>
      <c r="AR198" s="81">
        <v>194</v>
      </c>
      <c r="AS198" s="81">
        <v>0</v>
      </c>
      <c r="AT198" s="81">
        <v>0</v>
      </c>
      <c r="AU198" s="81">
        <v>0</v>
      </c>
      <c r="AV198" s="81">
        <v>0</v>
      </c>
      <c r="AW198" s="81"/>
      <c r="AX198" s="82"/>
      <c r="AY198" s="81">
        <v>1149.8999999999999</v>
      </c>
      <c r="AZ198" s="81">
        <v>12017.899999999996</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1904</v>
      </c>
      <c r="B199" s="80">
        <v>273</v>
      </c>
      <c r="C199" s="80">
        <v>1</v>
      </c>
      <c r="D199" s="80">
        <v>17</v>
      </c>
      <c r="E199" s="80">
        <v>1990</v>
      </c>
      <c r="F199" s="80" t="s">
        <v>562</v>
      </c>
      <c r="G199" s="80" t="s">
        <v>1663</v>
      </c>
      <c r="H199" s="80" t="s">
        <v>1664</v>
      </c>
      <c r="I199" s="177"/>
      <c r="J199" s="81">
        <v>70.151563880049409</v>
      </c>
      <c r="K199" s="81">
        <v>9.4550967488325064</v>
      </c>
      <c r="L199" s="81">
        <v>28.384519190167588</v>
      </c>
      <c r="M199" s="81">
        <v>18.253890369447333</v>
      </c>
      <c r="N199" s="81">
        <v>43.73937370852687</v>
      </c>
      <c r="O199" s="81">
        <v>18.309715270884688</v>
      </c>
      <c r="P199" s="81">
        <v>16.057750678299975</v>
      </c>
      <c r="Q199" s="81">
        <v>1.5445348815970095</v>
      </c>
      <c r="R199" s="81">
        <v>0</v>
      </c>
      <c r="S199" s="81">
        <v>1.257733610241746</v>
      </c>
      <c r="T199" s="82"/>
      <c r="U199" s="81">
        <v>1969607</v>
      </c>
      <c r="V199" s="81">
        <v>1730</v>
      </c>
      <c r="W199" s="81">
        <v>332</v>
      </c>
      <c r="X199" s="81">
        <v>6121</v>
      </c>
      <c r="Y199" s="81">
        <v>9357</v>
      </c>
      <c r="Z199" s="81">
        <v>7531</v>
      </c>
      <c r="AA199" s="81">
        <v>3899</v>
      </c>
      <c r="AB199" s="81">
        <v>25078</v>
      </c>
      <c r="AC199" s="81">
        <v>0</v>
      </c>
      <c r="AD199" s="81">
        <v>1.257733610241746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1905</v>
      </c>
      <c r="B200" s="80">
        <v>274</v>
      </c>
      <c r="C200" s="80">
        <v>2</v>
      </c>
      <c r="D200" s="80">
        <v>17</v>
      </c>
      <c r="E200" s="80">
        <v>2005</v>
      </c>
      <c r="F200" s="80" t="s">
        <v>565</v>
      </c>
      <c r="G200" s="80" t="s">
        <v>1663</v>
      </c>
      <c r="H200" s="80" t="s">
        <v>1664</v>
      </c>
      <c r="I200" s="177"/>
      <c r="J200" s="81">
        <v>41.24793555661531</v>
      </c>
      <c r="K200" s="81">
        <v>2.2194041320715892</v>
      </c>
      <c r="L200" s="81">
        <v>21.959742566248867</v>
      </c>
      <c r="M200" s="81">
        <v>22.617396576224539</v>
      </c>
      <c r="N200" s="81">
        <v>45.674292907850912</v>
      </c>
      <c r="O200" s="81">
        <v>18.524430294635533</v>
      </c>
      <c r="P200" s="81">
        <v>12.561601443069483</v>
      </c>
      <c r="Q200" s="81">
        <v>1.1234463763774001</v>
      </c>
      <c r="R200" s="81">
        <v>0</v>
      </c>
      <c r="S200" s="81">
        <v>0</v>
      </c>
      <c r="T200" s="82"/>
      <c r="U200" s="81">
        <v>1273958</v>
      </c>
      <c r="V200" s="81">
        <v>677</v>
      </c>
      <c r="W200" s="81">
        <v>195</v>
      </c>
      <c r="X200" s="81">
        <v>3673</v>
      </c>
      <c r="Y200" s="81">
        <v>9312</v>
      </c>
      <c r="Z200" s="81">
        <v>8817</v>
      </c>
      <c r="AA200" s="81">
        <v>2498</v>
      </c>
      <c r="AB200" s="81">
        <v>19069</v>
      </c>
      <c r="AC200" s="81">
        <v>0</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1906</v>
      </c>
      <c r="B201" s="80">
        <v>275</v>
      </c>
      <c r="C201" s="80">
        <v>3</v>
      </c>
      <c r="D201" s="80">
        <v>17</v>
      </c>
      <c r="E201" s="80">
        <v>2006</v>
      </c>
      <c r="F201" s="80" t="s">
        <v>566</v>
      </c>
      <c r="G201" s="80" t="s">
        <v>1663</v>
      </c>
      <c r="H201" s="80" t="s">
        <v>1664</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1907</v>
      </c>
      <c r="B202" s="80">
        <v>276</v>
      </c>
      <c r="C202" s="80">
        <v>4</v>
      </c>
      <c r="D202" s="80">
        <v>17</v>
      </c>
      <c r="E202" s="80">
        <v>2007</v>
      </c>
      <c r="F202" s="80" t="s">
        <v>567</v>
      </c>
      <c r="G202" s="80" t="s">
        <v>1663</v>
      </c>
      <c r="H202" s="80" t="s">
        <v>1664</v>
      </c>
      <c r="I202" s="177"/>
      <c r="J202" s="81">
        <v>44.429064454015908</v>
      </c>
      <c r="K202" s="81">
        <v>1.6470507195380066</v>
      </c>
      <c r="L202" s="81">
        <v>13.869630001188842</v>
      </c>
      <c r="M202" s="81">
        <v>22.894585168005392</v>
      </c>
      <c r="N202" s="81">
        <v>44.272708003638961</v>
      </c>
      <c r="O202" s="81">
        <v>17.280013506522582</v>
      </c>
      <c r="P202" s="81">
        <v>12.39858542442154</v>
      </c>
      <c r="Q202" s="81">
        <v>1.1240976396399616</v>
      </c>
      <c r="R202" s="81">
        <v>0</v>
      </c>
      <c r="S202" s="81">
        <v>0</v>
      </c>
      <c r="T202" s="82"/>
      <c r="U202" s="81">
        <v>1459060</v>
      </c>
      <c r="V202" s="81">
        <v>548</v>
      </c>
      <c r="W202" s="81">
        <v>169</v>
      </c>
      <c r="X202" s="81">
        <v>4657</v>
      </c>
      <c r="Y202" s="81">
        <v>9050</v>
      </c>
      <c r="Z202" s="81">
        <v>8550</v>
      </c>
      <c r="AA202" s="81">
        <v>2428</v>
      </c>
      <c r="AB202" s="81">
        <v>18071</v>
      </c>
      <c r="AC202" s="81">
        <v>0</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1908</v>
      </c>
      <c r="B203" s="80">
        <v>277</v>
      </c>
      <c r="C203" s="80">
        <v>5</v>
      </c>
      <c r="D203" s="80">
        <v>17</v>
      </c>
      <c r="E203" s="80">
        <v>2008</v>
      </c>
      <c r="F203" s="80" t="s">
        <v>84</v>
      </c>
      <c r="G203" s="80" t="s">
        <v>1663</v>
      </c>
      <c r="H203" s="80" t="s">
        <v>1664</v>
      </c>
      <c r="I203" s="177"/>
      <c r="J203" s="81">
        <v>46.837988357053057</v>
      </c>
      <c r="K203" s="81">
        <v>1.445546374767529</v>
      </c>
      <c r="L203" s="81">
        <v>11.975902039428014</v>
      </c>
      <c r="M203" s="81">
        <v>26.788881654599869</v>
      </c>
      <c r="N203" s="81">
        <v>44.17451642598661</v>
      </c>
      <c r="O203" s="81">
        <v>16.512495800147533</v>
      </c>
      <c r="P203" s="81">
        <v>11.685661995006214</v>
      </c>
      <c r="Q203" s="81">
        <v>1.077712217302339</v>
      </c>
      <c r="R203" s="81">
        <v>0</v>
      </c>
      <c r="S203" s="81">
        <v>0</v>
      </c>
      <c r="T203" s="82"/>
      <c r="U203" s="81">
        <v>1616139</v>
      </c>
      <c r="V203" s="81">
        <v>548</v>
      </c>
      <c r="W203" s="81">
        <v>169</v>
      </c>
      <c r="X203" s="81">
        <v>4657</v>
      </c>
      <c r="Y203" s="81">
        <v>8910</v>
      </c>
      <c r="Z203" s="81">
        <v>8457</v>
      </c>
      <c r="AA203" s="81">
        <v>2291</v>
      </c>
      <c r="AB203" s="81">
        <v>17610</v>
      </c>
      <c r="AC203" s="81">
        <v>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1909</v>
      </c>
      <c r="B204" s="80">
        <v>278</v>
      </c>
      <c r="C204" s="80">
        <v>6</v>
      </c>
      <c r="D204" s="80">
        <v>17</v>
      </c>
      <c r="E204" s="80">
        <v>2009</v>
      </c>
      <c r="F204" s="80" t="s">
        <v>85</v>
      </c>
      <c r="G204" s="80" t="s">
        <v>1663</v>
      </c>
      <c r="H204" s="80" t="s">
        <v>1664</v>
      </c>
      <c r="I204" s="177"/>
      <c r="J204" s="81">
        <v>36.982521367394078</v>
      </c>
      <c r="K204" s="81">
        <v>1.0488875277372849</v>
      </c>
      <c r="L204" s="81">
        <v>11.254788264867107</v>
      </c>
      <c r="M204" s="81">
        <v>20.515202868321211</v>
      </c>
      <c r="N204" s="81">
        <v>37.410476645684085</v>
      </c>
      <c r="O204" s="81">
        <v>16.525413218307961</v>
      </c>
      <c r="P204" s="81">
        <v>11.213807174501342</v>
      </c>
      <c r="Q204" s="81">
        <v>1.0033706241074374</v>
      </c>
      <c r="R204" s="81">
        <v>0</v>
      </c>
      <c r="S204" s="81">
        <v>0</v>
      </c>
      <c r="T204" s="82"/>
      <c r="U204" s="81">
        <v>1288659</v>
      </c>
      <c r="V204" s="81">
        <v>487</v>
      </c>
      <c r="W204" s="81">
        <v>182</v>
      </c>
      <c r="X204" s="81">
        <v>4504</v>
      </c>
      <c r="Y204" s="81">
        <v>8785</v>
      </c>
      <c r="Z204" s="81">
        <v>8354</v>
      </c>
      <c r="AA204" s="81">
        <v>2257</v>
      </c>
      <c r="AB204" s="81">
        <v>17211</v>
      </c>
      <c r="AC204" s="81">
        <v>0</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4.0720000000000001</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1910</v>
      </c>
      <c r="B205" s="80">
        <v>279</v>
      </c>
      <c r="C205" s="80">
        <v>7</v>
      </c>
      <c r="D205" s="80">
        <v>17</v>
      </c>
      <c r="E205" s="80">
        <v>2010</v>
      </c>
      <c r="F205" s="80" t="s">
        <v>86</v>
      </c>
      <c r="G205" s="80" t="s">
        <v>1663</v>
      </c>
      <c r="H205" s="80" t="s">
        <v>1664</v>
      </c>
      <c r="I205" s="177"/>
      <c r="J205" s="81">
        <v>38.916225827844968</v>
      </c>
      <c r="K205" s="81">
        <v>1.0938913315974996</v>
      </c>
      <c r="L205" s="81">
        <v>10.246384594657604</v>
      </c>
      <c r="M205" s="81">
        <v>18.363967778207943</v>
      </c>
      <c r="N205" s="81">
        <v>36.340147475781073</v>
      </c>
      <c r="O205" s="81">
        <v>16.317055498535066</v>
      </c>
      <c r="P205" s="81">
        <v>11.276818844282928</v>
      </c>
      <c r="Q205" s="81">
        <v>1.0257230312936998</v>
      </c>
      <c r="R205" s="81">
        <v>0</v>
      </c>
      <c r="S205" s="81">
        <v>0</v>
      </c>
      <c r="T205" s="82"/>
      <c r="U205" s="81">
        <v>1517973</v>
      </c>
      <c r="V205" s="81">
        <v>487</v>
      </c>
      <c r="W205" s="81">
        <v>182</v>
      </c>
      <c r="X205" s="81">
        <v>4504</v>
      </c>
      <c r="Y205" s="81">
        <v>8679</v>
      </c>
      <c r="Z205" s="81">
        <v>8287</v>
      </c>
      <c r="AA205" s="81">
        <v>2213</v>
      </c>
      <c r="AB205" s="81">
        <v>16859</v>
      </c>
      <c r="AC205" s="81">
        <v>0</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4.6100000000000003</v>
      </c>
      <c r="BJ205" s="81">
        <v>0</v>
      </c>
      <c r="BK205" s="81">
        <v>0</v>
      </c>
      <c r="BL205" s="81">
        <v>0</v>
      </c>
      <c r="BM205" s="82"/>
      <c r="BN205" s="81">
        <v>0</v>
      </c>
      <c r="BO205" s="81">
        <v>0</v>
      </c>
      <c r="BP205" s="81">
        <v>1</v>
      </c>
      <c r="BQ205" s="81">
        <v>0</v>
      </c>
      <c r="BR205" s="81">
        <v>0</v>
      </c>
      <c r="BS205" s="81">
        <v>0</v>
      </c>
      <c r="BT205"/>
      <c r="BU205" s="80">
        <v>4.6100000000000003</v>
      </c>
      <c r="BV205" s="80">
        <v>0</v>
      </c>
      <c r="BW205" s="80">
        <v>0</v>
      </c>
      <c r="BX205" s="80">
        <v>0</v>
      </c>
      <c r="BY205" s="80">
        <v>0</v>
      </c>
      <c r="BZ205" s="80">
        <v>0</v>
      </c>
      <c r="CA205" s="80">
        <v>0</v>
      </c>
      <c r="CB205" s="80">
        <v>0</v>
      </c>
      <c r="CC205" s="80">
        <v>0</v>
      </c>
    </row>
    <row r="206" spans="1:81">
      <c r="A206" s="80" t="s">
        <v>1911</v>
      </c>
      <c r="B206" s="80">
        <v>280</v>
      </c>
      <c r="C206" s="80">
        <v>8</v>
      </c>
      <c r="D206" s="80">
        <v>17</v>
      </c>
      <c r="E206" s="80">
        <v>2011</v>
      </c>
      <c r="F206" s="80" t="s">
        <v>87</v>
      </c>
      <c r="G206" s="80" t="s">
        <v>1663</v>
      </c>
      <c r="H206" s="80" t="s">
        <v>1664</v>
      </c>
      <c r="I206" s="177"/>
      <c r="J206" s="81">
        <v>40.550883906317992</v>
      </c>
      <c r="K206" s="81">
        <v>1.5327452265446879</v>
      </c>
      <c r="L206" s="81">
        <v>9.5606234280009694</v>
      </c>
      <c r="M206" s="81">
        <v>23.198854231770433</v>
      </c>
      <c r="N206" s="81">
        <v>43.283227188499033</v>
      </c>
      <c r="O206" s="81">
        <v>15.777392166245463</v>
      </c>
      <c r="P206" s="81">
        <v>10.81732805888066</v>
      </c>
      <c r="Q206" s="81">
        <v>1.1554859691710464</v>
      </c>
      <c r="R206" s="81">
        <v>0</v>
      </c>
      <c r="S206" s="81">
        <v>0</v>
      </c>
      <c r="T206" s="82"/>
      <c r="U206" s="81">
        <v>1489672</v>
      </c>
      <c r="V206" s="81">
        <v>487</v>
      </c>
      <c r="W206" s="81">
        <v>182</v>
      </c>
      <c r="X206" s="81">
        <v>4504</v>
      </c>
      <c r="Y206" s="81">
        <v>8588</v>
      </c>
      <c r="Z206" s="81">
        <v>8187</v>
      </c>
      <c r="AA206" s="81">
        <v>2186</v>
      </c>
      <c r="AB206" s="81">
        <v>16465</v>
      </c>
      <c r="AC206" s="81">
        <v>0</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3.97</v>
      </c>
      <c r="BJ206" s="81">
        <v>0</v>
      </c>
      <c r="BK206" s="81">
        <v>0</v>
      </c>
      <c r="BL206" s="81">
        <v>0</v>
      </c>
      <c r="BM206" s="82"/>
      <c r="BN206" s="81">
        <v>0</v>
      </c>
      <c r="BO206" s="81">
        <v>0</v>
      </c>
      <c r="BP206" s="81">
        <v>1</v>
      </c>
      <c r="BQ206" s="81">
        <v>0</v>
      </c>
      <c r="BR206" s="81">
        <v>0</v>
      </c>
      <c r="BS206" s="81">
        <v>0</v>
      </c>
      <c r="BT206"/>
      <c r="BU206" s="80">
        <v>3.97</v>
      </c>
      <c r="BV206" s="80">
        <v>0</v>
      </c>
      <c r="BW206" s="80">
        <v>0</v>
      </c>
      <c r="BX206" s="80">
        <v>0</v>
      </c>
      <c r="BY206" s="80">
        <v>0</v>
      </c>
      <c r="BZ206" s="80">
        <v>0</v>
      </c>
      <c r="CA206" s="80">
        <v>0</v>
      </c>
      <c r="CB206" s="80">
        <v>0</v>
      </c>
      <c r="CC206" s="80">
        <v>0</v>
      </c>
    </row>
    <row r="207" spans="1:81">
      <c r="A207" s="80" t="s">
        <v>1912</v>
      </c>
      <c r="B207" s="80">
        <v>281</v>
      </c>
      <c r="C207" s="80">
        <v>9</v>
      </c>
      <c r="D207" s="80">
        <v>17</v>
      </c>
      <c r="E207" s="80">
        <v>2012</v>
      </c>
      <c r="F207" s="80" t="s">
        <v>88</v>
      </c>
      <c r="G207" s="80" t="s">
        <v>1663</v>
      </c>
      <c r="H207" s="80" t="s">
        <v>1664</v>
      </c>
      <c r="I207" s="177"/>
      <c r="J207" s="81">
        <v>39.672106530347129</v>
      </c>
      <c r="K207" s="81">
        <v>1.7266967781953961</v>
      </c>
      <c r="L207" s="81">
        <v>9.6463847461257188</v>
      </c>
      <c r="M207" s="81">
        <v>28.812903245282662</v>
      </c>
      <c r="N207" s="81">
        <v>47.392025697837887</v>
      </c>
      <c r="O207" s="81">
        <v>15.549990862136047</v>
      </c>
      <c r="P207" s="81">
        <v>10.824131861443512</v>
      </c>
      <c r="Q207" s="81">
        <v>1.2348974273275215</v>
      </c>
      <c r="R207" s="81">
        <v>0</v>
      </c>
      <c r="S207" s="81">
        <v>0</v>
      </c>
      <c r="T207" s="82"/>
      <c r="U207" s="81">
        <v>1396378</v>
      </c>
      <c r="V207" s="81">
        <v>487</v>
      </c>
      <c r="W207" s="81">
        <v>182</v>
      </c>
      <c r="X207" s="81">
        <v>4504</v>
      </c>
      <c r="Y207" s="81">
        <v>8560</v>
      </c>
      <c r="Z207" s="81">
        <v>8133</v>
      </c>
      <c r="AA207" s="81">
        <v>2175</v>
      </c>
      <c r="AB207" s="81">
        <v>16196</v>
      </c>
      <c r="AC207" s="81">
        <v>0</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4.34</v>
      </c>
      <c r="BJ207" s="81">
        <v>0</v>
      </c>
      <c r="BK207" s="81">
        <v>0</v>
      </c>
      <c r="BL207" s="81">
        <v>0</v>
      </c>
      <c r="BM207" s="82"/>
      <c r="BN207" s="81">
        <v>0</v>
      </c>
      <c r="BO207" s="81">
        <v>0</v>
      </c>
      <c r="BP207" s="81">
        <v>1</v>
      </c>
      <c r="BQ207" s="81">
        <v>0</v>
      </c>
      <c r="BR207" s="81">
        <v>0</v>
      </c>
      <c r="BS207" s="81">
        <v>0</v>
      </c>
      <c r="BT207"/>
      <c r="BU207" s="80">
        <v>4.34</v>
      </c>
      <c r="BV207" s="80">
        <v>0</v>
      </c>
      <c r="BW207" s="80">
        <v>0</v>
      </c>
      <c r="BX207" s="80">
        <v>0</v>
      </c>
      <c r="BY207" s="80">
        <v>0</v>
      </c>
      <c r="BZ207" s="80">
        <v>0</v>
      </c>
      <c r="CA207" s="80">
        <v>0</v>
      </c>
      <c r="CB207" s="80">
        <v>0</v>
      </c>
      <c r="CC207" s="80">
        <v>0</v>
      </c>
    </row>
    <row r="208" spans="1:81">
      <c r="A208" s="80" t="s">
        <v>1913</v>
      </c>
      <c r="B208" s="80">
        <v>282</v>
      </c>
      <c r="C208" s="80">
        <v>10</v>
      </c>
      <c r="D208" s="80">
        <v>17</v>
      </c>
      <c r="E208" s="80">
        <v>2013</v>
      </c>
      <c r="F208" s="80" t="s">
        <v>89</v>
      </c>
      <c r="G208" s="80" t="s">
        <v>1663</v>
      </c>
      <c r="H208" s="80" t="s">
        <v>1664</v>
      </c>
      <c r="I208" s="177"/>
      <c r="J208" s="81">
        <v>43.515159757695002</v>
      </c>
      <c r="K208" s="81">
        <v>1.4271207768835215</v>
      </c>
      <c r="L208" s="81">
        <v>8.518518363910859</v>
      </c>
      <c r="M208" s="81">
        <v>26.796688882799405</v>
      </c>
      <c r="N208" s="81">
        <v>45.215557287273604</v>
      </c>
      <c r="O208" s="81">
        <v>14.764589567353628</v>
      </c>
      <c r="P208" s="81">
        <v>10.6850829332364</v>
      </c>
      <c r="Q208" s="81">
        <v>1.2276431420613061</v>
      </c>
      <c r="R208" s="81">
        <v>0</v>
      </c>
      <c r="S208" s="81">
        <v>0</v>
      </c>
      <c r="T208" s="82"/>
      <c r="U208" s="81">
        <v>1559530</v>
      </c>
      <c r="V208" s="81">
        <v>487</v>
      </c>
      <c r="W208" s="81">
        <v>182</v>
      </c>
      <c r="X208" s="81">
        <v>4504</v>
      </c>
      <c r="Y208" s="81">
        <v>8427</v>
      </c>
      <c r="Z208" s="81">
        <v>8067</v>
      </c>
      <c r="AA208" s="81">
        <v>2139</v>
      </c>
      <c r="AB208" s="81">
        <v>15870</v>
      </c>
      <c r="AC208" s="81">
        <v>0</v>
      </c>
      <c r="AD208" s="81">
        <v>0</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5.79</v>
      </c>
      <c r="BJ208" s="81">
        <v>0</v>
      </c>
      <c r="BK208" s="81">
        <v>0</v>
      </c>
      <c r="BL208" s="81">
        <v>0</v>
      </c>
      <c r="BM208" s="82"/>
      <c r="BN208" s="81">
        <v>0</v>
      </c>
      <c r="BO208" s="81">
        <v>0</v>
      </c>
      <c r="BP208" s="81">
        <v>1</v>
      </c>
      <c r="BQ208" s="81">
        <v>0</v>
      </c>
      <c r="BR208" s="81">
        <v>0</v>
      </c>
      <c r="BS208" s="81">
        <v>0</v>
      </c>
      <c r="BT208"/>
      <c r="BU208" s="80">
        <v>5.79</v>
      </c>
      <c r="BV208" s="80">
        <v>0</v>
      </c>
      <c r="BW208" s="80">
        <v>0</v>
      </c>
      <c r="BX208" s="80">
        <v>0</v>
      </c>
      <c r="BY208" s="80">
        <v>0</v>
      </c>
      <c r="BZ208" s="80">
        <v>0</v>
      </c>
      <c r="CA208" s="80">
        <v>0</v>
      </c>
      <c r="CB208" s="80">
        <v>0</v>
      </c>
      <c r="CC208" s="80">
        <v>0</v>
      </c>
    </row>
    <row r="209" spans="1:81">
      <c r="A209" s="80" t="s">
        <v>1914</v>
      </c>
      <c r="B209" s="80">
        <v>283</v>
      </c>
      <c r="C209" s="80">
        <v>11</v>
      </c>
      <c r="D209" s="80">
        <v>17</v>
      </c>
      <c r="E209" s="80">
        <v>2014</v>
      </c>
      <c r="F209" s="80" t="s">
        <v>90</v>
      </c>
      <c r="G209" s="80" t="s">
        <v>1663</v>
      </c>
      <c r="H209" s="80" t="s">
        <v>1664</v>
      </c>
      <c r="I209" s="177"/>
      <c r="J209" s="81">
        <v>36.242909683286342</v>
      </c>
      <c r="K209" s="81">
        <v>1.2411431954815451</v>
      </c>
      <c r="L209" s="81">
        <v>12.059355288274707</v>
      </c>
      <c r="M209" s="81">
        <v>24.994629845224758</v>
      </c>
      <c r="N209" s="81">
        <v>46.90023194825681</v>
      </c>
      <c r="O209" s="81">
        <v>13.91611179031035</v>
      </c>
      <c r="P209" s="81">
        <v>10.625166021388154</v>
      </c>
      <c r="Q209" s="81">
        <v>1.1432817347884114</v>
      </c>
      <c r="R209" s="81">
        <v>0</v>
      </c>
      <c r="S209" s="81">
        <v>0</v>
      </c>
      <c r="T209" s="82"/>
      <c r="U209" s="81">
        <v>1442581</v>
      </c>
      <c r="V209" s="81">
        <v>368</v>
      </c>
      <c r="W209" s="81">
        <v>263</v>
      </c>
      <c r="X209" s="81">
        <v>3994</v>
      </c>
      <c r="Y209" s="81">
        <v>8255</v>
      </c>
      <c r="Z209" s="81">
        <v>8008</v>
      </c>
      <c r="AA209" s="81">
        <v>2116</v>
      </c>
      <c r="AB209" s="81">
        <v>15404</v>
      </c>
      <c r="AC209" s="81">
        <v>0</v>
      </c>
      <c r="AD209" s="81">
        <v>0</v>
      </c>
      <c r="AE209" s="82"/>
      <c r="AF209" s="81">
        <v>11748600.9563342</v>
      </c>
      <c r="AG209" s="81">
        <v>870903.52852982993</v>
      </c>
      <c r="AH209" s="81">
        <v>1961455.3830155639</v>
      </c>
      <c r="AI209" s="81">
        <v>26302142.54498582</v>
      </c>
      <c r="AJ209" s="81">
        <v>35504555.844478704</v>
      </c>
      <c r="AK209" s="81">
        <v>0</v>
      </c>
      <c r="AL209" s="81">
        <v>0</v>
      </c>
      <c r="AM209" s="81">
        <v>2114739.0147166406</v>
      </c>
      <c r="AN209" s="81">
        <v>0</v>
      </c>
      <c r="AO209" s="81">
        <v>0</v>
      </c>
      <c r="AP209" s="82"/>
      <c r="AQ209" s="81">
        <v>32</v>
      </c>
      <c r="AR209" s="81">
        <v>15</v>
      </c>
      <c r="AS209" s="81">
        <v>0</v>
      </c>
      <c r="AT209" s="81">
        <v>1</v>
      </c>
      <c r="AU209" s="81">
        <v>0</v>
      </c>
      <c r="AV209" s="81">
        <v>0</v>
      </c>
      <c r="AW209" s="81" t="s">
        <v>564</v>
      </c>
      <c r="AX209" s="82"/>
      <c r="AY209" s="81">
        <v>152.33600000000001</v>
      </c>
      <c r="AZ209" s="81">
        <v>2750.3</v>
      </c>
      <c r="BA209" s="81">
        <v>0</v>
      </c>
      <c r="BB209" s="81">
        <v>2300</v>
      </c>
      <c r="BC209" s="81">
        <v>0</v>
      </c>
      <c r="BD209" s="81">
        <v>0</v>
      </c>
      <c r="BE209" s="81" t="s">
        <v>564</v>
      </c>
      <c r="BF209" s="82"/>
      <c r="BG209" s="81">
        <v>0</v>
      </c>
      <c r="BH209" s="81">
        <v>0</v>
      </c>
      <c r="BI209" s="81">
        <v>5.6619999999999999</v>
      </c>
      <c r="BJ209" s="81">
        <v>0</v>
      </c>
      <c r="BK209" s="81">
        <v>0</v>
      </c>
      <c r="BL209" s="81">
        <v>0</v>
      </c>
      <c r="BM209" s="82"/>
      <c r="BN209" s="81">
        <v>0</v>
      </c>
      <c r="BO209" s="81">
        <v>0</v>
      </c>
      <c r="BP209" s="81">
        <v>1</v>
      </c>
      <c r="BQ209" s="81">
        <v>0</v>
      </c>
      <c r="BR209" s="81">
        <v>0</v>
      </c>
      <c r="BS209" s="81">
        <v>0</v>
      </c>
      <c r="BT209"/>
      <c r="BU209" s="80">
        <v>5.6619999999999999</v>
      </c>
      <c r="BV209" s="80">
        <v>0</v>
      </c>
      <c r="BW209" s="80">
        <v>0</v>
      </c>
      <c r="BX209" s="80">
        <v>0</v>
      </c>
      <c r="BY209" s="80">
        <v>0</v>
      </c>
      <c r="BZ209" s="80">
        <v>0</v>
      </c>
      <c r="CA209" s="80">
        <v>0</v>
      </c>
      <c r="CB209" s="80">
        <v>0</v>
      </c>
      <c r="CC209" s="80">
        <v>0</v>
      </c>
    </row>
    <row r="210" spans="1:81">
      <c r="A210" s="80" t="s">
        <v>1915</v>
      </c>
      <c r="B210" s="80">
        <v>284</v>
      </c>
      <c r="C210" s="80">
        <v>12</v>
      </c>
      <c r="D210" s="80">
        <v>17</v>
      </c>
      <c r="E210" s="80">
        <v>2015</v>
      </c>
      <c r="F210" s="80" t="s">
        <v>91</v>
      </c>
      <c r="G210" s="80" t="s">
        <v>1663</v>
      </c>
      <c r="H210" s="80" t="s">
        <v>1664</v>
      </c>
      <c r="I210" s="177"/>
      <c r="J210" s="81">
        <v>41.345796094875233</v>
      </c>
      <c r="K210" s="81">
        <v>1.1901273041713401</v>
      </c>
      <c r="L210" s="81">
        <v>12.69372951787132</v>
      </c>
      <c r="M210" s="81">
        <v>24.184125023819593</v>
      </c>
      <c r="N210" s="81">
        <v>42.382561138475666</v>
      </c>
      <c r="O210" s="81">
        <v>13.592260455217973</v>
      </c>
      <c r="P210" s="81">
        <v>10.482767203949379</v>
      </c>
      <c r="Q210" s="81">
        <v>1.0879733388030168</v>
      </c>
      <c r="R210" s="81">
        <v>0</v>
      </c>
      <c r="S210" s="81">
        <v>0</v>
      </c>
      <c r="T210" s="82"/>
      <c r="U210" s="81">
        <v>1649988</v>
      </c>
      <c r="V210" s="81">
        <v>368</v>
      </c>
      <c r="W210" s="81">
        <v>263</v>
      </c>
      <c r="X210" s="81">
        <v>3994</v>
      </c>
      <c r="Y210" s="81">
        <v>8105</v>
      </c>
      <c r="Z210" s="81">
        <v>7897</v>
      </c>
      <c r="AA210" s="81">
        <v>2086</v>
      </c>
      <c r="AB210" s="81">
        <v>14974</v>
      </c>
      <c r="AC210" s="81">
        <v>0</v>
      </c>
      <c r="AD210" s="81">
        <v>0</v>
      </c>
      <c r="AE210" s="82"/>
      <c r="AF210" s="81">
        <v>12733453.32991641</v>
      </c>
      <c r="AG210" s="81">
        <v>792886.45524389949</v>
      </c>
      <c r="AH210" s="81">
        <v>1641322.8926650966</v>
      </c>
      <c r="AI210" s="81">
        <v>25402164.169900235</v>
      </c>
      <c r="AJ210" s="81">
        <v>33453830.940653346</v>
      </c>
      <c r="AK210" s="81">
        <v>0</v>
      </c>
      <c r="AL210" s="81">
        <v>0</v>
      </c>
      <c r="AM210" s="81">
        <v>2052123.8864324633</v>
      </c>
      <c r="AN210" s="81">
        <v>0</v>
      </c>
      <c r="AO210" s="81">
        <v>0</v>
      </c>
      <c r="AP210" s="82"/>
      <c r="AQ210" s="81">
        <v>35</v>
      </c>
      <c r="AR210" s="81">
        <v>17</v>
      </c>
      <c r="AS210" s="81">
        <v>0</v>
      </c>
      <c r="AT210" s="81">
        <v>1</v>
      </c>
      <c r="AU210" s="81">
        <v>0</v>
      </c>
      <c r="AV210" s="81">
        <v>0</v>
      </c>
      <c r="AW210" s="81" t="s">
        <v>564</v>
      </c>
      <c r="AX210" s="82"/>
      <c r="AY210" s="81">
        <v>170.23599999999999</v>
      </c>
      <c r="AZ210" s="81">
        <v>2849.3</v>
      </c>
      <c r="BA210" s="81">
        <v>0</v>
      </c>
      <c r="BB210" s="81">
        <v>2300</v>
      </c>
      <c r="BC210" s="81">
        <v>0</v>
      </c>
      <c r="BD210" s="81">
        <v>0</v>
      </c>
      <c r="BE210" s="81" t="s">
        <v>564</v>
      </c>
      <c r="BF210" s="82"/>
      <c r="BG210" s="81">
        <v>0</v>
      </c>
      <c r="BH210" s="81">
        <v>0</v>
      </c>
      <c r="BI210" s="81">
        <v>5.774</v>
      </c>
      <c r="BJ210" s="81">
        <v>0</v>
      </c>
      <c r="BK210" s="81">
        <v>0</v>
      </c>
      <c r="BL210" s="81">
        <v>0</v>
      </c>
      <c r="BM210" s="82"/>
      <c r="BN210" s="81">
        <v>0</v>
      </c>
      <c r="BO210" s="81">
        <v>0</v>
      </c>
      <c r="BP210" s="81">
        <v>1</v>
      </c>
      <c r="BQ210" s="81">
        <v>0</v>
      </c>
      <c r="BR210" s="81">
        <v>0</v>
      </c>
      <c r="BS210" s="81">
        <v>0</v>
      </c>
      <c r="BT210"/>
      <c r="BU210" s="80">
        <v>5.774</v>
      </c>
      <c r="BV210" s="80">
        <v>0</v>
      </c>
      <c r="BW210" s="80">
        <v>0</v>
      </c>
      <c r="BX210" s="80">
        <v>0</v>
      </c>
      <c r="BY210" s="80">
        <v>0</v>
      </c>
      <c r="BZ210" s="80">
        <v>0</v>
      </c>
      <c r="CA210" s="80">
        <v>0</v>
      </c>
      <c r="CB210" s="80">
        <v>0</v>
      </c>
      <c r="CC210" s="80">
        <v>0</v>
      </c>
    </row>
    <row r="211" spans="1:81">
      <c r="A211" s="80" t="s">
        <v>1916</v>
      </c>
      <c r="B211" s="80">
        <v>285</v>
      </c>
      <c r="C211" s="80">
        <v>13</v>
      </c>
      <c r="D211" s="80">
        <v>17</v>
      </c>
      <c r="E211" s="80">
        <v>2016</v>
      </c>
      <c r="F211" s="80" t="s">
        <v>92</v>
      </c>
      <c r="G211" s="80" t="s">
        <v>1663</v>
      </c>
      <c r="H211" s="80" t="s">
        <v>1664</v>
      </c>
      <c r="I211" s="177"/>
      <c r="J211" s="81">
        <v>40.755798095420062</v>
      </c>
      <c r="K211" s="81">
        <v>1.1226209723499614</v>
      </c>
      <c r="L211" s="81">
        <v>13.650178857505358</v>
      </c>
      <c r="M211" s="81">
        <v>20.735082485338122</v>
      </c>
      <c r="N211" s="81">
        <v>42.153707216737011</v>
      </c>
      <c r="O211" s="81">
        <v>13.342188978673628</v>
      </c>
      <c r="P211" s="81">
        <v>11.087603453526558</v>
      </c>
      <c r="Q211" s="81">
        <v>1.0250119881781539</v>
      </c>
      <c r="R211" s="81">
        <v>0</v>
      </c>
      <c r="S211" s="81">
        <v>0</v>
      </c>
      <c r="T211" s="82"/>
      <c r="U211" s="81">
        <v>1548154</v>
      </c>
      <c r="V211" s="81">
        <v>368</v>
      </c>
      <c r="W211" s="81">
        <v>263</v>
      </c>
      <c r="X211" s="81">
        <v>3994</v>
      </c>
      <c r="Y211" s="81">
        <v>7927</v>
      </c>
      <c r="Z211" s="81">
        <v>7847</v>
      </c>
      <c r="AA211" s="81">
        <v>2282</v>
      </c>
      <c r="AB211" s="81">
        <v>14512</v>
      </c>
      <c r="AC211" s="81">
        <v>0</v>
      </c>
      <c r="AD211" s="81">
        <v>0</v>
      </c>
      <c r="AE211" s="82"/>
      <c r="AF211" s="81">
        <v>12771490.06752946</v>
      </c>
      <c r="AG211" s="81">
        <v>755782.9456466405</v>
      </c>
      <c r="AH211" s="81">
        <v>1391102.0287087909</v>
      </c>
      <c r="AI211" s="81">
        <v>25356424.462532911</v>
      </c>
      <c r="AJ211" s="81">
        <v>34055939.360698022</v>
      </c>
      <c r="AK211" s="81">
        <v>0</v>
      </c>
      <c r="AL211" s="81">
        <v>0</v>
      </c>
      <c r="AM211" s="81">
        <v>1990353.833688308</v>
      </c>
      <c r="AN211" s="81">
        <v>0</v>
      </c>
      <c r="AO211" s="81">
        <v>0</v>
      </c>
      <c r="AP211" s="82"/>
      <c r="AQ211" s="81">
        <v>37</v>
      </c>
      <c r="AR211" s="81">
        <v>17</v>
      </c>
      <c r="AS211" s="81">
        <v>0</v>
      </c>
      <c r="AT211" s="81">
        <v>1</v>
      </c>
      <c r="AU211" s="81">
        <v>0</v>
      </c>
      <c r="AV211" s="81">
        <v>0</v>
      </c>
      <c r="AW211" s="81" t="s">
        <v>564</v>
      </c>
      <c r="AX211" s="82"/>
      <c r="AY211" s="81">
        <v>178.43600000000001</v>
      </c>
      <c r="AZ211" s="81">
        <v>2849.3</v>
      </c>
      <c r="BA211" s="81">
        <v>0</v>
      </c>
      <c r="BB211" s="81">
        <v>2300</v>
      </c>
      <c r="BC211" s="81">
        <v>0</v>
      </c>
      <c r="BD211" s="81">
        <v>0</v>
      </c>
      <c r="BE211" s="81" t="s">
        <v>564</v>
      </c>
      <c r="BF211" s="82"/>
      <c r="BG211" s="81">
        <v>0</v>
      </c>
      <c r="BH211" s="81">
        <v>0</v>
      </c>
      <c r="BI211" s="81">
        <v>5.6319999999999997</v>
      </c>
      <c r="BJ211" s="81">
        <v>0</v>
      </c>
      <c r="BK211" s="81">
        <v>0</v>
      </c>
      <c r="BL211" s="81">
        <v>0</v>
      </c>
      <c r="BM211" s="82"/>
      <c r="BN211" s="81">
        <v>0</v>
      </c>
      <c r="BO211" s="81">
        <v>0</v>
      </c>
      <c r="BP211" s="81">
        <v>1</v>
      </c>
      <c r="BQ211" s="81">
        <v>0</v>
      </c>
      <c r="BR211" s="81">
        <v>0</v>
      </c>
      <c r="BS211" s="81">
        <v>0</v>
      </c>
      <c r="BT211"/>
      <c r="BU211" s="80">
        <v>5.6319999999999997</v>
      </c>
      <c r="BV211" s="80">
        <v>0</v>
      </c>
      <c r="BW211" s="80">
        <v>0</v>
      </c>
      <c r="BX211" s="80">
        <v>0</v>
      </c>
      <c r="BY211" s="80">
        <v>0</v>
      </c>
      <c r="BZ211" s="80">
        <v>0</v>
      </c>
      <c r="CA211" s="80">
        <v>0</v>
      </c>
      <c r="CB211" s="80">
        <v>0</v>
      </c>
      <c r="CC211" s="80">
        <v>0</v>
      </c>
    </row>
    <row r="212" spans="1:81">
      <c r="A212" s="80" t="s">
        <v>1917</v>
      </c>
      <c r="B212" s="80">
        <v>286</v>
      </c>
      <c r="C212" s="80">
        <v>14</v>
      </c>
      <c r="D212" s="80">
        <v>17</v>
      </c>
      <c r="E212" s="80">
        <v>2017</v>
      </c>
      <c r="F212" s="80" t="s">
        <v>71</v>
      </c>
      <c r="G212" s="80" t="s">
        <v>1663</v>
      </c>
      <c r="H212" s="80" t="s">
        <v>1664</v>
      </c>
      <c r="I212" s="177"/>
      <c r="J212" s="81">
        <v>43.687376661363402</v>
      </c>
      <c r="K212" s="81">
        <v>1.1471505459307765</v>
      </c>
      <c r="L212" s="81">
        <v>12.322153707965219</v>
      </c>
      <c r="M212" s="81">
        <v>20.790859245251617</v>
      </c>
      <c r="N212" s="81">
        <v>40.209093253705468</v>
      </c>
      <c r="O212" s="81">
        <v>12.965584281328084</v>
      </c>
      <c r="P212" s="81">
        <v>10.848389416592743</v>
      </c>
      <c r="Q212" s="81">
        <v>0.95716543334041204</v>
      </c>
      <c r="R212" s="81">
        <v>0</v>
      </c>
      <c r="S212" s="81">
        <v>0</v>
      </c>
      <c r="T212" s="82"/>
      <c r="U212" s="81">
        <v>1632930</v>
      </c>
      <c r="V212" s="81">
        <v>368</v>
      </c>
      <c r="W212" s="81">
        <v>263</v>
      </c>
      <c r="X212" s="81">
        <v>3994</v>
      </c>
      <c r="Y212" s="81">
        <v>7727</v>
      </c>
      <c r="Z212" s="81">
        <v>7752</v>
      </c>
      <c r="AA212" s="81">
        <v>2247</v>
      </c>
      <c r="AB212" s="81">
        <v>14014</v>
      </c>
      <c r="AC212" s="81">
        <v>0</v>
      </c>
      <c r="AD212" s="81">
        <v>0</v>
      </c>
      <c r="AE212" s="82"/>
      <c r="AF212" s="81">
        <v>13236977.002672009</v>
      </c>
      <c r="AG212" s="81">
        <v>757978.90939863515</v>
      </c>
      <c r="AH212" s="81">
        <v>1699378.3110780111</v>
      </c>
      <c r="AI212" s="81">
        <v>24729090.560379121</v>
      </c>
      <c r="AJ212" s="81">
        <v>29091546.261667341</v>
      </c>
      <c r="AK212" s="81">
        <v>0</v>
      </c>
      <c r="AL212" s="81">
        <v>0</v>
      </c>
      <c r="AM212" s="81">
        <v>1925059.486806463</v>
      </c>
      <c r="AN212" s="81">
        <v>0</v>
      </c>
      <c r="AO212" s="81">
        <v>0</v>
      </c>
      <c r="AP212" s="82"/>
      <c r="AQ212" s="81">
        <v>39</v>
      </c>
      <c r="AR212" s="81">
        <v>20</v>
      </c>
      <c r="AS212" s="81">
        <v>0</v>
      </c>
      <c r="AT212" s="81">
        <v>1</v>
      </c>
      <c r="AU212" s="81">
        <v>0</v>
      </c>
      <c r="AV212" s="81">
        <v>0</v>
      </c>
      <c r="AW212" s="81" t="s">
        <v>564</v>
      </c>
      <c r="AX212" s="82"/>
      <c r="AY212" s="81">
        <v>185.83600000000001</v>
      </c>
      <c r="AZ212" s="81">
        <v>5849.3</v>
      </c>
      <c r="BA212" s="81">
        <v>0</v>
      </c>
      <c r="BB212" s="81">
        <v>2300</v>
      </c>
      <c r="BC212" s="81">
        <v>0</v>
      </c>
      <c r="BD212" s="81">
        <v>0</v>
      </c>
      <c r="BE212" s="81" t="s">
        <v>564</v>
      </c>
      <c r="BF212" s="82"/>
      <c r="BG212" s="81">
        <v>0</v>
      </c>
      <c r="BH212" s="81">
        <v>0</v>
      </c>
      <c r="BI212" s="81">
        <v>4.1269999999999998</v>
      </c>
      <c r="BJ212" s="81">
        <v>0</v>
      </c>
      <c r="BK212" s="81">
        <v>0</v>
      </c>
      <c r="BL212" s="81">
        <v>0</v>
      </c>
      <c r="BM212" s="82"/>
      <c r="BN212" s="81">
        <v>0</v>
      </c>
      <c r="BO212" s="81">
        <v>0</v>
      </c>
      <c r="BP212" s="81">
        <v>1</v>
      </c>
      <c r="BQ212" s="81">
        <v>0</v>
      </c>
      <c r="BR212" s="81">
        <v>0</v>
      </c>
      <c r="BS212" s="81">
        <v>0</v>
      </c>
      <c r="BT212"/>
      <c r="BU212" s="80">
        <v>4.1269999999999998</v>
      </c>
      <c r="BV212" s="80">
        <v>0</v>
      </c>
      <c r="BW212" s="80">
        <v>0</v>
      </c>
      <c r="BX212" s="80">
        <v>0</v>
      </c>
      <c r="BY212" s="80">
        <v>0</v>
      </c>
      <c r="BZ212" s="80">
        <v>0</v>
      </c>
      <c r="CA212" s="80">
        <v>0</v>
      </c>
      <c r="CB212" s="80">
        <v>0</v>
      </c>
      <c r="CC212" s="80">
        <v>0</v>
      </c>
    </row>
    <row r="213" spans="1:81">
      <c r="A213" s="80" t="s">
        <v>1918</v>
      </c>
      <c r="B213" s="80">
        <v>287</v>
      </c>
      <c r="C213" s="80">
        <v>15</v>
      </c>
      <c r="D213" s="80">
        <v>17</v>
      </c>
      <c r="E213" s="80">
        <v>2018</v>
      </c>
      <c r="F213" s="80" t="s">
        <v>93</v>
      </c>
      <c r="G213" s="80" t="s">
        <v>1663</v>
      </c>
      <c r="H213" s="80" t="s">
        <v>1664</v>
      </c>
      <c r="I213" s="177"/>
      <c r="J213" s="81">
        <v>45.146368730459876</v>
      </c>
      <c r="K213" s="81">
        <v>1.0676864478158765</v>
      </c>
      <c r="L213" s="81">
        <v>11.303988890244447</v>
      </c>
      <c r="M213" s="81">
        <v>20.893401351057165</v>
      </c>
      <c r="N213" s="81">
        <v>36.382633822255087</v>
      </c>
      <c r="O213" s="81">
        <v>12.575929259244903</v>
      </c>
      <c r="P213" s="81">
        <v>10.663923810705491</v>
      </c>
      <c r="Q213" s="81">
        <v>0.86418036296973466</v>
      </c>
      <c r="R213" s="81">
        <v>0</v>
      </c>
      <c r="S213" s="81">
        <v>0</v>
      </c>
      <c r="T213" s="82"/>
      <c r="U213" s="81">
        <v>1763200</v>
      </c>
      <c r="V213" s="81">
        <v>368</v>
      </c>
      <c r="W213" s="81">
        <v>263</v>
      </c>
      <c r="X213" s="81">
        <v>3994</v>
      </c>
      <c r="Y213" s="81">
        <v>7594</v>
      </c>
      <c r="Z213" s="81">
        <v>7663</v>
      </c>
      <c r="AA213" s="81">
        <v>2231</v>
      </c>
      <c r="AB213" s="81">
        <v>13635</v>
      </c>
      <c r="AC213" s="81">
        <v>0</v>
      </c>
      <c r="AD213" s="81">
        <v>0</v>
      </c>
      <c r="AE213" s="82"/>
      <c r="AF213" s="81">
        <v>14347640.91232116</v>
      </c>
      <c r="AG213" s="81">
        <v>685789.58787445549</v>
      </c>
      <c r="AH213" s="81">
        <v>1601664.267290232</v>
      </c>
      <c r="AI213" s="81">
        <v>25278181.82854085</v>
      </c>
      <c r="AJ213" s="81">
        <v>27709574.451731522</v>
      </c>
      <c r="AK213" s="81">
        <v>0</v>
      </c>
      <c r="AL213" s="81">
        <v>0</v>
      </c>
      <c r="AM213" s="81">
        <v>1876872.8945533319</v>
      </c>
      <c r="AN213" s="81">
        <v>0</v>
      </c>
      <c r="AO213" s="81">
        <v>0</v>
      </c>
      <c r="AP213" s="82"/>
      <c r="AQ213" s="81">
        <v>42</v>
      </c>
      <c r="AR213" s="81">
        <v>20</v>
      </c>
      <c r="AS213" s="81">
        <v>0</v>
      </c>
      <c r="AT213" s="81">
        <v>1</v>
      </c>
      <c r="AU213" s="81">
        <v>0</v>
      </c>
      <c r="AV213" s="81">
        <v>0</v>
      </c>
      <c r="AW213" s="81" t="s">
        <v>564</v>
      </c>
      <c r="AX213" s="82"/>
      <c r="AY213" s="81">
        <v>208.33600000000001</v>
      </c>
      <c r="AZ213" s="81">
        <v>5849</v>
      </c>
      <c r="BA213" s="81">
        <v>0</v>
      </c>
      <c r="BB213" s="81">
        <v>2300</v>
      </c>
      <c r="BC213" s="81">
        <v>0</v>
      </c>
      <c r="BD213" s="81">
        <v>0</v>
      </c>
      <c r="BE213" s="81" t="s">
        <v>564</v>
      </c>
      <c r="BF213" s="82"/>
      <c r="BG213" s="81">
        <v>0</v>
      </c>
      <c r="BH213" s="81">
        <v>0</v>
      </c>
      <c r="BI213" s="81">
        <v>4.3369999999999997</v>
      </c>
      <c r="BJ213" s="81">
        <v>0</v>
      </c>
      <c r="BK213" s="81">
        <v>0</v>
      </c>
      <c r="BL213" s="81">
        <v>0</v>
      </c>
      <c r="BM213" s="82"/>
      <c r="BN213" s="81">
        <v>0</v>
      </c>
      <c r="BO213" s="81">
        <v>0</v>
      </c>
      <c r="BP213" s="81">
        <v>1</v>
      </c>
      <c r="BQ213" s="81">
        <v>0</v>
      </c>
      <c r="BR213" s="81">
        <v>0</v>
      </c>
      <c r="BS213" s="81">
        <v>0</v>
      </c>
      <c r="BT213"/>
      <c r="BU213" s="80">
        <v>4.3369999999999997</v>
      </c>
      <c r="BV213" s="80">
        <v>0</v>
      </c>
      <c r="BW213" s="80">
        <v>0</v>
      </c>
      <c r="BX213" s="80">
        <v>0</v>
      </c>
      <c r="BY213" s="80">
        <v>0</v>
      </c>
      <c r="BZ213" s="80">
        <v>0</v>
      </c>
      <c r="CA213" s="80">
        <v>0</v>
      </c>
      <c r="CB213" s="80">
        <v>0</v>
      </c>
      <c r="CC213" s="80">
        <v>0</v>
      </c>
    </row>
    <row r="214" spans="1:81">
      <c r="A214" s="80" t="s">
        <v>1919</v>
      </c>
      <c r="B214" s="80">
        <v>288</v>
      </c>
      <c r="C214" s="80">
        <v>16</v>
      </c>
      <c r="D214" s="80">
        <v>17</v>
      </c>
      <c r="E214" s="80">
        <v>2019</v>
      </c>
      <c r="F214" s="80" t="s">
        <v>73</v>
      </c>
      <c r="G214" s="80" t="s">
        <v>1663</v>
      </c>
      <c r="H214" s="80" t="s">
        <v>1664</v>
      </c>
      <c r="I214" s="177"/>
      <c r="J214" s="81">
        <v>42.629315696091496</v>
      </c>
      <c r="K214" s="81">
        <v>0.99073440425115722</v>
      </c>
      <c r="L214" s="81">
        <v>11.354634617518711</v>
      </c>
      <c r="M214" s="81">
        <v>18.743278194361832</v>
      </c>
      <c r="N214" s="81">
        <v>35.978338544748404</v>
      </c>
      <c r="O214" s="81">
        <v>11.953963080605972</v>
      </c>
      <c r="P214" s="81">
        <v>9.5259090376745572</v>
      </c>
      <c r="Q214" s="81">
        <v>0.81480286211413289</v>
      </c>
      <c r="R214" s="81">
        <v>0</v>
      </c>
      <c r="S214" s="81">
        <v>0</v>
      </c>
      <c r="T214" s="82"/>
      <c r="U214" s="81">
        <v>1751387</v>
      </c>
      <c r="V214" s="81">
        <v>368</v>
      </c>
      <c r="W214" s="81">
        <v>263</v>
      </c>
      <c r="X214" s="81">
        <v>3994</v>
      </c>
      <c r="Y214" s="81">
        <v>7418</v>
      </c>
      <c r="Z214" s="81">
        <v>7484</v>
      </c>
      <c r="AA214" s="81">
        <v>1978</v>
      </c>
      <c r="AB214" s="81">
        <v>13204</v>
      </c>
      <c r="AC214" s="81">
        <v>0</v>
      </c>
      <c r="AD214" s="81">
        <v>0</v>
      </c>
      <c r="AE214" s="82"/>
      <c r="AF214" s="81">
        <v>13984527.645490499</v>
      </c>
      <c r="AG214" s="81">
        <v>685586.50633095577</v>
      </c>
      <c r="AH214" s="81">
        <v>1729318.9881114869</v>
      </c>
      <c r="AI214" s="81">
        <v>24770519.71788051</v>
      </c>
      <c r="AJ214" s="81">
        <v>27528662.994807161</v>
      </c>
      <c r="AK214" s="81">
        <v>0</v>
      </c>
      <c r="AL214" s="81">
        <v>0</v>
      </c>
      <c r="AM214" s="81">
        <v>1798285.4003412183</v>
      </c>
      <c r="AN214" s="81">
        <v>0</v>
      </c>
      <c r="AO214" s="81">
        <v>0</v>
      </c>
      <c r="AP214" s="82"/>
      <c r="AQ214" s="81">
        <v>45</v>
      </c>
      <c r="AR214" s="81">
        <v>22</v>
      </c>
      <c r="AS214" s="81">
        <v>0</v>
      </c>
      <c r="AT214" s="81">
        <v>1</v>
      </c>
      <c r="AU214" s="81">
        <v>0</v>
      </c>
      <c r="AV214" s="81">
        <v>0</v>
      </c>
      <c r="AW214" s="81" t="s">
        <v>564</v>
      </c>
      <c r="AX214" s="82"/>
      <c r="AY214" s="81">
        <v>233.83600000000001</v>
      </c>
      <c r="AZ214" s="81">
        <v>5948.3</v>
      </c>
      <c r="BA214" s="81">
        <v>0</v>
      </c>
      <c r="BB214" s="81">
        <v>2300</v>
      </c>
      <c r="BC214" s="81">
        <v>0</v>
      </c>
      <c r="BD214" s="81">
        <v>0</v>
      </c>
      <c r="BE214" s="81" t="s">
        <v>564</v>
      </c>
      <c r="BF214" s="82"/>
      <c r="BG214" s="81">
        <v>0</v>
      </c>
      <c r="BH214" s="81">
        <v>0</v>
      </c>
      <c r="BI214" s="81">
        <v>5.3630000000000004</v>
      </c>
      <c r="BJ214" s="81">
        <v>0</v>
      </c>
      <c r="BK214" s="81">
        <v>0</v>
      </c>
      <c r="BL214" s="81">
        <v>0</v>
      </c>
      <c r="BM214" s="82"/>
      <c r="BN214" s="81">
        <v>0</v>
      </c>
      <c r="BO214" s="81">
        <v>0</v>
      </c>
      <c r="BP214" s="81">
        <v>1</v>
      </c>
      <c r="BQ214" s="81">
        <v>0</v>
      </c>
      <c r="BR214" s="81">
        <v>0</v>
      </c>
      <c r="BS214" s="81">
        <v>0</v>
      </c>
      <c r="BT214"/>
      <c r="BU214" s="80">
        <v>5.3630000000000004</v>
      </c>
      <c r="BV214" s="80">
        <v>0</v>
      </c>
      <c r="BW214" s="80">
        <v>0</v>
      </c>
      <c r="BX214" s="80">
        <v>0</v>
      </c>
      <c r="BY214" s="80">
        <v>0</v>
      </c>
      <c r="BZ214" s="80">
        <v>0</v>
      </c>
      <c r="CA214" s="80">
        <v>0</v>
      </c>
      <c r="CB214" s="80">
        <v>0</v>
      </c>
      <c r="CC214" s="80">
        <v>0</v>
      </c>
    </row>
    <row r="215" spans="1:81">
      <c r="A215" s="80" t="s">
        <v>1920</v>
      </c>
      <c r="B215" s="80">
        <v>289</v>
      </c>
      <c r="C215" s="80">
        <v>17</v>
      </c>
      <c r="D215" s="80">
        <v>17</v>
      </c>
      <c r="E215" s="80">
        <v>2020</v>
      </c>
      <c r="F215" s="80" t="s">
        <v>218</v>
      </c>
      <c r="G215" s="80" t="s">
        <v>1663</v>
      </c>
      <c r="H215" s="80" t="s">
        <v>1664</v>
      </c>
      <c r="I215" s="177"/>
      <c r="J215" s="81">
        <v>34.008327349796481</v>
      </c>
      <c r="K215" s="81">
        <v>1.0242877386325833</v>
      </c>
      <c r="L215" s="81">
        <v>11.515311284548805</v>
      </c>
      <c r="M215" s="81">
        <v>14.294074072650242</v>
      </c>
      <c r="N215" s="81">
        <v>32.25157388984892</v>
      </c>
      <c r="O215" s="81">
        <v>10.252252609362898</v>
      </c>
      <c r="P215" s="81">
        <v>9.764987018048414</v>
      </c>
      <c r="Q215" s="81">
        <v>0.75319554702077784</v>
      </c>
      <c r="R215" s="81">
        <v>0</v>
      </c>
      <c r="S215" s="81">
        <v>0</v>
      </c>
      <c r="T215" s="82"/>
      <c r="U215" s="81">
        <v>1583851</v>
      </c>
      <c r="V215" s="81">
        <v>352</v>
      </c>
      <c r="W215" s="81">
        <v>237</v>
      </c>
      <c r="X215" s="81">
        <v>3203</v>
      </c>
      <c r="Y215" s="81">
        <v>7255</v>
      </c>
      <c r="Z215" s="81">
        <v>7326</v>
      </c>
      <c r="AA215" s="81">
        <v>2203</v>
      </c>
      <c r="AB215" s="81">
        <v>12774</v>
      </c>
      <c r="AC215" s="81">
        <v>0</v>
      </c>
      <c r="AD215" s="81">
        <v>0</v>
      </c>
      <c r="AE215" s="82"/>
      <c r="AF215" s="81">
        <v>12366561.99756111</v>
      </c>
      <c r="AG215" s="81">
        <v>656261.76455454074</v>
      </c>
      <c r="AH215" s="81">
        <v>1688700.6865904811</v>
      </c>
      <c r="AI215" s="81">
        <v>18390606.350780051</v>
      </c>
      <c r="AJ215" s="81">
        <v>27486432.468657453</v>
      </c>
      <c r="AK215" s="81"/>
      <c r="AL215" s="81"/>
      <c r="AM215" s="81">
        <v>1667148.9221000758</v>
      </c>
      <c r="AN215" s="81"/>
      <c r="AO215" s="81"/>
      <c r="AP215" s="82"/>
      <c r="AQ215" s="81">
        <v>53</v>
      </c>
      <c r="AR215" s="81">
        <v>29</v>
      </c>
      <c r="AS215" s="81">
        <v>0</v>
      </c>
      <c r="AT215" s="81">
        <v>1</v>
      </c>
      <c r="AU215" s="81">
        <v>0</v>
      </c>
      <c r="AV215" s="81">
        <v>0</v>
      </c>
      <c r="AW215" s="81">
        <v>0</v>
      </c>
      <c r="AX215" s="82"/>
      <c r="AY215" s="81">
        <v>281.63600000000002</v>
      </c>
      <c r="AZ215" s="81">
        <v>6267.3</v>
      </c>
      <c r="BA215" s="81">
        <v>0</v>
      </c>
      <c r="BB215" s="81">
        <v>2300</v>
      </c>
      <c r="BC215" s="81">
        <v>0</v>
      </c>
      <c r="BD215" s="81">
        <v>0</v>
      </c>
      <c r="BE215" s="81">
        <v>0</v>
      </c>
      <c r="BF215" s="82"/>
      <c r="BG215" s="81">
        <v>0</v>
      </c>
      <c r="BH215" s="81">
        <v>0</v>
      </c>
      <c r="BI215" s="81">
        <v>5.375</v>
      </c>
      <c r="BJ215" s="81">
        <v>0</v>
      </c>
      <c r="BK215" s="81">
        <v>0</v>
      </c>
      <c r="BL215" s="81">
        <v>0</v>
      </c>
      <c r="BM215" s="82"/>
      <c r="BN215" s="81">
        <v>0</v>
      </c>
      <c r="BO215" s="81">
        <v>0</v>
      </c>
      <c r="BP215" s="81">
        <v>1</v>
      </c>
      <c r="BQ215" s="81">
        <v>0</v>
      </c>
      <c r="BR215" s="81">
        <v>0</v>
      </c>
      <c r="BS215" s="81">
        <v>0</v>
      </c>
      <c r="BT215"/>
      <c r="BU215" s="80">
        <v>5.375</v>
      </c>
      <c r="BV215" s="80">
        <v>0</v>
      </c>
      <c r="BW215" s="80">
        <v>0</v>
      </c>
      <c r="BX215" s="80">
        <v>0</v>
      </c>
      <c r="BY215" s="80">
        <v>0</v>
      </c>
      <c r="BZ215" s="80">
        <v>0</v>
      </c>
      <c r="CA215" s="80">
        <v>0</v>
      </c>
      <c r="CB215" s="80">
        <v>0</v>
      </c>
      <c r="CC215" s="80">
        <v>0</v>
      </c>
    </row>
    <row r="216" spans="1:81">
      <c r="A216" s="80" t="s">
        <v>1668</v>
      </c>
      <c r="B216" s="80">
        <v>289</v>
      </c>
      <c r="C216" s="80">
        <v>18</v>
      </c>
      <c r="D216" s="80">
        <v>17</v>
      </c>
      <c r="E216" s="80">
        <v>2021</v>
      </c>
      <c r="F216" s="80" t="s">
        <v>75</v>
      </c>
      <c r="G216" s="174" t="s">
        <v>1663</v>
      </c>
      <c r="H216" s="80" t="s">
        <v>1664</v>
      </c>
      <c r="I216" s="177"/>
      <c r="J216" s="81">
        <v>33.163123470396464</v>
      </c>
      <c r="K216" s="81">
        <v>0.98667341709832568</v>
      </c>
      <c r="L216" s="81">
        <v>10.508745762162231</v>
      </c>
      <c r="M216" s="81">
        <v>14.437469289859258</v>
      </c>
      <c r="N216" s="81">
        <v>30.125068597647058</v>
      </c>
      <c r="O216" s="81">
        <v>9.7623357287866153</v>
      </c>
      <c r="P216" s="81">
        <v>10.122365087535432</v>
      </c>
      <c r="Q216" s="81">
        <v>0.74170775708981229</v>
      </c>
      <c r="R216" s="81">
        <v>0</v>
      </c>
      <c r="S216" s="81">
        <v>0</v>
      </c>
      <c r="T216" s="82"/>
      <c r="U216" s="81">
        <v>1586083</v>
      </c>
      <c r="V216" s="81">
        <v>352</v>
      </c>
      <c r="W216" s="81">
        <v>237</v>
      </c>
      <c r="X216" s="81">
        <v>3203</v>
      </c>
      <c r="Y216" s="81">
        <v>7134</v>
      </c>
      <c r="Z216" s="81">
        <v>7183</v>
      </c>
      <c r="AA216" s="81">
        <v>2227</v>
      </c>
      <c r="AB216" s="81">
        <v>12430</v>
      </c>
      <c r="AC216" s="81">
        <v>0</v>
      </c>
      <c r="AD216" s="81">
        <v>0</v>
      </c>
      <c r="AE216" s="82"/>
      <c r="AF216" s="81">
        <v>12148713.073474733</v>
      </c>
      <c r="AG216" s="81">
        <v>667594.37511763477</v>
      </c>
      <c r="AH216" s="81">
        <v>1514018.4417967552</v>
      </c>
      <c r="AI216" s="81">
        <v>20066868.458372466</v>
      </c>
      <c r="AJ216" s="81">
        <v>26339432.131491922</v>
      </c>
      <c r="AK216" s="81">
        <v>0</v>
      </c>
      <c r="AL216" s="81">
        <v>0</v>
      </c>
      <c r="AM216" s="81">
        <v>1631610.1254509902</v>
      </c>
      <c r="AN216" s="81">
        <v>0</v>
      </c>
      <c r="AO216" s="81">
        <v>0</v>
      </c>
      <c r="AP216" s="82"/>
      <c r="AQ216" s="81">
        <v>66</v>
      </c>
      <c r="AR216" s="81">
        <v>33</v>
      </c>
      <c r="AS216" s="81">
        <v>0</v>
      </c>
      <c r="AT216" s="81">
        <v>1</v>
      </c>
      <c r="AU216" s="81">
        <v>0</v>
      </c>
      <c r="AV216" s="81">
        <v>0</v>
      </c>
      <c r="AW216" s="81"/>
      <c r="AX216" s="82"/>
      <c r="AY216" s="81">
        <v>401.83599999999979</v>
      </c>
      <c r="AZ216" s="81">
        <v>6411.6</v>
      </c>
      <c r="BA216" s="81">
        <v>0</v>
      </c>
      <c r="BB216" s="81">
        <v>2300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1662</v>
      </c>
      <c r="B217" s="80">
        <v>289</v>
      </c>
      <c r="C217" s="80">
        <v>19</v>
      </c>
      <c r="D217" s="80">
        <v>17</v>
      </c>
      <c r="E217" s="80">
        <v>2022</v>
      </c>
      <c r="F217" s="80" t="s">
        <v>568</v>
      </c>
      <c r="G217" s="174" t="s">
        <v>1663</v>
      </c>
      <c r="H217" s="80" t="s">
        <v>1664</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69</v>
      </c>
      <c r="AR217" s="81">
        <v>34</v>
      </c>
      <c r="AS217" s="81">
        <v>0</v>
      </c>
      <c r="AT217" s="81">
        <v>1</v>
      </c>
      <c r="AU217" s="81">
        <v>0</v>
      </c>
      <c r="AV217" s="81">
        <v>0</v>
      </c>
      <c r="AW217" s="81"/>
      <c r="AX217" s="82"/>
      <c r="AY217" s="81">
        <v>426.53599999999977</v>
      </c>
      <c r="AZ217" s="81">
        <v>6461.1</v>
      </c>
      <c r="BA217" s="81">
        <v>0</v>
      </c>
      <c r="BB217" s="81">
        <v>2300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1921</v>
      </c>
      <c r="B218" s="80">
        <v>392</v>
      </c>
      <c r="C218" s="80">
        <v>1</v>
      </c>
      <c r="D218" s="80">
        <v>24</v>
      </c>
      <c r="E218" s="80">
        <v>1990</v>
      </c>
      <c r="F218" s="80" t="s">
        <v>562</v>
      </c>
      <c r="G218" s="80" t="s">
        <v>1922</v>
      </c>
      <c r="H218" s="80" t="s">
        <v>1923</v>
      </c>
      <c r="I218" s="177"/>
      <c r="J218" s="81">
        <v>43.532008302726723</v>
      </c>
      <c r="K218" s="81">
        <v>2.6817720014574338</v>
      </c>
      <c r="L218" s="81">
        <v>4.9595639932908</v>
      </c>
      <c r="M218" s="81">
        <v>9.7575101771503832</v>
      </c>
      <c r="N218" s="81">
        <v>15.403459706330352</v>
      </c>
      <c r="O218" s="81">
        <v>13.191941981120742</v>
      </c>
      <c r="P218" s="81">
        <v>17.293279071090431</v>
      </c>
      <c r="Q218" s="81">
        <v>1.2318463261353292</v>
      </c>
      <c r="R218" s="81">
        <v>0</v>
      </c>
      <c r="S218" s="81">
        <v>1.213569238405025</v>
      </c>
      <c r="T218" s="82"/>
      <c r="U218" s="81">
        <v>4526606</v>
      </c>
      <c r="V218" s="81">
        <v>825</v>
      </c>
      <c r="W218" s="81">
        <v>56</v>
      </c>
      <c r="X218" s="81">
        <v>3365</v>
      </c>
      <c r="Y218" s="81">
        <v>5277</v>
      </c>
      <c r="Z218" s="81">
        <v>5426</v>
      </c>
      <c r="AA218" s="81">
        <v>4199</v>
      </c>
      <c r="AB218" s="81">
        <v>20001</v>
      </c>
      <c r="AC218" s="81">
        <v>0</v>
      </c>
      <c r="AD218" s="81">
        <v>1.213569238405025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1924</v>
      </c>
      <c r="B219" s="80">
        <v>393</v>
      </c>
      <c r="C219" s="80">
        <v>2</v>
      </c>
      <c r="D219" s="80">
        <v>24</v>
      </c>
      <c r="E219" s="80">
        <v>2005</v>
      </c>
      <c r="F219" s="80" t="s">
        <v>565</v>
      </c>
      <c r="G219" s="80" t="s">
        <v>1922</v>
      </c>
      <c r="H219" s="80" t="s">
        <v>1923</v>
      </c>
      <c r="I219" s="177"/>
      <c r="J219" s="81">
        <v>30.322805871341746</v>
      </c>
      <c r="K219" s="81">
        <v>1.8078995916143128</v>
      </c>
      <c r="L219" s="81">
        <v>5.9468320438595637</v>
      </c>
      <c r="M219" s="81">
        <v>16.067302023878444</v>
      </c>
      <c r="N219" s="81">
        <v>25.759138928746701</v>
      </c>
      <c r="O219" s="81">
        <v>18.721923370250341</v>
      </c>
      <c r="P219" s="81">
        <v>16.986825330139595</v>
      </c>
      <c r="Q219" s="81">
        <v>1.0192260900586829</v>
      </c>
      <c r="R219" s="81">
        <v>0</v>
      </c>
      <c r="S219" s="81">
        <v>2.1222790258636035</v>
      </c>
      <c r="T219" s="82"/>
      <c r="U219" s="81">
        <v>3282012</v>
      </c>
      <c r="V219" s="81">
        <v>689</v>
      </c>
      <c r="W219" s="81">
        <v>71</v>
      </c>
      <c r="X219" s="81">
        <v>2600</v>
      </c>
      <c r="Y219" s="81">
        <v>5684</v>
      </c>
      <c r="Z219" s="81">
        <v>8911</v>
      </c>
      <c r="AA219" s="81">
        <v>3378</v>
      </c>
      <c r="AB219" s="81">
        <v>17300</v>
      </c>
      <c r="AC219" s="81">
        <v>0</v>
      </c>
      <c r="AD219" s="81">
        <v>2.1222790258636035</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1925</v>
      </c>
      <c r="B220" s="80">
        <v>394</v>
      </c>
      <c r="C220" s="80">
        <v>3</v>
      </c>
      <c r="D220" s="80">
        <v>24</v>
      </c>
      <c r="E220" s="80">
        <v>2006</v>
      </c>
      <c r="F220" s="80" t="s">
        <v>566</v>
      </c>
      <c r="G220" s="80" t="s">
        <v>1922</v>
      </c>
      <c r="H220" s="80" t="s">
        <v>1923</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1926</v>
      </c>
      <c r="B221" s="80">
        <v>395</v>
      </c>
      <c r="C221" s="80">
        <v>4</v>
      </c>
      <c r="D221" s="80">
        <v>24</v>
      </c>
      <c r="E221" s="80">
        <v>2007</v>
      </c>
      <c r="F221" s="80" t="s">
        <v>567</v>
      </c>
      <c r="G221" s="80" t="s">
        <v>1922</v>
      </c>
      <c r="H221" s="80" t="s">
        <v>1923</v>
      </c>
      <c r="I221" s="177"/>
      <c r="J221" s="81">
        <v>30.222994381386471</v>
      </c>
      <c r="K221" s="81">
        <v>1.3504068455762648</v>
      </c>
      <c r="L221" s="81">
        <v>9.8903982269318451</v>
      </c>
      <c r="M221" s="81">
        <v>15.006454343974896</v>
      </c>
      <c r="N221" s="81">
        <v>26.229209091097044</v>
      </c>
      <c r="O221" s="81">
        <v>18.050035161023764</v>
      </c>
      <c r="P221" s="81">
        <v>16.64208809645379</v>
      </c>
      <c r="Q221" s="81">
        <v>1.0335278779601549</v>
      </c>
      <c r="R221" s="81">
        <v>0</v>
      </c>
      <c r="S221" s="81">
        <v>2.1658338179178758</v>
      </c>
      <c r="T221" s="82"/>
      <c r="U221" s="81">
        <v>3859829</v>
      </c>
      <c r="V221" s="81">
        <v>538</v>
      </c>
      <c r="W221" s="81">
        <v>148</v>
      </c>
      <c r="X221" s="81">
        <v>3270</v>
      </c>
      <c r="Y221" s="81">
        <v>5676</v>
      </c>
      <c r="Z221" s="81">
        <v>8931</v>
      </c>
      <c r="AA221" s="81">
        <v>3259</v>
      </c>
      <c r="AB221" s="81">
        <v>16615</v>
      </c>
      <c r="AC221" s="81">
        <v>0</v>
      </c>
      <c r="AD221" s="81">
        <v>2.1658338179178758</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1927</v>
      </c>
      <c r="B222" s="80">
        <v>396</v>
      </c>
      <c r="C222" s="80">
        <v>5</v>
      </c>
      <c r="D222" s="80">
        <v>24</v>
      </c>
      <c r="E222" s="80">
        <v>2008</v>
      </c>
      <c r="F222" s="80" t="s">
        <v>84</v>
      </c>
      <c r="G222" s="80" t="s">
        <v>1922</v>
      </c>
      <c r="H222" s="80" t="s">
        <v>1923</v>
      </c>
      <c r="I222" s="177"/>
      <c r="J222" s="81">
        <v>29.705604785658505</v>
      </c>
      <c r="K222" s="81">
        <v>1.0698518217477127</v>
      </c>
      <c r="L222" s="81">
        <v>9.6621509208836454</v>
      </c>
      <c r="M222" s="81">
        <v>16.816345899530525</v>
      </c>
      <c r="N222" s="81">
        <v>24.934789166951337</v>
      </c>
      <c r="O222" s="81">
        <v>17.521950728452637</v>
      </c>
      <c r="P222" s="81">
        <v>16.158959930239934</v>
      </c>
      <c r="Q222" s="81">
        <v>0.99858206983090647</v>
      </c>
      <c r="R222" s="81">
        <v>0</v>
      </c>
      <c r="S222" s="81">
        <v>2.1672615117799716</v>
      </c>
      <c r="T222" s="82"/>
      <c r="U222" s="81">
        <v>3953466</v>
      </c>
      <c r="V222" s="81">
        <v>538</v>
      </c>
      <c r="W222" s="81">
        <v>148</v>
      </c>
      <c r="X222" s="81">
        <v>3270</v>
      </c>
      <c r="Y222" s="81">
        <v>5655</v>
      </c>
      <c r="Z222" s="81">
        <v>8974</v>
      </c>
      <c r="AA222" s="81">
        <v>3168</v>
      </c>
      <c r="AB222" s="81">
        <v>16317</v>
      </c>
      <c r="AC222" s="81">
        <v>0</v>
      </c>
      <c r="AD222" s="81">
        <v>2.1672615117799716</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1928</v>
      </c>
      <c r="B223" s="80">
        <v>397</v>
      </c>
      <c r="C223" s="80">
        <v>6</v>
      </c>
      <c r="D223" s="80">
        <v>24</v>
      </c>
      <c r="E223" s="80">
        <v>2009</v>
      </c>
      <c r="F223" s="80" t="s">
        <v>85</v>
      </c>
      <c r="G223" s="80" t="s">
        <v>1922</v>
      </c>
      <c r="H223" s="80" t="s">
        <v>1923</v>
      </c>
      <c r="I223" s="177"/>
      <c r="J223" s="81">
        <v>27.292139204196225</v>
      </c>
      <c r="K223" s="81">
        <v>1.0722941753550017</v>
      </c>
      <c r="L223" s="81">
        <v>5.1649767301861109</v>
      </c>
      <c r="M223" s="81">
        <v>16.725663225203281</v>
      </c>
      <c r="N223" s="81">
        <v>22.737433082973656</v>
      </c>
      <c r="O223" s="81">
        <v>17.621304877745668</v>
      </c>
      <c r="P223" s="81">
        <v>15.372405581704539</v>
      </c>
      <c r="Q223" s="81">
        <v>0.9365608666716625</v>
      </c>
      <c r="R223" s="81">
        <v>0</v>
      </c>
      <c r="S223" s="81">
        <v>2.1646393940603468</v>
      </c>
      <c r="T223" s="82"/>
      <c r="U223" s="81">
        <v>3144229</v>
      </c>
      <c r="V223" s="81">
        <v>550</v>
      </c>
      <c r="W223" s="81">
        <v>109</v>
      </c>
      <c r="X223" s="81">
        <v>3222</v>
      </c>
      <c r="Y223" s="81">
        <v>5633</v>
      </c>
      <c r="Z223" s="81">
        <v>8908</v>
      </c>
      <c r="AA223" s="81">
        <v>3094</v>
      </c>
      <c r="AB223" s="81">
        <v>16065</v>
      </c>
      <c r="AC223" s="81">
        <v>0</v>
      </c>
      <c r="AD223" s="81">
        <v>2.1646393940603468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36.1</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1929</v>
      </c>
      <c r="B224" s="80">
        <v>398</v>
      </c>
      <c r="C224" s="80">
        <v>7</v>
      </c>
      <c r="D224" s="80">
        <v>24</v>
      </c>
      <c r="E224" s="80">
        <v>2010</v>
      </c>
      <c r="F224" s="80" t="s">
        <v>86</v>
      </c>
      <c r="G224" s="80" t="s">
        <v>1922</v>
      </c>
      <c r="H224" s="80" t="s">
        <v>1923</v>
      </c>
      <c r="I224" s="177"/>
      <c r="J224" s="81">
        <v>31.135214721781661</v>
      </c>
      <c r="K224" s="81">
        <v>1.0929429154443431</v>
      </c>
      <c r="L224" s="81">
        <v>4.8898752734538036</v>
      </c>
      <c r="M224" s="81">
        <v>16.312039492676949</v>
      </c>
      <c r="N224" s="81">
        <v>22.732498184908007</v>
      </c>
      <c r="O224" s="81">
        <v>17.689444503299026</v>
      </c>
      <c r="P224" s="81">
        <v>15.501167159651455</v>
      </c>
      <c r="Q224" s="81">
        <v>0.96342156714726468</v>
      </c>
      <c r="R224" s="81">
        <v>0</v>
      </c>
      <c r="S224" s="81">
        <v>1.3366090666737973</v>
      </c>
      <c r="T224" s="82"/>
      <c r="U224" s="81">
        <v>3837350</v>
      </c>
      <c r="V224" s="81">
        <v>550</v>
      </c>
      <c r="W224" s="81">
        <v>109</v>
      </c>
      <c r="X224" s="81">
        <v>3222</v>
      </c>
      <c r="Y224" s="81">
        <v>5622</v>
      </c>
      <c r="Z224" s="81">
        <v>8984</v>
      </c>
      <c r="AA224" s="81">
        <v>3042</v>
      </c>
      <c r="AB224" s="81">
        <v>15835</v>
      </c>
      <c r="AC224" s="81">
        <v>0</v>
      </c>
      <c r="AD224" s="81">
        <v>1.3366090666737973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44.5</v>
      </c>
      <c r="BJ224" s="81">
        <v>0</v>
      </c>
      <c r="BK224" s="81">
        <v>0</v>
      </c>
      <c r="BL224" s="81">
        <v>0</v>
      </c>
      <c r="BM224" s="82"/>
      <c r="BN224" s="81">
        <v>0</v>
      </c>
      <c r="BO224" s="81">
        <v>0</v>
      </c>
      <c r="BP224" s="81">
        <v>1</v>
      </c>
      <c r="BQ224" s="81">
        <v>0</v>
      </c>
      <c r="BR224" s="81">
        <v>0</v>
      </c>
      <c r="BS224" s="81">
        <v>0</v>
      </c>
      <c r="BT224"/>
      <c r="BU224" s="80">
        <v>44.5</v>
      </c>
      <c r="BV224" s="80">
        <v>0</v>
      </c>
      <c r="BW224" s="80">
        <v>0</v>
      </c>
      <c r="BX224" s="80">
        <v>0</v>
      </c>
      <c r="BY224" s="80">
        <v>0</v>
      </c>
      <c r="BZ224" s="80">
        <v>0</v>
      </c>
      <c r="CA224" s="80">
        <v>0</v>
      </c>
      <c r="CB224" s="80">
        <v>0</v>
      </c>
      <c r="CC224" s="80">
        <v>0</v>
      </c>
    </row>
    <row r="225" spans="1:81">
      <c r="A225" s="80" t="s">
        <v>1930</v>
      </c>
      <c r="B225" s="80">
        <v>399</v>
      </c>
      <c r="C225" s="80">
        <v>8</v>
      </c>
      <c r="D225" s="80">
        <v>24</v>
      </c>
      <c r="E225" s="80">
        <v>2011</v>
      </c>
      <c r="F225" s="80" t="s">
        <v>87</v>
      </c>
      <c r="G225" s="80" t="s">
        <v>1922</v>
      </c>
      <c r="H225" s="80" t="s">
        <v>1923</v>
      </c>
      <c r="I225" s="177"/>
      <c r="J225" s="81">
        <v>34.746049032391788</v>
      </c>
      <c r="K225" s="81">
        <v>1.468111172511158</v>
      </c>
      <c r="L225" s="81">
        <v>4.5649419403764631</v>
      </c>
      <c r="M225" s="81">
        <v>18.984004382950335</v>
      </c>
      <c r="N225" s="81">
        <v>26.314876033450929</v>
      </c>
      <c r="O225" s="81">
        <v>17.4154504710346</v>
      </c>
      <c r="P225" s="81">
        <v>14.75135175824485</v>
      </c>
      <c r="Q225" s="81">
        <v>1.0825005207691096</v>
      </c>
      <c r="R225" s="81">
        <v>0</v>
      </c>
      <c r="S225" s="81">
        <v>1.5393990719931603</v>
      </c>
      <c r="T225" s="82"/>
      <c r="U225" s="81">
        <v>3531295</v>
      </c>
      <c r="V225" s="81">
        <v>550</v>
      </c>
      <c r="W225" s="81">
        <v>109</v>
      </c>
      <c r="X225" s="81">
        <v>3222</v>
      </c>
      <c r="Y225" s="81">
        <v>5560</v>
      </c>
      <c r="Z225" s="81">
        <v>9037</v>
      </c>
      <c r="AA225" s="81">
        <v>2981</v>
      </c>
      <c r="AB225" s="81">
        <v>15425</v>
      </c>
      <c r="AC225" s="81">
        <v>0</v>
      </c>
      <c r="AD225" s="81">
        <v>1.5393990719931603</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45.494</v>
      </c>
      <c r="BJ225" s="81">
        <v>0</v>
      </c>
      <c r="BK225" s="81">
        <v>0</v>
      </c>
      <c r="BL225" s="81">
        <v>0</v>
      </c>
      <c r="BM225" s="82"/>
      <c r="BN225" s="81">
        <v>0</v>
      </c>
      <c r="BO225" s="81">
        <v>0</v>
      </c>
      <c r="BP225" s="81">
        <v>2</v>
      </c>
      <c r="BQ225" s="81">
        <v>0</v>
      </c>
      <c r="BR225" s="81">
        <v>0</v>
      </c>
      <c r="BS225" s="81">
        <v>0</v>
      </c>
      <c r="BT225"/>
      <c r="BU225" s="80">
        <v>45.494</v>
      </c>
      <c r="BV225" s="80">
        <v>0</v>
      </c>
      <c r="BW225" s="80">
        <v>0</v>
      </c>
      <c r="BX225" s="80">
        <v>0</v>
      </c>
      <c r="BY225" s="80">
        <v>0</v>
      </c>
      <c r="BZ225" s="80">
        <v>0</v>
      </c>
      <c r="CA225" s="80">
        <v>0</v>
      </c>
      <c r="CB225" s="80">
        <v>0</v>
      </c>
      <c r="CC225" s="80">
        <v>0</v>
      </c>
    </row>
    <row r="226" spans="1:81">
      <c r="A226" s="80" t="s">
        <v>1931</v>
      </c>
      <c r="B226" s="80">
        <v>400</v>
      </c>
      <c r="C226" s="80">
        <v>9</v>
      </c>
      <c r="D226" s="80">
        <v>24</v>
      </c>
      <c r="E226" s="80">
        <v>2012</v>
      </c>
      <c r="F226" s="80" t="s">
        <v>88</v>
      </c>
      <c r="G226" s="80" t="s">
        <v>1922</v>
      </c>
      <c r="H226" s="80" t="s">
        <v>1923</v>
      </c>
      <c r="I226" s="177"/>
      <c r="J226" s="81">
        <v>36.511035519011521</v>
      </c>
      <c r="K226" s="81">
        <v>1.3782189456241587</v>
      </c>
      <c r="L226" s="81">
        <v>4.5785757044193405</v>
      </c>
      <c r="M226" s="81">
        <v>21.359299631951746</v>
      </c>
      <c r="N226" s="81">
        <v>28.021173559142877</v>
      </c>
      <c r="O226" s="81">
        <v>17.591966792390725</v>
      </c>
      <c r="P226" s="81">
        <v>14.974626561417715</v>
      </c>
      <c r="Q226" s="81">
        <v>1.1575066586971536</v>
      </c>
      <c r="R226" s="81">
        <v>0</v>
      </c>
      <c r="S226" s="81">
        <v>1.7261416154199696</v>
      </c>
      <c r="T226" s="82"/>
      <c r="U226" s="81">
        <v>3403039</v>
      </c>
      <c r="V226" s="81">
        <v>550</v>
      </c>
      <c r="W226" s="81">
        <v>109</v>
      </c>
      <c r="X226" s="81">
        <v>3222</v>
      </c>
      <c r="Y226" s="81">
        <v>5568</v>
      </c>
      <c r="Z226" s="81">
        <v>9201</v>
      </c>
      <c r="AA226" s="81">
        <v>3009</v>
      </c>
      <c r="AB226" s="81">
        <v>15181</v>
      </c>
      <c r="AC226" s="81">
        <v>0</v>
      </c>
      <c r="AD226" s="81">
        <v>1.7261416154199696</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49.08</v>
      </c>
      <c r="BJ226" s="81">
        <v>0</v>
      </c>
      <c r="BK226" s="81">
        <v>0</v>
      </c>
      <c r="BL226" s="81">
        <v>0</v>
      </c>
      <c r="BM226" s="82"/>
      <c r="BN226" s="81">
        <v>0</v>
      </c>
      <c r="BO226" s="81">
        <v>0</v>
      </c>
      <c r="BP226" s="81">
        <v>2</v>
      </c>
      <c r="BQ226" s="81">
        <v>0</v>
      </c>
      <c r="BR226" s="81">
        <v>0</v>
      </c>
      <c r="BS226" s="81">
        <v>0</v>
      </c>
      <c r="BT226"/>
      <c r="BU226" s="80">
        <v>49.08</v>
      </c>
      <c r="BV226" s="80">
        <v>0</v>
      </c>
      <c r="BW226" s="80">
        <v>0</v>
      </c>
      <c r="BX226" s="80">
        <v>0</v>
      </c>
      <c r="BY226" s="80">
        <v>0</v>
      </c>
      <c r="BZ226" s="80">
        <v>0</v>
      </c>
      <c r="CA226" s="80">
        <v>0</v>
      </c>
      <c r="CB226" s="80">
        <v>0</v>
      </c>
      <c r="CC226" s="80">
        <v>0</v>
      </c>
    </row>
    <row r="227" spans="1:81">
      <c r="A227" s="80" t="s">
        <v>1932</v>
      </c>
      <c r="B227" s="80">
        <v>401</v>
      </c>
      <c r="C227" s="80">
        <v>10</v>
      </c>
      <c r="D227" s="80">
        <v>24</v>
      </c>
      <c r="E227" s="80">
        <v>2013</v>
      </c>
      <c r="F227" s="80" t="s">
        <v>89</v>
      </c>
      <c r="G227" s="80" t="s">
        <v>1922</v>
      </c>
      <c r="H227" s="80" t="s">
        <v>1923</v>
      </c>
      <c r="I227" s="177"/>
      <c r="J227" s="81">
        <v>31.057660125967484</v>
      </c>
      <c r="K227" s="81">
        <v>1.1700726223834321</v>
      </c>
      <c r="L227" s="81">
        <v>3.3215147847712134</v>
      </c>
      <c r="M227" s="81">
        <v>18.434423205674062</v>
      </c>
      <c r="N227" s="81">
        <v>27.541449450739574</v>
      </c>
      <c r="O227" s="81">
        <v>16.962714281670191</v>
      </c>
      <c r="P227" s="81">
        <v>15.125961253782057</v>
      </c>
      <c r="Q227" s="81">
        <v>1.1576357669154032</v>
      </c>
      <c r="R227" s="81">
        <v>0</v>
      </c>
      <c r="S227" s="81">
        <v>2.6038113788004069</v>
      </c>
      <c r="T227" s="82"/>
      <c r="U227" s="81">
        <v>3182608</v>
      </c>
      <c r="V227" s="81">
        <v>550</v>
      </c>
      <c r="W227" s="81">
        <v>109</v>
      </c>
      <c r="X227" s="81">
        <v>3222</v>
      </c>
      <c r="Y227" s="81">
        <v>5564</v>
      </c>
      <c r="Z227" s="81">
        <v>9268</v>
      </c>
      <c r="AA227" s="81">
        <v>3028</v>
      </c>
      <c r="AB227" s="81">
        <v>14965</v>
      </c>
      <c r="AC227" s="81">
        <v>0</v>
      </c>
      <c r="AD227" s="81">
        <v>2.6038113788004069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49.61</v>
      </c>
      <c r="BJ227" s="81">
        <v>0</v>
      </c>
      <c r="BK227" s="81">
        <v>0</v>
      </c>
      <c r="BL227" s="81">
        <v>0</v>
      </c>
      <c r="BM227" s="82"/>
      <c r="BN227" s="81">
        <v>0</v>
      </c>
      <c r="BO227" s="81">
        <v>0</v>
      </c>
      <c r="BP227" s="81">
        <v>2</v>
      </c>
      <c r="BQ227" s="81">
        <v>0</v>
      </c>
      <c r="BR227" s="81">
        <v>0</v>
      </c>
      <c r="BS227" s="81">
        <v>0</v>
      </c>
      <c r="BT227"/>
      <c r="BU227" s="80">
        <v>49.61</v>
      </c>
      <c r="BV227" s="80">
        <v>0</v>
      </c>
      <c r="BW227" s="80">
        <v>0</v>
      </c>
      <c r="BX227" s="80">
        <v>0</v>
      </c>
      <c r="BY227" s="80">
        <v>0</v>
      </c>
      <c r="BZ227" s="80">
        <v>0</v>
      </c>
      <c r="CA227" s="80">
        <v>0</v>
      </c>
      <c r="CB227" s="80">
        <v>0</v>
      </c>
      <c r="CC227" s="80">
        <v>0</v>
      </c>
    </row>
    <row r="228" spans="1:81">
      <c r="A228" s="80" t="s">
        <v>1933</v>
      </c>
      <c r="B228" s="80">
        <v>402</v>
      </c>
      <c r="C228" s="80">
        <v>11</v>
      </c>
      <c r="D228" s="80">
        <v>24</v>
      </c>
      <c r="E228" s="80">
        <v>2014</v>
      </c>
      <c r="F228" s="80" t="s">
        <v>90</v>
      </c>
      <c r="G228" s="80" t="s">
        <v>1922</v>
      </c>
      <c r="H228" s="80" t="s">
        <v>1923</v>
      </c>
      <c r="I228" s="177"/>
      <c r="J228" s="81">
        <v>31.65812946530848</v>
      </c>
      <c r="K228" s="81">
        <v>1.8718166609353684</v>
      </c>
      <c r="L228" s="81">
        <v>1.1932738800568214</v>
      </c>
      <c r="M228" s="81">
        <v>21.557941261700332</v>
      </c>
      <c r="N228" s="81">
        <v>26.904344101722717</v>
      </c>
      <c r="O228" s="81">
        <v>16.282962971429566</v>
      </c>
      <c r="P228" s="81">
        <v>15.084120381970706</v>
      </c>
      <c r="Q228" s="81">
        <v>1.0934060319983689</v>
      </c>
      <c r="R228" s="81">
        <v>0</v>
      </c>
      <c r="S228" s="81">
        <v>3.3026739604047859</v>
      </c>
      <c r="T228" s="82"/>
      <c r="U228" s="81">
        <v>3489132</v>
      </c>
      <c r="V228" s="81">
        <v>810</v>
      </c>
      <c r="W228" s="81">
        <v>26</v>
      </c>
      <c r="X228" s="81">
        <v>3370</v>
      </c>
      <c r="Y228" s="81">
        <v>5565</v>
      </c>
      <c r="Z228" s="81">
        <v>9370</v>
      </c>
      <c r="AA228" s="81">
        <v>3004</v>
      </c>
      <c r="AB228" s="81">
        <v>14732</v>
      </c>
      <c r="AC228" s="81">
        <v>0</v>
      </c>
      <c r="AD228" s="81">
        <v>3.3026739604047859</v>
      </c>
      <c r="AE228" s="82"/>
      <c r="AF228" s="81">
        <v>33557926.304568306</v>
      </c>
      <c r="AG228" s="81">
        <v>1474236.7054142556</v>
      </c>
      <c r="AH228" s="81">
        <v>266591.81594870397</v>
      </c>
      <c r="AI228" s="81">
        <v>23179843.054375242</v>
      </c>
      <c r="AJ228" s="81">
        <v>33360072.100857396</v>
      </c>
      <c r="AK228" s="81">
        <v>0</v>
      </c>
      <c r="AL228" s="81">
        <v>0</v>
      </c>
      <c r="AM228" s="81">
        <v>2022483.4565570988</v>
      </c>
      <c r="AN228" s="81">
        <v>0</v>
      </c>
      <c r="AO228" s="81">
        <v>0</v>
      </c>
      <c r="AP228" s="82"/>
      <c r="AQ228" s="81">
        <v>240</v>
      </c>
      <c r="AR228" s="81">
        <v>64</v>
      </c>
      <c r="AS228" s="81">
        <v>0</v>
      </c>
      <c r="AT228" s="81">
        <v>0</v>
      </c>
      <c r="AU228" s="81">
        <v>0</v>
      </c>
      <c r="AV228" s="81">
        <v>0</v>
      </c>
      <c r="AW228" s="81" t="s">
        <v>564</v>
      </c>
      <c r="AX228" s="82"/>
      <c r="AY228" s="81">
        <v>1040.8</v>
      </c>
      <c r="AZ228" s="81">
        <v>2599.1</v>
      </c>
      <c r="BA228" s="81">
        <v>0</v>
      </c>
      <c r="BB228" s="81">
        <v>0</v>
      </c>
      <c r="BC228" s="81">
        <v>0</v>
      </c>
      <c r="BD228" s="81">
        <v>0</v>
      </c>
      <c r="BE228" s="81" t="s">
        <v>564</v>
      </c>
      <c r="BF228" s="82"/>
      <c r="BG228" s="81">
        <v>0</v>
      </c>
      <c r="BH228" s="81">
        <v>0</v>
      </c>
      <c r="BI228" s="81">
        <v>42.93</v>
      </c>
      <c r="BJ228" s="81">
        <v>0</v>
      </c>
      <c r="BK228" s="81">
        <v>0</v>
      </c>
      <c r="BL228" s="81">
        <v>0</v>
      </c>
      <c r="BM228" s="82"/>
      <c r="BN228" s="81">
        <v>0</v>
      </c>
      <c r="BO228" s="81">
        <v>0</v>
      </c>
      <c r="BP228" s="81">
        <v>2</v>
      </c>
      <c r="BQ228" s="81">
        <v>0</v>
      </c>
      <c r="BR228" s="81">
        <v>0</v>
      </c>
      <c r="BS228" s="81">
        <v>0</v>
      </c>
      <c r="BT228"/>
      <c r="BU228" s="80">
        <v>42.93</v>
      </c>
      <c r="BV228" s="80">
        <v>0</v>
      </c>
      <c r="BW228" s="80">
        <v>0</v>
      </c>
      <c r="BX228" s="80">
        <v>0</v>
      </c>
      <c r="BY228" s="80">
        <v>0</v>
      </c>
      <c r="BZ228" s="80">
        <v>0</v>
      </c>
      <c r="CA228" s="80">
        <v>0</v>
      </c>
      <c r="CB228" s="80">
        <v>0</v>
      </c>
      <c r="CC228" s="80">
        <v>0</v>
      </c>
    </row>
    <row r="229" spans="1:81">
      <c r="A229" s="80" t="s">
        <v>1934</v>
      </c>
      <c r="B229" s="80">
        <v>403</v>
      </c>
      <c r="C229" s="80">
        <v>12</v>
      </c>
      <c r="D229" s="80">
        <v>24</v>
      </c>
      <c r="E229" s="80">
        <v>2015</v>
      </c>
      <c r="F229" s="80" t="s">
        <v>91</v>
      </c>
      <c r="G229" s="80" t="s">
        <v>1922</v>
      </c>
      <c r="H229" s="80" t="s">
        <v>1923</v>
      </c>
      <c r="I229" s="177"/>
      <c r="J229" s="81">
        <v>17.719486191313884</v>
      </c>
      <c r="K229" s="81">
        <v>1.8916723286790882</v>
      </c>
      <c r="L229" s="81">
        <v>1.2138074233427234</v>
      </c>
      <c r="M229" s="81">
        <v>21.208674017512635</v>
      </c>
      <c r="N229" s="81">
        <v>24.07088920595103</v>
      </c>
      <c r="O229" s="81">
        <v>16.08454779713967</v>
      </c>
      <c r="P229" s="81">
        <v>15.216595922127862</v>
      </c>
      <c r="Q229" s="81">
        <v>1.0468491963051867</v>
      </c>
      <c r="R229" s="81">
        <v>0</v>
      </c>
      <c r="S229" s="81">
        <v>2.1962816317785072</v>
      </c>
      <c r="T229" s="82"/>
      <c r="U229" s="81">
        <v>2162297</v>
      </c>
      <c r="V229" s="81">
        <v>810</v>
      </c>
      <c r="W229" s="81">
        <v>26</v>
      </c>
      <c r="X229" s="81">
        <v>3370</v>
      </c>
      <c r="Y229" s="81">
        <v>5553</v>
      </c>
      <c r="Z229" s="81">
        <v>9345</v>
      </c>
      <c r="AA229" s="81">
        <v>3028</v>
      </c>
      <c r="AB229" s="81">
        <v>14408</v>
      </c>
      <c r="AC229" s="81">
        <v>0</v>
      </c>
      <c r="AD229" s="81">
        <v>2.1962816317785072</v>
      </c>
      <c r="AE229" s="82"/>
      <c r="AF229" s="81">
        <v>18848043.71726897</v>
      </c>
      <c r="AG229" s="81">
        <v>1391052.3137826042</v>
      </c>
      <c r="AH229" s="81">
        <v>211122.09258062326</v>
      </c>
      <c r="AI229" s="81">
        <v>23745425.104491629</v>
      </c>
      <c r="AJ229" s="81">
        <v>30430684.105230805</v>
      </c>
      <c r="AK229" s="81">
        <v>0</v>
      </c>
      <c r="AL229" s="81">
        <v>0</v>
      </c>
      <c r="AM229" s="81">
        <v>1974555.9607131651</v>
      </c>
      <c r="AN229" s="81">
        <v>0</v>
      </c>
      <c r="AO229" s="81">
        <v>0</v>
      </c>
      <c r="AP229" s="82"/>
      <c r="AQ229" s="81">
        <v>274</v>
      </c>
      <c r="AR229" s="81">
        <v>92</v>
      </c>
      <c r="AS229" s="81">
        <v>0</v>
      </c>
      <c r="AT229" s="81">
        <v>0</v>
      </c>
      <c r="AU229" s="81">
        <v>0</v>
      </c>
      <c r="AV229" s="81">
        <v>0</v>
      </c>
      <c r="AW229" s="81" t="s">
        <v>564</v>
      </c>
      <c r="AX229" s="82"/>
      <c r="AY229" s="81">
        <v>1228.7</v>
      </c>
      <c r="AZ229" s="81">
        <v>5631.3</v>
      </c>
      <c r="BA229" s="81">
        <v>0</v>
      </c>
      <c r="BB229" s="81">
        <v>0</v>
      </c>
      <c r="BC229" s="81">
        <v>0</v>
      </c>
      <c r="BD229" s="81">
        <v>0</v>
      </c>
      <c r="BE229" s="81" t="s">
        <v>564</v>
      </c>
      <c r="BF229" s="82"/>
      <c r="BG229" s="81">
        <v>0</v>
      </c>
      <c r="BH229" s="81">
        <v>0</v>
      </c>
      <c r="BI229" s="81">
        <v>39.137999999999998</v>
      </c>
      <c r="BJ229" s="81">
        <v>0</v>
      </c>
      <c r="BK229" s="81">
        <v>0</v>
      </c>
      <c r="BL229" s="81">
        <v>0</v>
      </c>
      <c r="BM229" s="82"/>
      <c r="BN229" s="81">
        <v>0</v>
      </c>
      <c r="BO229" s="81">
        <v>0</v>
      </c>
      <c r="BP229" s="81">
        <v>2</v>
      </c>
      <c r="BQ229" s="81">
        <v>0</v>
      </c>
      <c r="BR229" s="81">
        <v>0</v>
      </c>
      <c r="BS229" s="81">
        <v>0</v>
      </c>
      <c r="BT229"/>
      <c r="BU229" s="80">
        <v>39.137999999999998</v>
      </c>
      <c r="BV229" s="80">
        <v>0</v>
      </c>
      <c r="BW229" s="80">
        <v>0</v>
      </c>
      <c r="BX229" s="80">
        <v>0</v>
      </c>
      <c r="BY229" s="80">
        <v>0</v>
      </c>
      <c r="BZ229" s="80">
        <v>0</v>
      </c>
      <c r="CA229" s="80">
        <v>0</v>
      </c>
      <c r="CB229" s="80">
        <v>0</v>
      </c>
      <c r="CC229" s="80">
        <v>0</v>
      </c>
    </row>
    <row r="230" spans="1:81">
      <c r="A230" s="80" t="s">
        <v>1935</v>
      </c>
      <c r="B230" s="80">
        <v>404</v>
      </c>
      <c r="C230" s="80">
        <v>13</v>
      </c>
      <c r="D230" s="80">
        <v>24</v>
      </c>
      <c r="E230" s="80">
        <v>2016</v>
      </c>
      <c r="F230" s="80" t="s">
        <v>92</v>
      </c>
      <c r="G230" s="80" t="s">
        <v>1922</v>
      </c>
      <c r="H230" s="80" t="s">
        <v>1923</v>
      </c>
      <c r="I230" s="177"/>
      <c r="J230" s="81">
        <v>24.069904843133457</v>
      </c>
      <c r="K230" s="81">
        <v>1.9431784696895311</v>
      </c>
      <c r="L230" s="81">
        <v>1.3308105937132877</v>
      </c>
      <c r="M230" s="81">
        <v>15.494514725607146</v>
      </c>
      <c r="N230" s="81">
        <v>22.419907649994766</v>
      </c>
      <c r="O230" s="81">
        <v>15.681790359412117</v>
      </c>
      <c r="P230" s="81">
        <v>14.503284973171244</v>
      </c>
      <c r="Q230" s="81">
        <v>0.99753612934399571</v>
      </c>
      <c r="R230" s="81">
        <v>0</v>
      </c>
      <c r="S230" s="81">
        <v>2.3913485620245511</v>
      </c>
      <c r="T230" s="82"/>
      <c r="U230" s="81">
        <v>2894387</v>
      </c>
      <c r="V230" s="81">
        <v>810</v>
      </c>
      <c r="W230" s="81">
        <v>26</v>
      </c>
      <c r="X230" s="81">
        <v>3370</v>
      </c>
      <c r="Y230" s="81">
        <v>5559</v>
      </c>
      <c r="Z230" s="81">
        <v>9223</v>
      </c>
      <c r="AA230" s="81">
        <v>2985</v>
      </c>
      <c r="AB230" s="81">
        <v>14123</v>
      </c>
      <c r="AC230" s="81">
        <v>0</v>
      </c>
      <c r="AD230" s="81">
        <v>2.3913485620245511</v>
      </c>
      <c r="AE230" s="82"/>
      <c r="AF230" s="81">
        <v>26730053.741380859</v>
      </c>
      <c r="AG230" s="81">
        <v>1371196.6305413691</v>
      </c>
      <c r="AH230" s="81">
        <v>185747.38948480829</v>
      </c>
      <c r="AI230" s="81">
        <v>21150539.679410271</v>
      </c>
      <c r="AJ230" s="81">
        <v>28383020.601268839</v>
      </c>
      <c r="AK230" s="81">
        <v>0</v>
      </c>
      <c r="AL230" s="81">
        <v>0</v>
      </c>
      <c r="AM230" s="81">
        <v>1937001.598206999</v>
      </c>
      <c r="AN230" s="81">
        <v>0</v>
      </c>
      <c r="AO230" s="81">
        <v>0</v>
      </c>
      <c r="AP230" s="82"/>
      <c r="AQ230" s="81">
        <v>307</v>
      </c>
      <c r="AR230" s="81">
        <v>108</v>
      </c>
      <c r="AS230" s="81">
        <v>0</v>
      </c>
      <c r="AT230" s="81">
        <v>0</v>
      </c>
      <c r="AU230" s="81">
        <v>0</v>
      </c>
      <c r="AV230" s="81">
        <v>0</v>
      </c>
      <c r="AW230" s="81" t="s">
        <v>564</v>
      </c>
      <c r="AX230" s="82"/>
      <c r="AY230" s="81">
        <v>1416</v>
      </c>
      <c r="AZ230" s="81">
        <v>6181.3</v>
      </c>
      <c r="BA230" s="81">
        <v>0</v>
      </c>
      <c r="BB230" s="81">
        <v>0</v>
      </c>
      <c r="BC230" s="81">
        <v>0</v>
      </c>
      <c r="BD230" s="81">
        <v>0</v>
      </c>
      <c r="BE230" s="81" t="s">
        <v>564</v>
      </c>
      <c r="BF230" s="82"/>
      <c r="BG230" s="81">
        <v>0</v>
      </c>
      <c r="BH230" s="81">
        <v>0</v>
      </c>
      <c r="BI230" s="81">
        <v>31.914999999999999</v>
      </c>
      <c r="BJ230" s="81">
        <v>0</v>
      </c>
      <c r="BK230" s="81">
        <v>0</v>
      </c>
      <c r="BL230" s="81">
        <v>0</v>
      </c>
      <c r="BM230" s="82"/>
      <c r="BN230" s="81">
        <v>0</v>
      </c>
      <c r="BO230" s="81">
        <v>0</v>
      </c>
      <c r="BP230" s="81">
        <v>2</v>
      </c>
      <c r="BQ230" s="81">
        <v>0</v>
      </c>
      <c r="BR230" s="81">
        <v>0</v>
      </c>
      <c r="BS230" s="81">
        <v>0</v>
      </c>
      <c r="BT230"/>
      <c r="BU230" s="80">
        <v>31.914999999999999</v>
      </c>
      <c r="BV230" s="80">
        <v>0</v>
      </c>
      <c r="BW230" s="80">
        <v>0</v>
      </c>
      <c r="BX230" s="80">
        <v>0</v>
      </c>
      <c r="BY230" s="80">
        <v>0</v>
      </c>
      <c r="BZ230" s="80">
        <v>0</v>
      </c>
      <c r="CA230" s="80">
        <v>0</v>
      </c>
      <c r="CB230" s="80">
        <v>0</v>
      </c>
      <c r="CC230" s="80">
        <v>0</v>
      </c>
    </row>
    <row r="231" spans="1:81">
      <c r="A231" s="80" t="s">
        <v>1936</v>
      </c>
      <c r="B231" s="80">
        <v>405</v>
      </c>
      <c r="C231" s="80">
        <v>14</v>
      </c>
      <c r="D231" s="80">
        <v>24</v>
      </c>
      <c r="E231" s="80">
        <v>2017</v>
      </c>
      <c r="F231" s="80" t="s">
        <v>71</v>
      </c>
      <c r="G231" s="80" t="s">
        <v>1922</v>
      </c>
      <c r="H231" s="80" t="s">
        <v>1923</v>
      </c>
      <c r="I231" s="177"/>
      <c r="J231" s="81">
        <v>24.180291381115769</v>
      </c>
      <c r="K231" s="81">
        <v>1.9973160957233755</v>
      </c>
      <c r="L231" s="81">
        <v>1.3787612101475517</v>
      </c>
      <c r="M231" s="81">
        <v>14.361593862804826</v>
      </c>
      <c r="N231" s="81">
        <v>23.457571274292981</v>
      </c>
      <c r="O231" s="81">
        <v>15.180036498624055</v>
      </c>
      <c r="P231" s="81">
        <v>14.290713250162225</v>
      </c>
      <c r="Q231" s="81">
        <v>0.93797294819922072</v>
      </c>
      <c r="R231" s="81">
        <v>0</v>
      </c>
      <c r="S231" s="81">
        <v>2.5073246054389089</v>
      </c>
      <c r="T231" s="82"/>
      <c r="U231" s="81">
        <v>3074001</v>
      </c>
      <c r="V231" s="81">
        <v>810</v>
      </c>
      <c r="W231" s="81">
        <v>26</v>
      </c>
      <c r="X231" s="81">
        <v>3370</v>
      </c>
      <c r="Y231" s="81">
        <v>5481</v>
      </c>
      <c r="Z231" s="81">
        <v>9076</v>
      </c>
      <c r="AA231" s="81">
        <v>2960</v>
      </c>
      <c r="AB231" s="81">
        <v>13733</v>
      </c>
      <c r="AC231" s="81">
        <v>0</v>
      </c>
      <c r="AD231" s="81">
        <v>2.5073246054389089</v>
      </c>
      <c r="AE231" s="82"/>
      <c r="AF231" s="81">
        <v>27442877.643421039</v>
      </c>
      <c r="AG231" s="81">
        <v>1436352.5912191339</v>
      </c>
      <c r="AH231" s="81">
        <v>260112.5331472804</v>
      </c>
      <c r="AI231" s="81">
        <v>20747529.11350831</v>
      </c>
      <c r="AJ231" s="81">
        <v>29880720.400035691</v>
      </c>
      <c r="AK231" s="81">
        <v>0</v>
      </c>
      <c r="AL231" s="81">
        <v>0</v>
      </c>
      <c r="AM231" s="81">
        <v>1886459.3929151681</v>
      </c>
      <c r="AN231" s="81">
        <v>0</v>
      </c>
      <c r="AO231" s="81">
        <v>0</v>
      </c>
      <c r="AP231" s="82"/>
      <c r="AQ231" s="81">
        <v>356</v>
      </c>
      <c r="AR231" s="81">
        <v>117</v>
      </c>
      <c r="AS231" s="81">
        <v>0</v>
      </c>
      <c r="AT231" s="81">
        <v>0</v>
      </c>
      <c r="AU231" s="81">
        <v>0</v>
      </c>
      <c r="AV231" s="81">
        <v>0</v>
      </c>
      <c r="AW231" s="81" t="s">
        <v>564</v>
      </c>
      <c r="AX231" s="82"/>
      <c r="AY231" s="81">
        <v>1698.6</v>
      </c>
      <c r="AZ231" s="81">
        <v>6478.7</v>
      </c>
      <c r="BA231" s="81">
        <v>0</v>
      </c>
      <c r="BB231" s="81">
        <v>0</v>
      </c>
      <c r="BC231" s="81">
        <v>0</v>
      </c>
      <c r="BD231" s="81">
        <v>0</v>
      </c>
      <c r="BE231" s="81" t="s">
        <v>564</v>
      </c>
      <c r="BF231" s="82"/>
      <c r="BG231" s="81">
        <v>0</v>
      </c>
      <c r="BH231" s="81">
        <v>0</v>
      </c>
      <c r="BI231" s="81">
        <v>29.477</v>
      </c>
      <c r="BJ231" s="81">
        <v>0</v>
      </c>
      <c r="BK231" s="81">
        <v>0</v>
      </c>
      <c r="BL231" s="81">
        <v>0</v>
      </c>
      <c r="BM231" s="82"/>
      <c r="BN231" s="81">
        <v>0</v>
      </c>
      <c r="BO231" s="81">
        <v>0</v>
      </c>
      <c r="BP231" s="81">
        <v>2</v>
      </c>
      <c r="BQ231" s="81">
        <v>0</v>
      </c>
      <c r="BR231" s="81">
        <v>0</v>
      </c>
      <c r="BS231" s="81">
        <v>0</v>
      </c>
      <c r="BT231"/>
      <c r="BU231" s="80">
        <v>29.477</v>
      </c>
      <c r="BV231" s="80">
        <v>0</v>
      </c>
      <c r="BW231" s="80">
        <v>0</v>
      </c>
      <c r="BX231" s="80">
        <v>0</v>
      </c>
      <c r="BY231" s="80">
        <v>0</v>
      </c>
      <c r="BZ231" s="80">
        <v>0</v>
      </c>
      <c r="CA231" s="80">
        <v>0</v>
      </c>
      <c r="CB231" s="80">
        <v>0</v>
      </c>
      <c r="CC231" s="80">
        <v>0</v>
      </c>
    </row>
    <row r="232" spans="1:81">
      <c r="A232" s="80" t="s">
        <v>1937</v>
      </c>
      <c r="B232" s="80">
        <v>406</v>
      </c>
      <c r="C232" s="80">
        <v>15</v>
      </c>
      <c r="D232" s="80">
        <v>24</v>
      </c>
      <c r="E232" s="80">
        <v>2018</v>
      </c>
      <c r="F232" s="80" t="s">
        <v>93</v>
      </c>
      <c r="G232" s="80" t="s">
        <v>1922</v>
      </c>
      <c r="H232" s="80" t="s">
        <v>1923</v>
      </c>
      <c r="I232" s="177"/>
      <c r="J232" s="81">
        <v>25.875433962807136</v>
      </c>
      <c r="K232" s="81">
        <v>1.8984324121925169</v>
      </c>
      <c r="L232" s="81">
        <v>1.2502521576452523</v>
      </c>
      <c r="M232" s="81">
        <v>15.232696966675231</v>
      </c>
      <c r="N232" s="81">
        <v>21.425411350815171</v>
      </c>
      <c r="O232" s="81">
        <v>14.676567318990887</v>
      </c>
      <c r="P232" s="81">
        <v>13.837767562524604</v>
      </c>
      <c r="Q232" s="81">
        <v>0.84732139879298729</v>
      </c>
      <c r="R232" s="81">
        <v>0</v>
      </c>
      <c r="S232" s="81">
        <v>2.6731144851921855</v>
      </c>
      <c r="T232" s="82"/>
      <c r="U232" s="81">
        <v>3172398</v>
      </c>
      <c r="V232" s="81">
        <v>810</v>
      </c>
      <c r="W232" s="81">
        <v>26</v>
      </c>
      <c r="X232" s="81">
        <v>3370</v>
      </c>
      <c r="Y232" s="81">
        <v>5454</v>
      </c>
      <c r="Z232" s="81">
        <v>8943</v>
      </c>
      <c r="AA232" s="81">
        <v>2895</v>
      </c>
      <c r="AB232" s="81">
        <v>13369</v>
      </c>
      <c r="AC232" s="81">
        <v>0</v>
      </c>
      <c r="AD232" s="81">
        <v>2.673114485192186</v>
      </c>
      <c r="AE232" s="82"/>
      <c r="AF232" s="81">
        <v>29634278.133376971</v>
      </c>
      <c r="AG232" s="81">
        <v>1276602.659953024</v>
      </c>
      <c r="AH232" s="81">
        <v>246621.03992259581</v>
      </c>
      <c r="AI232" s="81">
        <v>20695023.123139512</v>
      </c>
      <c r="AJ232" s="81">
        <v>27195239.228765581</v>
      </c>
      <c r="AK232" s="81">
        <v>0</v>
      </c>
      <c r="AL232" s="81">
        <v>0</v>
      </c>
      <c r="AM232" s="81">
        <v>1840257.6991040341</v>
      </c>
      <c r="AN232" s="81">
        <v>0</v>
      </c>
      <c r="AO232" s="81">
        <v>0</v>
      </c>
      <c r="AP232" s="82"/>
      <c r="AQ232" s="81">
        <v>378</v>
      </c>
      <c r="AR232" s="81">
        <v>131</v>
      </c>
      <c r="AS232" s="81">
        <v>0</v>
      </c>
      <c r="AT232" s="81">
        <v>0</v>
      </c>
      <c r="AU232" s="81">
        <v>0</v>
      </c>
      <c r="AV232" s="81">
        <v>0</v>
      </c>
      <c r="AW232" s="81" t="s">
        <v>564</v>
      </c>
      <c r="AX232" s="82"/>
      <c r="AY232" s="81">
        <v>1828.8</v>
      </c>
      <c r="AZ232" s="81">
        <v>6901</v>
      </c>
      <c r="BA232" s="81">
        <v>0</v>
      </c>
      <c r="BB232" s="81">
        <v>0</v>
      </c>
      <c r="BC232" s="81">
        <v>0</v>
      </c>
      <c r="BD232" s="81">
        <v>0</v>
      </c>
      <c r="BE232" s="81" t="s">
        <v>564</v>
      </c>
      <c r="BF232" s="82"/>
      <c r="BG232" s="81">
        <v>0</v>
      </c>
      <c r="BH232" s="81">
        <v>0</v>
      </c>
      <c r="BI232" s="81">
        <v>29.337</v>
      </c>
      <c r="BJ232" s="81">
        <v>0</v>
      </c>
      <c r="BK232" s="81">
        <v>0</v>
      </c>
      <c r="BL232" s="81">
        <v>0</v>
      </c>
      <c r="BM232" s="82"/>
      <c r="BN232" s="81">
        <v>0</v>
      </c>
      <c r="BO232" s="81">
        <v>0</v>
      </c>
      <c r="BP232" s="81">
        <v>2</v>
      </c>
      <c r="BQ232" s="81">
        <v>0</v>
      </c>
      <c r="BR232" s="81">
        <v>0</v>
      </c>
      <c r="BS232" s="81">
        <v>0</v>
      </c>
      <c r="BT232"/>
      <c r="BU232" s="80">
        <v>29.337</v>
      </c>
      <c r="BV232" s="80">
        <v>0</v>
      </c>
      <c r="BW232" s="80">
        <v>0</v>
      </c>
      <c r="BX232" s="80">
        <v>0</v>
      </c>
      <c r="BY232" s="80">
        <v>0</v>
      </c>
      <c r="BZ232" s="80">
        <v>0</v>
      </c>
      <c r="CA232" s="80">
        <v>0</v>
      </c>
      <c r="CB232" s="80">
        <v>0</v>
      </c>
      <c r="CC232" s="80">
        <v>0</v>
      </c>
    </row>
    <row r="233" spans="1:81">
      <c r="A233" s="80" t="s">
        <v>1938</v>
      </c>
      <c r="B233" s="80">
        <v>407</v>
      </c>
      <c r="C233" s="80">
        <v>16</v>
      </c>
      <c r="D233" s="80">
        <v>24</v>
      </c>
      <c r="E233" s="80">
        <v>2019</v>
      </c>
      <c r="F233" s="80" t="s">
        <v>73</v>
      </c>
      <c r="G233" s="80" t="s">
        <v>1922</v>
      </c>
      <c r="H233" s="80" t="s">
        <v>1923</v>
      </c>
      <c r="I233" s="177"/>
      <c r="J233" s="81">
        <v>25.465976930317765</v>
      </c>
      <c r="K233" s="81">
        <v>1.7573230635768109</v>
      </c>
      <c r="L233" s="81">
        <v>1.2625703814712044</v>
      </c>
      <c r="M233" s="81">
        <v>15.25022033480024</v>
      </c>
      <c r="N233" s="81">
        <v>20.83821426697099</v>
      </c>
      <c r="O233" s="81">
        <v>14.008051338443929</v>
      </c>
      <c r="P233" s="81">
        <v>13.460523640192308</v>
      </c>
      <c r="Q233" s="81">
        <v>0.80202914260052904</v>
      </c>
      <c r="R233" s="81">
        <v>0</v>
      </c>
      <c r="S233" s="81">
        <v>2.5953341213552421</v>
      </c>
      <c r="T233" s="82"/>
      <c r="U233" s="81">
        <v>3127701</v>
      </c>
      <c r="V233" s="81">
        <v>810</v>
      </c>
      <c r="W233" s="81">
        <v>26</v>
      </c>
      <c r="X233" s="81">
        <v>3370</v>
      </c>
      <c r="Y233" s="81">
        <v>5448</v>
      </c>
      <c r="Z233" s="81">
        <v>8770</v>
      </c>
      <c r="AA233" s="81">
        <v>2795</v>
      </c>
      <c r="AB233" s="81">
        <v>12997</v>
      </c>
      <c r="AC233" s="81">
        <v>0</v>
      </c>
      <c r="AD233" s="81">
        <v>2.5953341213552421</v>
      </c>
      <c r="AE233" s="82"/>
      <c r="AF233" s="81">
        <v>30859653.438110732</v>
      </c>
      <c r="AG233" s="81">
        <v>1236128.325326348</v>
      </c>
      <c r="AH233" s="81">
        <v>258892.75299219301</v>
      </c>
      <c r="AI233" s="81">
        <v>22109296.86363833</v>
      </c>
      <c r="AJ233" s="81">
        <v>27736066.072631326</v>
      </c>
      <c r="AK233" s="81">
        <v>0</v>
      </c>
      <c r="AL233" s="81">
        <v>0</v>
      </c>
      <c r="AM233" s="81">
        <v>1770093.5586363839</v>
      </c>
      <c r="AN233" s="81">
        <v>0</v>
      </c>
      <c r="AO233" s="81">
        <v>0</v>
      </c>
      <c r="AP233" s="82"/>
      <c r="AQ233" s="81">
        <v>401</v>
      </c>
      <c r="AR233" s="81">
        <v>144</v>
      </c>
      <c r="AS233" s="81">
        <v>0</v>
      </c>
      <c r="AT233" s="81">
        <v>0</v>
      </c>
      <c r="AU233" s="81">
        <v>0</v>
      </c>
      <c r="AV233" s="81">
        <v>0</v>
      </c>
      <c r="AW233" s="81" t="s">
        <v>564</v>
      </c>
      <c r="AX233" s="82"/>
      <c r="AY233" s="81">
        <v>1958.7</v>
      </c>
      <c r="AZ233" s="81">
        <v>7463.8000000000011</v>
      </c>
      <c r="BA233" s="81">
        <v>0</v>
      </c>
      <c r="BB233" s="81">
        <v>0</v>
      </c>
      <c r="BC233" s="81">
        <v>0</v>
      </c>
      <c r="BD233" s="81">
        <v>0</v>
      </c>
      <c r="BE233" s="81" t="s">
        <v>564</v>
      </c>
      <c r="BF233" s="82"/>
      <c r="BG233" s="81">
        <v>0</v>
      </c>
      <c r="BH233" s="81">
        <v>0</v>
      </c>
      <c r="BI233" s="81">
        <v>29.27</v>
      </c>
      <c r="BJ233" s="81">
        <v>0</v>
      </c>
      <c r="BK233" s="81">
        <v>0</v>
      </c>
      <c r="BL233" s="81">
        <v>0</v>
      </c>
      <c r="BM233" s="82"/>
      <c r="BN233" s="81">
        <v>0</v>
      </c>
      <c r="BO233" s="81">
        <v>0</v>
      </c>
      <c r="BP233" s="81">
        <v>2</v>
      </c>
      <c r="BQ233" s="81">
        <v>0</v>
      </c>
      <c r="BR233" s="81">
        <v>0</v>
      </c>
      <c r="BS233" s="81">
        <v>0</v>
      </c>
      <c r="BT233"/>
      <c r="BU233" s="80">
        <v>29.27</v>
      </c>
      <c r="BV233" s="80">
        <v>0</v>
      </c>
      <c r="BW233" s="80">
        <v>0</v>
      </c>
      <c r="BX233" s="80">
        <v>0</v>
      </c>
      <c r="BY233" s="80">
        <v>0</v>
      </c>
      <c r="BZ233" s="80">
        <v>0</v>
      </c>
      <c r="CA233" s="80">
        <v>0</v>
      </c>
      <c r="CB233" s="80">
        <v>0</v>
      </c>
      <c r="CC233" s="80">
        <v>0</v>
      </c>
    </row>
    <row r="234" spans="1:81">
      <c r="A234" s="80" t="s">
        <v>1939</v>
      </c>
      <c r="B234" s="80">
        <v>408</v>
      </c>
      <c r="C234" s="80">
        <v>17</v>
      </c>
      <c r="D234" s="80">
        <v>24</v>
      </c>
      <c r="E234" s="80">
        <v>2020</v>
      </c>
      <c r="F234" s="80" t="s">
        <v>218</v>
      </c>
      <c r="G234" s="80" t="s">
        <v>1922</v>
      </c>
      <c r="H234" s="80" t="s">
        <v>1923</v>
      </c>
      <c r="I234" s="177"/>
      <c r="J234" s="81">
        <v>19.97025307395101</v>
      </c>
      <c r="K234" s="81">
        <v>1.0109232120586991</v>
      </c>
      <c r="L234" s="81">
        <v>5.6777925662346052</v>
      </c>
      <c r="M234" s="81">
        <v>11.435161071328203</v>
      </c>
      <c r="N234" s="81">
        <v>18.462041579823488</v>
      </c>
      <c r="O234" s="81">
        <v>12.075714955800224</v>
      </c>
      <c r="P234" s="81">
        <v>12.55751621522068</v>
      </c>
      <c r="Q234" s="81">
        <v>0.74482277673136577</v>
      </c>
      <c r="R234" s="81">
        <v>0</v>
      </c>
      <c r="S234" s="81">
        <v>2.375580087859686</v>
      </c>
      <c r="T234" s="82"/>
      <c r="U234" s="81">
        <v>2589329</v>
      </c>
      <c r="V234" s="81">
        <v>462</v>
      </c>
      <c r="W234" s="81">
        <v>143</v>
      </c>
      <c r="X234" s="81">
        <v>3025</v>
      </c>
      <c r="Y234" s="81">
        <v>5412</v>
      </c>
      <c r="Z234" s="81">
        <v>8629</v>
      </c>
      <c r="AA234" s="81">
        <v>2833</v>
      </c>
      <c r="AB234" s="81">
        <v>12632</v>
      </c>
      <c r="AC234" s="81">
        <v>0</v>
      </c>
      <c r="AD234" s="81">
        <v>2.375580087859686</v>
      </c>
      <c r="AE234" s="82"/>
      <c r="AF234" s="81">
        <v>24260787.291627072</v>
      </c>
      <c r="AG234" s="81">
        <v>691736.59095972858</v>
      </c>
      <c r="AH234" s="81">
        <v>1173127.8486229079</v>
      </c>
      <c r="AI234" s="81">
        <v>16979822.311019912</v>
      </c>
      <c r="AJ234" s="81">
        <v>26173671.542731721</v>
      </c>
      <c r="AK234" s="81"/>
      <c r="AL234" s="81"/>
      <c r="AM234" s="81">
        <v>1648616.3444471706</v>
      </c>
      <c r="AN234" s="81"/>
      <c r="AO234" s="81"/>
      <c r="AP234" s="82"/>
      <c r="AQ234" s="81">
        <v>411</v>
      </c>
      <c r="AR234" s="81">
        <v>159</v>
      </c>
      <c r="AS234" s="81">
        <v>0</v>
      </c>
      <c r="AT234" s="81">
        <v>0</v>
      </c>
      <c r="AU234" s="81">
        <v>0</v>
      </c>
      <c r="AV234" s="81">
        <v>0</v>
      </c>
      <c r="AW234" s="81">
        <v>0</v>
      </c>
      <c r="AX234" s="82"/>
      <c r="AY234" s="81">
        <v>2021</v>
      </c>
      <c r="AZ234" s="81">
        <v>8205.2000000000007</v>
      </c>
      <c r="BA234" s="81">
        <v>0</v>
      </c>
      <c r="BB234" s="81">
        <v>0</v>
      </c>
      <c r="BC234" s="81">
        <v>0</v>
      </c>
      <c r="BD234" s="81">
        <v>0</v>
      </c>
      <c r="BE234" s="81">
        <v>0</v>
      </c>
      <c r="BF234" s="82"/>
      <c r="BG234" s="81">
        <v>0</v>
      </c>
      <c r="BH234" s="81">
        <v>0</v>
      </c>
      <c r="BI234" s="81">
        <v>26.41</v>
      </c>
      <c r="BJ234" s="81">
        <v>0</v>
      </c>
      <c r="BK234" s="81">
        <v>0</v>
      </c>
      <c r="BL234" s="81">
        <v>0</v>
      </c>
      <c r="BM234" s="82"/>
      <c r="BN234" s="81">
        <v>0</v>
      </c>
      <c r="BO234" s="81">
        <v>0</v>
      </c>
      <c r="BP234" s="81">
        <v>2</v>
      </c>
      <c r="BQ234" s="81">
        <v>0</v>
      </c>
      <c r="BR234" s="81">
        <v>0</v>
      </c>
      <c r="BS234" s="81">
        <v>0</v>
      </c>
      <c r="BT234"/>
      <c r="BU234" s="80">
        <v>26.41</v>
      </c>
      <c r="BV234" s="80">
        <v>0</v>
      </c>
      <c r="BW234" s="80">
        <v>0</v>
      </c>
      <c r="BX234" s="80">
        <v>0</v>
      </c>
      <c r="BY234" s="80">
        <v>0</v>
      </c>
      <c r="BZ234" s="80">
        <v>0</v>
      </c>
      <c r="CA234" s="80">
        <v>0</v>
      </c>
      <c r="CB234" s="80">
        <v>0</v>
      </c>
      <c r="CC234" s="80">
        <v>0</v>
      </c>
    </row>
    <row r="235" spans="1:81">
      <c r="A235" s="80" t="s">
        <v>1940</v>
      </c>
      <c r="B235" s="80">
        <v>408</v>
      </c>
      <c r="C235" s="80">
        <v>18</v>
      </c>
      <c r="D235" s="80">
        <v>24</v>
      </c>
      <c r="E235" s="80">
        <v>2021</v>
      </c>
      <c r="F235" s="80" t="s">
        <v>75</v>
      </c>
      <c r="G235" s="174" t="s">
        <v>1922</v>
      </c>
      <c r="H235" s="80" t="s">
        <v>1923</v>
      </c>
      <c r="I235" s="177"/>
      <c r="J235" s="81">
        <v>22.19518039228841</v>
      </c>
      <c r="K235" s="81">
        <v>1.1071241156679652</v>
      </c>
      <c r="L235" s="81">
        <v>4.6756837051065263</v>
      </c>
      <c r="M235" s="81">
        <v>12.476236599868461</v>
      </c>
      <c r="N235" s="81">
        <v>19.588794067986239</v>
      </c>
      <c r="O235" s="81">
        <v>11.620210285552773</v>
      </c>
      <c r="P235" s="81">
        <v>12.658637974309014</v>
      </c>
      <c r="Q235" s="81">
        <v>0.7367550826056245</v>
      </c>
      <c r="R235" s="81">
        <v>0</v>
      </c>
      <c r="S235" s="81">
        <v>2.219729151051796</v>
      </c>
      <c r="T235" s="82"/>
      <c r="U235" s="81">
        <v>2984851</v>
      </c>
      <c r="V235" s="81">
        <v>462</v>
      </c>
      <c r="W235" s="81">
        <v>143</v>
      </c>
      <c r="X235" s="81">
        <v>3025</v>
      </c>
      <c r="Y235" s="81">
        <v>5388</v>
      </c>
      <c r="Z235" s="81">
        <v>8550</v>
      </c>
      <c r="AA235" s="81">
        <v>2785</v>
      </c>
      <c r="AB235" s="81">
        <v>12347</v>
      </c>
      <c r="AC235" s="81">
        <v>0</v>
      </c>
      <c r="AD235" s="81">
        <v>2.219729151051796</v>
      </c>
      <c r="AE235" s="82"/>
      <c r="AF235" s="81">
        <v>27298172.148848776</v>
      </c>
      <c r="AG235" s="81">
        <v>740716.06726872164</v>
      </c>
      <c r="AH235" s="81">
        <v>936751.26257855096</v>
      </c>
      <c r="AI235" s="81">
        <v>18705388.377770841</v>
      </c>
      <c r="AJ235" s="81">
        <v>26304181.409242123</v>
      </c>
      <c r="AK235" s="81">
        <v>0</v>
      </c>
      <c r="AL235" s="81">
        <v>0</v>
      </c>
      <c r="AM235" s="81">
        <v>1620715.2227629428</v>
      </c>
      <c r="AN235" s="81">
        <v>0</v>
      </c>
      <c r="AO235" s="81">
        <v>0</v>
      </c>
      <c r="AP235" s="82"/>
      <c r="AQ235" s="81">
        <v>426</v>
      </c>
      <c r="AR235" s="81">
        <v>164</v>
      </c>
      <c r="AS235" s="81">
        <v>0</v>
      </c>
      <c r="AT235" s="81">
        <v>0</v>
      </c>
      <c r="AU235" s="81">
        <v>0</v>
      </c>
      <c r="AV235" s="81">
        <v>0</v>
      </c>
      <c r="AW235" s="81"/>
      <c r="AX235" s="82"/>
      <c r="AY235" s="81">
        <v>2106.6</v>
      </c>
      <c r="AZ235" s="81">
        <v>8451.7999999999993</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1941</v>
      </c>
      <c r="B236" s="80">
        <v>408</v>
      </c>
      <c r="C236" s="80">
        <v>19</v>
      </c>
      <c r="D236" s="80">
        <v>24</v>
      </c>
      <c r="E236" s="80">
        <v>2022</v>
      </c>
      <c r="F236" s="80" t="s">
        <v>568</v>
      </c>
      <c r="G236" s="174" t="s">
        <v>1922</v>
      </c>
      <c r="H236" s="80" t="s">
        <v>1923</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441</v>
      </c>
      <c r="AR236" s="81">
        <v>165</v>
      </c>
      <c r="AS236" s="81">
        <v>0</v>
      </c>
      <c r="AT236" s="81">
        <v>0</v>
      </c>
      <c r="AU236" s="81">
        <v>0</v>
      </c>
      <c r="AV236" s="81">
        <v>0</v>
      </c>
      <c r="AW236" s="81"/>
      <c r="AX236" s="82"/>
      <c r="AY236" s="81">
        <v>2191.9000000000005</v>
      </c>
      <c r="AZ236" s="81">
        <v>8499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1942</v>
      </c>
      <c r="B237" s="80">
        <v>69</v>
      </c>
      <c r="C237" s="80">
        <v>1</v>
      </c>
      <c r="D237" s="80">
        <v>5</v>
      </c>
      <c r="E237" s="80">
        <v>1990</v>
      </c>
      <c r="F237" s="80" t="s">
        <v>562</v>
      </c>
      <c r="G237" s="80" t="s">
        <v>1943</v>
      </c>
      <c r="H237" s="80" t="s">
        <v>1944</v>
      </c>
      <c r="I237" s="177"/>
      <c r="J237" s="81">
        <v>7.6557127467084065</v>
      </c>
      <c r="K237" s="81">
        <v>7.9315438588559246</v>
      </c>
      <c r="L237" s="81">
        <v>8.4135460600468921</v>
      </c>
      <c r="M237" s="81">
        <v>14.272352181852655</v>
      </c>
      <c r="N237" s="81">
        <v>14.340950831381662</v>
      </c>
      <c r="O237" s="81">
        <v>13.09712337860255</v>
      </c>
      <c r="P237" s="81">
        <v>14.603945602783204</v>
      </c>
      <c r="Q237" s="81">
        <v>0.97686688559734292</v>
      </c>
      <c r="R237" s="81">
        <v>0</v>
      </c>
      <c r="S237" s="81">
        <v>0.96237296586881171</v>
      </c>
      <c r="T237" s="82"/>
      <c r="U237" s="81">
        <v>796067</v>
      </c>
      <c r="V237" s="81">
        <v>2440</v>
      </c>
      <c r="W237" s="81">
        <v>95</v>
      </c>
      <c r="X237" s="81">
        <v>4922</v>
      </c>
      <c r="Y237" s="81">
        <v>4913</v>
      </c>
      <c r="Z237" s="81">
        <v>5387</v>
      </c>
      <c r="AA237" s="81">
        <v>3546</v>
      </c>
      <c r="AB237" s="81">
        <v>15861</v>
      </c>
      <c r="AC237" s="81">
        <v>0</v>
      </c>
      <c r="AD237" s="81">
        <v>0.96237296586881171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1945</v>
      </c>
      <c r="B238" s="80">
        <v>70</v>
      </c>
      <c r="C238" s="80">
        <v>2</v>
      </c>
      <c r="D238" s="80">
        <v>5</v>
      </c>
      <c r="E238" s="80">
        <v>2005</v>
      </c>
      <c r="F238" s="80" t="s">
        <v>565</v>
      </c>
      <c r="G238" s="80" t="s">
        <v>1943</v>
      </c>
      <c r="H238" s="80" t="s">
        <v>1944</v>
      </c>
      <c r="I238" s="177"/>
      <c r="J238" s="81">
        <v>4.7752701174256336</v>
      </c>
      <c r="K238" s="81">
        <v>4.7834556683786538</v>
      </c>
      <c r="L238" s="81">
        <v>4.5229426812453024</v>
      </c>
      <c r="M238" s="81">
        <v>27.493625655475078</v>
      </c>
      <c r="N238" s="81">
        <v>26.579407075492504</v>
      </c>
      <c r="O238" s="81">
        <v>18.772347134237098</v>
      </c>
      <c r="P238" s="81">
        <v>16.368299718651386</v>
      </c>
      <c r="Q238" s="81">
        <v>0.93721668443083972</v>
      </c>
      <c r="R238" s="81">
        <v>0</v>
      </c>
      <c r="S238" s="81">
        <v>1.2079286874564072</v>
      </c>
      <c r="T238" s="82"/>
      <c r="U238" s="81">
        <v>516855</v>
      </c>
      <c r="V238" s="81">
        <v>1823</v>
      </c>
      <c r="W238" s="81">
        <v>54</v>
      </c>
      <c r="X238" s="81">
        <v>4449</v>
      </c>
      <c r="Y238" s="81">
        <v>5865</v>
      </c>
      <c r="Z238" s="81">
        <v>8935</v>
      </c>
      <c r="AA238" s="81">
        <v>3255</v>
      </c>
      <c r="AB238" s="81">
        <v>15908</v>
      </c>
      <c r="AC238" s="81">
        <v>0</v>
      </c>
      <c r="AD238" s="81">
        <v>1.2079286874564072</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1946</v>
      </c>
      <c r="B239" s="80">
        <v>71</v>
      </c>
      <c r="C239" s="80">
        <v>3</v>
      </c>
      <c r="D239" s="80">
        <v>5</v>
      </c>
      <c r="E239" s="80">
        <v>2006</v>
      </c>
      <c r="F239" s="80" t="s">
        <v>566</v>
      </c>
      <c r="G239" s="80" t="s">
        <v>1943</v>
      </c>
      <c r="H239" s="80" t="s">
        <v>1944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1947</v>
      </c>
      <c r="B240" s="80">
        <v>72</v>
      </c>
      <c r="C240" s="80">
        <v>4</v>
      </c>
      <c r="D240" s="80">
        <v>5</v>
      </c>
      <c r="E240" s="80">
        <v>2007</v>
      </c>
      <c r="F240" s="80" t="s">
        <v>567</v>
      </c>
      <c r="G240" s="80" t="s">
        <v>1943</v>
      </c>
      <c r="H240" s="80" t="s">
        <v>1944</v>
      </c>
      <c r="I240" s="177"/>
      <c r="J240" s="81">
        <v>5.0107481490695633</v>
      </c>
      <c r="K240" s="81">
        <v>4.9749188995021498</v>
      </c>
      <c r="L240" s="81">
        <v>3.207696722248166</v>
      </c>
      <c r="M240" s="81">
        <v>23.982792171747036</v>
      </c>
      <c r="N240" s="81">
        <v>28.156196439755867</v>
      </c>
      <c r="O240" s="81">
        <v>18.355214346928431</v>
      </c>
      <c r="P240" s="81">
        <v>16.065053437079968</v>
      </c>
      <c r="Q240" s="81">
        <v>0.99097999541277337</v>
      </c>
      <c r="R240" s="81">
        <v>0</v>
      </c>
      <c r="S240" s="81">
        <v>1.7913728707982344</v>
      </c>
      <c r="T240" s="82"/>
      <c r="U240" s="81">
        <v>639931</v>
      </c>
      <c r="V240" s="81">
        <v>1982</v>
      </c>
      <c r="W240" s="81">
        <v>48</v>
      </c>
      <c r="X240" s="81">
        <v>5226</v>
      </c>
      <c r="Y240" s="81">
        <v>6093</v>
      </c>
      <c r="Z240" s="81">
        <v>9082</v>
      </c>
      <c r="AA240" s="81">
        <v>3146</v>
      </c>
      <c r="AB240" s="81">
        <v>15931</v>
      </c>
      <c r="AC240" s="81">
        <v>0</v>
      </c>
      <c r="AD240" s="81">
        <v>1.7913728707982344</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1948</v>
      </c>
      <c r="B241" s="80">
        <v>73</v>
      </c>
      <c r="C241" s="80">
        <v>5</v>
      </c>
      <c r="D241" s="80">
        <v>5</v>
      </c>
      <c r="E241" s="80">
        <v>2008</v>
      </c>
      <c r="F241" s="80" t="s">
        <v>84</v>
      </c>
      <c r="G241" s="80" t="s">
        <v>1943</v>
      </c>
      <c r="H241" s="80" t="s">
        <v>1944</v>
      </c>
      <c r="I241" s="177"/>
      <c r="J241" s="81">
        <v>5.7001214116654779</v>
      </c>
      <c r="K241" s="81">
        <v>3.9413500198958484</v>
      </c>
      <c r="L241" s="81">
        <v>3.1336705689352367</v>
      </c>
      <c r="M241" s="81">
        <v>26.875297758699244</v>
      </c>
      <c r="N241" s="81">
        <v>27.223234008268353</v>
      </c>
      <c r="O241" s="81">
        <v>18.021796882507005</v>
      </c>
      <c r="P241" s="81">
        <v>15.710099932177712</v>
      </c>
      <c r="Q241" s="81">
        <v>0.9726949450200667</v>
      </c>
      <c r="R241" s="81">
        <v>0</v>
      </c>
      <c r="S241" s="81">
        <v>1.3159448175385502</v>
      </c>
      <c r="T241" s="82"/>
      <c r="U241" s="81">
        <v>758619</v>
      </c>
      <c r="V241" s="81">
        <v>1982</v>
      </c>
      <c r="W241" s="81">
        <v>48</v>
      </c>
      <c r="X241" s="81">
        <v>5226</v>
      </c>
      <c r="Y241" s="81">
        <v>6174</v>
      </c>
      <c r="Z241" s="81">
        <v>9230</v>
      </c>
      <c r="AA241" s="81">
        <v>3080</v>
      </c>
      <c r="AB241" s="81">
        <v>15894</v>
      </c>
      <c r="AC241" s="81">
        <v>0</v>
      </c>
      <c r="AD241" s="81">
        <v>1.3159448175385502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1949</v>
      </c>
      <c r="B242" s="80">
        <v>74</v>
      </c>
      <c r="C242" s="80">
        <v>6</v>
      </c>
      <c r="D242" s="80">
        <v>5</v>
      </c>
      <c r="E242" s="80">
        <v>2009</v>
      </c>
      <c r="F242" s="80" t="s">
        <v>85</v>
      </c>
      <c r="G242" s="80" t="s">
        <v>1943</v>
      </c>
      <c r="H242" s="80" t="s">
        <v>1944</v>
      </c>
      <c r="I242" s="177"/>
      <c r="J242" s="81">
        <v>4.5153656180525248</v>
      </c>
      <c r="K242" s="81">
        <v>3.5970595518726873</v>
      </c>
      <c r="L242" s="81">
        <v>5.3545171606516568</v>
      </c>
      <c r="M242" s="81">
        <v>30.144607805324473</v>
      </c>
      <c r="N242" s="81">
        <v>25.147205415751088</v>
      </c>
      <c r="O242" s="81">
        <v>18.556966890225876</v>
      </c>
      <c r="P242" s="81">
        <v>15.188572677204521</v>
      </c>
      <c r="Q242" s="81">
        <v>0.92507611779308685</v>
      </c>
      <c r="R242" s="81">
        <v>0</v>
      </c>
      <c r="S242" s="81">
        <v>1.3647298907407568</v>
      </c>
      <c r="T242" s="82"/>
      <c r="U242" s="81">
        <v>520199</v>
      </c>
      <c r="V242" s="81">
        <v>1845</v>
      </c>
      <c r="W242" s="81">
        <v>113</v>
      </c>
      <c r="X242" s="81">
        <v>5807</v>
      </c>
      <c r="Y242" s="81">
        <v>6230</v>
      </c>
      <c r="Z242" s="81">
        <v>9381</v>
      </c>
      <c r="AA242" s="81">
        <v>3057</v>
      </c>
      <c r="AB242" s="81">
        <v>15868</v>
      </c>
      <c r="AC242" s="81">
        <v>0</v>
      </c>
      <c r="AD242" s="81">
        <v>1.3647298907407568</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1950</v>
      </c>
      <c r="B243" s="80">
        <v>75</v>
      </c>
      <c r="C243" s="80">
        <v>7</v>
      </c>
      <c r="D243" s="80">
        <v>5</v>
      </c>
      <c r="E243" s="80">
        <v>2010</v>
      </c>
      <c r="F243" s="80" t="s">
        <v>86</v>
      </c>
      <c r="G243" s="80" t="s">
        <v>1943</v>
      </c>
      <c r="H243" s="80" t="s">
        <v>1944</v>
      </c>
      <c r="I243" s="177"/>
      <c r="J243" s="81">
        <v>4.0015527908927897</v>
      </c>
      <c r="K243" s="81">
        <v>3.6663266890814783</v>
      </c>
      <c r="L243" s="81">
        <v>5.0693202376172461</v>
      </c>
      <c r="M243" s="81">
        <v>29.399135112965567</v>
      </c>
      <c r="N243" s="81">
        <v>25.482071071022816</v>
      </c>
      <c r="O243" s="81">
        <v>18.748763419458296</v>
      </c>
      <c r="P243" s="81">
        <v>15.501167159651455</v>
      </c>
      <c r="Q243" s="81">
        <v>0.96311736077936205</v>
      </c>
      <c r="R243" s="81">
        <v>0</v>
      </c>
      <c r="S243" s="81">
        <v>1.3763755781807576</v>
      </c>
      <c r="T243" s="82"/>
      <c r="U243" s="81">
        <v>493183</v>
      </c>
      <c r="V243" s="81">
        <v>1845</v>
      </c>
      <c r="W243" s="81">
        <v>113</v>
      </c>
      <c r="X243" s="81">
        <v>5807</v>
      </c>
      <c r="Y243" s="81">
        <v>6302</v>
      </c>
      <c r="Z243" s="81">
        <v>9522</v>
      </c>
      <c r="AA243" s="81">
        <v>3042</v>
      </c>
      <c r="AB243" s="81">
        <v>15830</v>
      </c>
      <c r="AC243" s="81">
        <v>0</v>
      </c>
      <c r="AD243" s="81">
        <v>1.3763755781807576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1951</v>
      </c>
      <c r="B244" s="80">
        <v>76</v>
      </c>
      <c r="C244" s="80">
        <v>8</v>
      </c>
      <c r="D244" s="80">
        <v>5</v>
      </c>
      <c r="E244" s="80">
        <v>2011</v>
      </c>
      <c r="F244" s="80" t="s">
        <v>87</v>
      </c>
      <c r="G244" s="80" t="s">
        <v>1943</v>
      </c>
      <c r="H244" s="80" t="s">
        <v>1944</v>
      </c>
      <c r="I244" s="177"/>
      <c r="J244" s="81">
        <v>0</v>
      </c>
      <c r="K244" s="81">
        <v>4.9248456605147028</v>
      </c>
      <c r="L244" s="81">
        <v>4.7324627455278927</v>
      </c>
      <c r="M244" s="81">
        <v>34.214808644255925</v>
      </c>
      <c r="N244" s="81">
        <v>27.730010553954859</v>
      </c>
      <c r="O244" s="81">
        <v>17.097474447163766</v>
      </c>
      <c r="P244" s="81">
        <v>12.301865303923751</v>
      </c>
      <c r="Q244" s="81">
        <v>1.0267087597310907</v>
      </c>
      <c r="R244" s="81">
        <v>0</v>
      </c>
      <c r="S244" s="81">
        <v>0.12243785066163031</v>
      </c>
      <c r="T244" s="82"/>
      <c r="U244" s="81">
        <v>0</v>
      </c>
      <c r="V244" s="81">
        <v>1845</v>
      </c>
      <c r="W244" s="81">
        <v>113</v>
      </c>
      <c r="X244" s="81">
        <v>5807</v>
      </c>
      <c r="Y244" s="81">
        <v>5859</v>
      </c>
      <c r="Z244" s="81">
        <v>8872</v>
      </c>
      <c r="AA244" s="81">
        <v>2486</v>
      </c>
      <c r="AB244" s="81">
        <v>14630</v>
      </c>
      <c r="AC244" s="81">
        <v>0</v>
      </c>
      <c r="AD244" s="81">
        <v>0.12243785066163031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1952</v>
      </c>
      <c r="B245" s="80">
        <v>77</v>
      </c>
      <c r="C245" s="80">
        <v>9</v>
      </c>
      <c r="D245" s="80">
        <v>5</v>
      </c>
      <c r="E245" s="80">
        <v>2012</v>
      </c>
      <c r="F245" s="80" t="s">
        <v>88</v>
      </c>
      <c r="G245" s="80" t="s">
        <v>1943</v>
      </c>
      <c r="H245" s="80" t="s">
        <v>1944</v>
      </c>
      <c r="I245" s="177"/>
      <c r="J245" s="81">
        <v>0</v>
      </c>
      <c r="K245" s="81">
        <v>4.6232980994119508</v>
      </c>
      <c r="L245" s="81">
        <v>4.7465968311870226</v>
      </c>
      <c r="M245" s="81">
        <v>38.49579545708994</v>
      </c>
      <c r="N245" s="81">
        <v>29.017616153379638</v>
      </c>
      <c r="O245" s="81">
        <v>15.611173661544427</v>
      </c>
      <c r="P245" s="81">
        <v>9.8686222902264298</v>
      </c>
      <c r="Q245" s="81">
        <v>1.1035237383126215</v>
      </c>
      <c r="R245" s="81">
        <v>0</v>
      </c>
      <c r="S245" s="81">
        <v>0.22259265050911145</v>
      </c>
      <c r="T245" s="82"/>
      <c r="U245" s="81">
        <v>0</v>
      </c>
      <c r="V245" s="81">
        <v>1845</v>
      </c>
      <c r="W245" s="81">
        <v>113</v>
      </c>
      <c r="X245" s="81">
        <v>5807</v>
      </c>
      <c r="Y245" s="81">
        <v>5766</v>
      </c>
      <c r="Z245" s="81">
        <v>8165</v>
      </c>
      <c r="AA245" s="81">
        <v>1983</v>
      </c>
      <c r="AB245" s="81">
        <v>14473</v>
      </c>
      <c r="AC245" s="81">
        <v>0</v>
      </c>
      <c r="AD245" s="81">
        <v>0.22259265050911145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1953</v>
      </c>
      <c r="B246" s="80">
        <v>78</v>
      </c>
      <c r="C246" s="80">
        <v>10</v>
      </c>
      <c r="D246" s="80">
        <v>5</v>
      </c>
      <c r="E246" s="80">
        <v>2013</v>
      </c>
      <c r="F246" s="80" t="s">
        <v>89</v>
      </c>
      <c r="G246" s="80" t="s">
        <v>1943</v>
      </c>
      <c r="H246" s="80" t="s">
        <v>1944</v>
      </c>
      <c r="I246" s="177"/>
      <c r="J246" s="81">
        <v>0</v>
      </c>
      <c r="K246" s="81">
        <v>3.9250617969044219</v>
      </c>
      <c r="L246" s="81">
        <v>3.4434052355885059</v>
      </c>
      <c r="M246" s="81">
        <v>33.224300296508154</v>
      </c>
      <c r="N246" s="81">
        <v>28.170091449345598</v>
      </c>
      <c r="O246" s="81">
        <v>14.186232023869838</v>
      </c>
      <c r="P246" s="81">
        <v>9.5761121940225227</v>
      </c>
      <c r="Q246" s="81">
        <v>1.1091334197148714</v>
      </c>
      <c r="R246" s="81">
        <v>0</v>
      </c>
      <c r="S246" s="81">
        <v>0.35550056821170561</v>
      </c>
      <c r="T246" s="82"/>
      <c r="U246" s="81">
        <v>0</v>
      </c>
      <c r="V246" s="81">
        <v>1845</v>
      </c>
      <c r="W246" s="81">
        <v>113</v>
      </c>
      <c r="X246" s="81">
        <v>5807</v>
      </c>
      <c r="Y246" s="81">
        <v>5691</v>
      </c>
      <c r="Z246" s="81">
        <v>7751</v>
      </c>
      <c r="AA246" s="81">
        <v>1917</v>
      </c>
      <c r="AB246" s="81">
        <v>14338</v>
      </c>
      <c r="AC246" s="81">
        <v>0</v>
      </c>
      <c r="AD246" s="81">
        <v>0.35550056821170561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1954</v>
      </c>
      <c r="B247" s="80">
        <v>79</v>
      </c>
      <c r="C247" s="80">
        <v>11</v>
      </c>
      <c r="D247" s="80">
        <v>5</v>
      </c>
      <c r="E247" s="80">
        <v>2014</v>
      </c>
      <c r="F247" s="80" t="s">
        <v>90</v>
      </c>
      <c r="G247" s="80" t="s">
        <v>1943</v>
      </c>
      <c r="H247" s="80" t="s">
        <v>1944</v>
      </c>
      <c r="I247" s="177"/>
      <c r="J247" s="81">
        <v>0</v>
      </c>
      <c r="K247" s="81">
        <v>0.35818713882096559</v>
      </c>
      <c r="L247" s="81">
        <v>0</v>
      </c>
      <c r="M247" s="81">
        <v>0.10235224337899268</v>
      </c>
      <c r="N247" s="81">
        <v>27.194417892576869</v>
      </c>
      <c r="O247" s="81">
        <v>11.702184914579158</v>
      </c>
      <c r="P247" s="81">
        <v>8.8676952711585422</v>
      </c>
      <c r="Q247" s="81">
        <v>1.047315538795071</v>
      </c>
      <c r="R247" s="81">
        <v>0</v>
      </c>
      <c r="S247" s="81">
        <v>0.31155206325597901</v>
      </c>
      <c r="T247" s="82"/>
      <c r="U247" s="81">
        <v>0</v>
      </c>
      <c r="V247" s="81">
        <v>155</v>
      </c>
      <c r="W247" s="81">
        <v>0</v>
      </c>
      <c r="X247" s="81">
        <v>16</v>
      </c>
      <c r="Y247" s="81">
        <v>5625</v>
      </c>
      <c r="Z247" s="81">
        <v>6734</v>
      </c>
      <c r="AA247" s="81">
        <v>1766</v>
      </c>
      <c r="AB247" s="81">
        <v>14111</v>
      </c>
      <c r="AC247" s="81">
        <v>0</v>
      </c>
      <c r="AD247" s="81">
        <v>0.31155206325597901</v>
      </c>
      <c r="AE247" s="82"/>
      <c r="AF247" s="81">
        <v>0</v>
      </c>
      <c r="AG247" s="81">
        <v>282107.02387556748</v>
      </c>
      <c r="AH247" s="81">
        <v>0</v>
      </c>
      <c r="AI247" s="81">
        <v>110052.66732047594</v>
      </c>
      <c r="AJ247" s="81">
        <v>33719749.428090356</v>
      </c>
      <c r="AK247" s="81">
        <v>0</v>
      </c>
      <c r="AL247" s="81">
        <v>0</v>
      </c>
      <c r="AM247" s="81">
        <v>1937229.4362935936</v>
      </c>
      <c r="AN247" s="81">
        <v>0</v>
      </c>
      <c r="AO247" s="81">
        <v>0</v>
      </c>
      <c r="AP247" s="82"/>
      <c r="AQ247" s="81">
        <v>112</v>
      </c>
      <c r="AR247" s="81">
        <v>1</v>
      </c>
      <c r="AS247" s="81">
        <v>0</v>
      </c>
      <c r="AT247" s="81">
        <v>0</v>
      </c>
      <c r="AU247" s="81">
        <v>0</v>
      </c>
      <c r="AV247" s="81">
        <v>0</v>
      </c>
      <c r="AW247" s="81" t="s">
        <v>564</v>
      </c>
      <c r="AX247" s="82"/>
      <c r="AY247" s="81">
        <v>430.8</v>
      </c>
      <c r="AZ247" s="81">
        <v>35.700000000000003</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1955</v>
      </c>
      <c r="B248" s="80">
        <v>80</v>
      </c>
      <c r="C248" s="80">
        <v>12</v>
      </c>
      <c r="D248" s="80">
        <v>5</v>
      </c>
      <c r="E248" s="80">
        <v>2015</v>
      </c>
      <c r="F248" s="80" t="s">
        <v>91</v>
      </c>
      <c r="G248" s="80" t="s">
        <v>1943</v>
      </c>
      <c r="H248" s="80" t="s">
        <v>1944</v>
      </c>
      <c r="I248" s="177"/>
      <c r="J248" s="81">
        <v>0</v>
      </c>
      <c r="K248" s="81">
        <v>0.36198668017933167</v>
      </c>
      <c r="L248" s="81">
        <v>0</v>
      </c>
      <c r="M248" s="81">
        <v>0.10069400127008965</v>
      </c>
      <c r="N248" s="81">
        <v>24.161919040873588</v>
      </c>
      <c r="O248" s="81">
        <v>10.020785155157533</v>
      </c>
      <c r="P248" s="81">
        <v>8.4475223728853823</v>
      </c>
      <c r="Q248" s="81">
        <v>1.0074688337012576</v>
      </c>
      <c r="R248" s="81">
        <v>0</v>
      </c>
      <c r="S248" s="81">
        <v>0.46108373641461675</v>
      </c>
      <c r="T248" s="82"/>
      <c r="U248" s="81">
        <v>0</v>
      </c>
      <c r="V248" s="81">
        <v>155</v>
      </c>
      <c r="W248" s="81">
        <v>0</v>
      </c>
      <c r="X248" s="81">
        <v>16</v>
      </c>
      <c r="Y248" s="81">
        <v>5574</v>
      </c>
      <c r="Z248" s="81">
        <v>5822</v>
      </c>
      <c r="AA248" s="81">
        <v>1681</v>
      </c>
      <c r="AB248" s="81">
        <v>13866</v>
      </c>
      <c r="AC248" s="81">
        <v>0</v>
      </c>
      <c r="AD248" s="81">
        <v>0.46108373641461675</v>
      </c>
      <c r="AE248" s="82"/>
      <c r="AF248" s="81">
        <v>0</v>
      </c>
      <c r="AG248" s="81">
        <v>266189.02300778229</v>
      </c>
      <c r="AH248" s="81">
        <v>0</v>
      </c>
      <c r="AI248" s="81">
        <v>112737.92334476736</v>
      </c>
      <c r="AJ248" s="81">
        <v>30545765.028373219</v>
      </c>
      <c r="AK248" s="81">
        <v>0</v>
      </c>
      <c r="AL248" s="81">
        <v>0</v>
      </c>
      <c r="AM248" s="81">
        <v>1900277.1343176528</v>
      </c>
      <c r="AN248" s="81">
        <v>0</v>
      </c>
      <c r="AO248" s="81">
        <v>0</v>
      </c>
      <c r="AP248" s="82"/>
      <c r="AQ248" s="81">
        <v>112</v>
      </c>
      <c r="AR248" s="81">
        <v>4</v>
      </c>
      <c r="AS248" s="81">
        <v>0</v>
      </c>
      <c r="AT248" s="81">
        <v>0</v>
      </c>
      <c r="AU248" s="81">
        <v>0</v>
      </c>
      <c r="AV248" s="81">
        <v>0</v>
      </c>
      <c r="AW248" s="81" t="s">
        <v>564</v>
      </c>
      <c r="AX248" s="82"/>
      <c r="AY248" s="81">
        <v>430.8</v>
      </c>
      <c r="AZ248" s="81">
        <v>2026.8</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1956</v>
      </c>
      <c r="B249" s="80">
        <v>81</v>
      </c>
      <c r="C249" s="80">
        <v>13</v>
      </c>
      <c r="D249" s="80">
        <v>5</v>
      </c>
      <c r="E249" s="80">
        <v>2016</v>
      </c>
      <c r="F249" s="80" t="s">
        <v>92</v>
      </c>
      <c r="G249" s="80" t="s">
        <v>1943</v>
      </c>
      <c r="H249" s="80" t="s">
        <v>1944</v>
      </c>
      <c r="I249" s="177"/>
      <c r="J249" s="81">
        <v>0</v>
      </c>
      <c r="K249" s="81">
        <v>0.37184279358256461</v>
      </c>
      <c r="L249" s="81">
        <v>0</v>
      </c>
      <c r="M249" s="81">
        <v>7.3564461605256481E-2</v>
      </c>
      <c r="N249" s="81">
        <v>22.04079786062626</v>
      </c>
      <c r="O249" s="81">
        <v>8.6561850503921818</v>
      </c>
      <c r="P249" s="81">
        <v>8.1335005176176427</v>
      </c>
      <c r="Q249" s="81">
        <v>0.9603836826942086</v>
      </c>
      <c r="R249" s="81">
        <v>0</v>
      </c>
      <c r="S249" s="81">
        <v>0.4722155707899624</v>
      </c>
      <c r="T249" s="82"/>
      <c r="U249" s="81">
        <v>0</v>
      </c>
      <c r="V249" s="81">
        <v>155</v>
      </c>
      <c r="W249" s="81">
        <v>0</v>
      </c>
      <c r="X249" s="81">
        <v>16</v>
      </c>
      <c r="Y249" s="81">
        <v>5465</v>
      </c>
      <c r="Z249" s="81">
        <v>5091</v>
      </c>
      <c r="AA249" s="81">
        <v>1674</v>
      </c>
      <c r="AB249" s="81">
        <v>13597</v>
      </c>
      <c r="AC249" s="81">
        <v>0</v>
      </c>
      <c r="AD249" s="81">
        <v>0.4722155707899624</v>
      </c>
      <c r="AE249" s="82"/>
      <c r="AF249" s="81">
        <v>0</v>
      </c>
      <c r="AG249" s="81">
        <v>262389.47868384217</v>
      </c>
      <c r="AH249" s="81">
        <v>0</v>
      </c>
      <c r="AI249" s="81">
        <v>100417.9925431942</v>
      </c>
      <c r="AJ249" s="81">
        <v>27903077.45744453</v>
      </c>
      <c r="AK249" s="81">
        <v>0</v>
      </c>
      <c r="AL249" s="81">
        <v>0</v>
      </c>
      <c r="AM249" s="81">
        <v>1864859.5008723759</v>
      </c>
      <c r="AN249" s="81">
        <v>0</v>
      </c>
      <c r="AO249" s="81">
        <v>0</v>
      </c>
      <c r="AP249" s="82"/>
      <c r="AQ249" s="81">
        <v>118</v>
      </c>
      <c r="AR249" s="81">
        <v>9</v>
      </c>
      <c r="AS249" s="81">
        <v>0</v>
      </c>
      <c r="AT249" s="81">
        <v>0</v>
      </c>
      <c r="AU249" s="81">
        <v>0</v>
      </c>
      <c r="AV249" s="81">
        <v>0</v>
      </c>
      <c r="AW249" s="81" t="s">
        <v>564</v>
      </c>
      <c r="AX249" s="82"/>
      <c r="AY249" s="81">
        <v>458</v>
      </c>
      <c r="AZ249" s="81">
        <v>2235.8000000000002</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1957</v>
      </c>
      <c r="B250" s="80">
        <v>82</v>
      </c>
      <c r="C250" s="80">
        <v>14</v>
      </c>
      <c r="D250" s="80">
        <v>5</v>
      </c>
      <c r="E250" s="80">
        <v>2017</v>
      </c>
      <c r="F250" s="80" t="s">
        <v>71</v>
      </c>
      <c r="G250" s="80" t="s">
        <v>1943</v>
      </c>
      <c r="H250" s="80" t="s">
        <v>1944</v>
      </c>
      <c r="I250" s="177"/>
      <c r="J250" s="81">
        <v>0</v>
      </c>
      <c r="K250" s="81">
        <v>0.38220246276188052</v>
      </c>
      <c r="L250" s="81">
        <v>0</v>
      </c>
      <c r="M250" s="81">
        <v>6.8185608844177209E-2</v>
      </c>
      <c r="N250" s="81">
        <v>23.371975319998896</v>
      </c>
      <c r="O250" s="81">
        <v>7.6937161628107829</v>
      </c>
      <c r="P250" s="81">
        <v>8.1447409638593484</v>
      </c>
      <c r="Q250" s="81">
        <v>0.90566673655586294</v>
      </c>
      <c r="R250" s="81">
        <v>0</v>
      </c>
      <c r="S250" s="81">
        <v>0.57189054373831349</v>
      </c>
      <c r="T250" s="82"/>
      <c r="U250" s="81">
        <v>0</v>
      </c>
      <c r="V250" s="81">
        <v>155</v>
      </c>
      <c r="W250" s="81">
        <v>0</v>
      </c>
      <c r="X250" s="81">
        <v>16</v>
      </c>
      <c r="Y250" s="81">
        <v>5461</v>
      </c>
      <c r="Z250" s="81">
        <v>4600</v>
      </c>
      <c r="AA250" s="81">
        <v>1687</v>
      </c>
      <c r="AB250" s="81">
        <v>13260</v>
      </c>
      <c r="AC250" s="81">
        <v>0</v>
      </c>
      <c r="AD250" s="81">
        <v>0.57189054373831349</v>
      </c>
      <c r="AE250" s="82"/>
      <c r="AF250" s="81">
        <v>0</v>
      </c>
      <c r="AG250" s="81">
        <v>274857.59461600718</v>
      </c>
      <c r="AH250" s="81">
        <v>0</v>
      </c>
      <c r="AI250" s="81">
        <v>98504.589262947484</v>
      </c>
      <c r="AJ250" s="81">
        <v>29771686.572631799</v>
      </c>
      <c r="AK250" s="81">
        <v>0</v>
      </c>
      <c r="AL250" s="81">
        <v>0</v>
      </c>
      <c r="AM250" s="81">
        <v>1821484.8576461901</v>
      </c>
      <c r="AN250" s="81">
        <v>0</v>
      </c>
      <c r="AO250" s="81">
        <v>0</v>
      </c>
      <c r="AP250" s="82"/>
      <c r="AQ250" s="81">
        <v>142</v>
      </c>
      <c r="AR250" s="81">
        <v>16</v>
      </c>
      <c r="AS250" s="81">
        <v>0</v>
      </c>
      <c r="AT250" s="81">
        <v>0</v>
      </c>
      <c r="AU250" s="81">
        <v>0</v>
      </c>
      <c r="AV250" s="81">
        <v>0</v>
      </c>
      <c r="AW250" s="81" t="s">
        <v>564</v>
      </c>
      <c r="AX250" s="82"/>
      <c r="AY250" s="81">
        <v>578.9</v>
      </c>
      <c r="AZ250" s="81">
        <v>69072.2</v>
      </c>
      <c r="BA250" s="81">
        <v>0</v>
      </c>
      <c r="BB250" s="81">
        <v>0</v>
      </c>
      <c r="BC250" s="81">
        <v>0</v>
      </c>
      <c r="BD250" s="81">
        <v>0</v>
      </c>
      <c r="BE250" s="81" t="s">
        <v>564</v>
      </c>
      <c r="BF250" s="82"/>
      <c r="BG250" s="81">
        <v>0</v>
      </c>
      <c r="BH250" s="81">
        <v>0</v>
      </c>
      <c r="BI250" s="81">
        <v>0</v>
      </c>
      <c r="BJ250" s="81">
        <v>0</v>
      </c>
      <c r="BK250" s="81">
        <v>9.6329999999999991</v>
      </c>
      <c r="BL250" s="81">
        <v>0</v>
      </c>
      <c r="BM250" s="82"/>
      <c r="BN250" s="81">
        <v>0</v>
      </c>
      <c r="BO250" s="81">
        <v>0</v>
      </c>
      <c r="BP250" s="81">
        <v>0</v>
      </c>
      <c r="BQ250" s="81">
        <v>0</v>
      </c>
      <c r="BR250" s="81">
        <v>1</v>
      </c>
      <c r="BS250" s="81">
        <v>0</v>
      </c>
      <c r="BT250"/>
      <c r="BU250" s="80">
        <v>0</v>
      </c>
      <c r="BV250" s="80">
        <v>9.6329999999999991</v>
      </c>
      <c r="BW250" s="80">
        <v>0</v>
      </c>
      <c r="BX250" s="80">
        <v>0</v>
      </c>
      <c r="BY250" s="80">
        <v>0</v>
      </c>
      <c r="BZ250" s="80">
        <v>0</v>
      </c>
      <c r="CA250" s="80">
        <v>0</v>
      </c>
      <c r="CB250" s="80">
        <v>0</v>
      </c>
      <c r="CC250" s="80">
        <v>0</v>
      </c>
    </row>
    <row r="251" spans="1:81">
      <c r="A251" s="80" t="s">
        <v>1958</v>
      </c>
      <c r="B251" s="80">
        <v>83</v>
      </c>
      <c r="C251" s="80">
        <v>15</v>
      </c>
      <c r="D251" s="80">
        <v>5</v>
      </c>
      <c r="E251" s="80">
        <v>2018</v>
      </c>
      <c r="F251" s="80" t="s">
        <v>93</v>
      </c>
      <c r="G251" s="80" t="s">
        <v>1943</v>
      </c>
      <c r="H251" s="80" t="s">
        <v>1944</v>
      </c>
      <c r="I251" s="177"/>
      <c r="J251" s="81">
        <v>0</v>
      </c>
      <c r="K251" s="81">
        <v>0.36328027640721</v>
      </c>
      <c r="L251" s="81">
        <v>0</v>
      </c>
      <c r="M251" s="81">
        <v>7.2321409930802286E-2</v>
      </c>
      <c r="N251" s="81">
        <v>21.936101390346884</v>
      </c>
      <c r="O251" s="81">
        <v>7.1339637857154639</v>
      </c>
      <c r="P251" s="81">
        <v>9.0292030831119092</v>
      </c>
      <c r="Q251" s="81">
        <v>0.82583572640232061</v>
      </c>
      <c r="R251" s="81">
        <v>0</v>
      </c>
      <c r="S251" s="81">
        <v>0.81382778657478394</v>
      </c>
      <c r="T251" s="82"/>
      <c r="U251" s="81">
        <v>0</v>
      </c>
      <c r="V251" s="81">
        <v>155</v>
      </c>
      <c r="W251" s="81">
        <v>0</v>
      </c>
      <c r="X251" s="81">
        <v>16</v>
      </c>
      <c r="Y251" s="81">
        <v>5584</v>
      </c>
      <c r="Z251" s="81">
        <v>4347</v>
      </c>
      <c r="AA251" s="81">
        <v>1889</v>
      </c>
      <c r="AB251" s="81">
        <v>13030</v>
      </c>
      <c r="AC251" s="81">
        <v>0</v>
      </c>
      <c r="AD251" s="81">
        <v>0.81382778657478394</v>
      </c>
      <c r="AE251" s="82"/>
      <c r="AF251" s="81">
        <v>0</v>
      </c>
      <c r="AG251" s="81">
        <v>244288.163324344</v>
      </c>
      <c r="AH251" s="81">
        <v>0</v>
      </c>
      <c r="AI251" s="81">
        <v>98255.30266178996</v>
      </c>
      <c r="AJ251" s="81">
        <v>27843457.252186831</v>
      </c>
      <c r="AK251" s="81">
        <v>0</v>
      </c>
      <c r="AL251" s="81">
        <v>0</v>
      </c>
      <c r="AM251" s="81">
        <v>1793593.9725727851</v>
      </c>
      <c r="AN251" s="81">
        <v>0</v>
      </c>
      <c r="AO251" s="81">
        <v>0</v>
      </c>
      <c r="AP251" s="82"/>
      <c r="AQ251" s="81">
        <v>167</v>
      </c>
      <c r="AR251" s="81">
        <v>28</v>
      </c>
      <c r="AS251" s="81">
        <v>0</v>
      </c>
      <c r="AT251" s="81">
        <v>0</v>
      </c>
      <c r="AU251" s="81">
        <v>0</v>
      </c>
      <c r="AV251" s="81">
        <v>0</v>
      </c>
      <c r="AW251" s="81" t="s">
        <v>564</v>
      </c>
      <c r="AX251" s="82"/>
      <c r="AY251" s="81">
        <v>724.8</v>
      </c>
      <c r="AZ251" s="81">
        <v>70295</v>
      </c>
      <c r="BA251" s="81">
        <v>0</v>
      </c>
      <c r="BB251" s="81">
        <v>0</v>
      </c>
      <c r="BC251" s="81">
        <v>0</v>
      </c>
      <c r="BD251" s="81">
        <v>0</v>
      </c>
      <c r="BE251" s="81" t="s">
        <v>564</v>
      </c>
      <c r="BF251" s="82"/>
      <c r="BG251" s="81">
        <v>0</v>
      </c>
      <c r="BH251" s="81">
        <v>0</v>
      </c>
      <c r="BI251" s="81">
        <v>8.2240000000000002</v>
      </c>
      <c r="BJ251" s="81">
        <v>0</v>
      </c>
      <c r="BK251" s="81">
        <v>0</v>
      </c>
      <c r="BL251" s="81">
        <v>0</v>
      </c>
      <c r="BM251" s="82"/>
      <c r="BN251" s="81">
        <v>0</v>
      </c>
      <c r="BO251" s="81">
        <v>0</v>
      </c>
      <c r="BP251" s="81">
        <v>1</v>
      </c>
      <c r="BQ251" s="81">
        <v>0</v>
      </c>
      <c r="BR251" s="81">
        <v>0</v>
      </c>
      <c r="BS251" s="81">
        <v>0</v>
      </c>
      <c r="BT251"/>
      <c r="BU251" s="80">
        <v>8.2240000000000002</v>
      </c>
      <c r="BV251" s="80">
        <v>0</v>
      </c>
      <c r="BW251" s="80">
        <v>0</v>
      </c>
      <c r="BX251" s="80">
        <v>0</v>
      </c>
      <c r="BY251" s="80">
        <v>0</v>
      </c>
      <c r="BZ251" s="80">
        <v>0</v>
      </c>
      <c r="CA251" s="80">
        <v>0</v>
      </c>
      <c r="CB251" s="80">
        <v>0</v>
      </c>
      <c r="CC251" s="80">
        <v>0</v>
      </c>
    </row>
    <row r="252" spans="1:81">
      <c r="A252" s="80" t="s">
        <v>1959</v>
      </c>
      <c r="B252" s="80">
        <v>84</v>
      </c>
      <c r="C252" s="80">
        <v>16</v>
      </c>
      <c r="D252" s="80">
        <v>5</v>
      </c>
      <c r="E252" s="80">
        <v>2019</v>
      </c>
      <c r="F252" s="80" t="s">
        <v>73</v>
      </c>
      <c r="G252" s="80" t="s">
        <v>1943</v>
      </c>
      <c r="H252" s="80" t="s">
        <v>1944</v>
      </c>
      <c r="I252" s="177"/>
      <c r="J252" s="81">
        <v>0</v>
      </c>
      <c r="K252" s="81">
        <v>0.33627787019062433</v>
      </c>
      <c r="L252" s="81">
        <v>0</v>
      </c>
      <c r="M252" s="81">
        <v>7.2404606930802334E-2</v>
      </c>
      <c r="N252" s="81">
        <v>21.381354212989688</v>
      </c>
      <c r="O252" s="81">
        <v>6.5184558166692899</v>
      </c>
      <c r="P252" s="81">
        <v>9.1647143067212742</v>
      </c>
      <c r="Q252" s="81">
        <v>0.78542947811183605</v>
      </c>
      <c r="R252" s="81">
        <v>0</v>
      </c>
      <c r="S252" s="81">
        <v>0.91890937787586735</v>
      </c>
      <c r="T252" s="82"/>
      <c r="U252" s="81">
        <v>0</v>
      </c>
      <c r="V252" s="81">
        <v>155</v>
      </c>
      <c r="W252" s="81">
        <v>0</v>
      </c>
      <c r="X252" s="81">
        <v>16</v>
      </c>
      <c r="Y252" s="81">
        <v>5590</v>
      </c>
      <c r="Z252" s="81">
        <v>4081</v>
      </c>
      <c r="AA252" s="81">
        <v>1903</v>
      </c>
      <c r="AB252" s="81">
        <v>12728</v>
      </c>
      <c r="AC252" s="81">
        <v>0</v>
      </c>
      <c r="AD252" s="81">
        <v>0.91890937787586735</v>
      </c>
      <c r="AE252" s="82"/>
      <c r="AF252" s="81">
        <v>0</v>
      </c>
      <c r="AG252" s="81">
        <v>236543.0745994864</v>
      </c>
      <c r="AH252" s="81">
        <v>0</v>
      </c>
      <c r="AI252" s="81">
        <v>104969.9554356716</v>
      </c>
      <c r="AJ252" s="81">
        <v>28458995.841778468</v>
      </c>
      <c r="AK252" s="81">
        <v>0</v>
      </c>
      <c r="AL252" s="81">
        <v>0</v>
      </c>
      <c r="AM252" s="81">
        <v>1733457.7836672997</v>
      </c>
      <c r="AN252" s="81">
        <v>0</v>
      </c>
      <c r="AO252" s="81">
        <v>0</v>
      </c>
      <c r="AP252" s="82"/>
      <c r="AQ252" s="81">
        <v>191</v>
      </c>
      <c r="AR252" s="81">
        <v>43</v>
      </c>
      <c r="AS252" s="81">
        <v>0</v>
      </c>
      <c r="AT252" s="81">
        <v>0</v>
      </c>
      <c r="AU252" s="81">
        <v>0</v>
      </c>
      <c r="AV252" s="81">
        <v>0</v>
      </c>
      <c r="AW252" s="81" t="s">
        <v>564</v>
      </c>
      <c r="AX252" s="82"/>
      <c r="AY252" s="81">
        <v>850.59999999999991</v>
      </c>
      <c r="AZ252" s="81">
        <v>93842.6</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1960</v>
      </c>
      <c r="B253" s="80">
        <v>85</v>
      </c>
      <c r="C253" s="80">
        <v>17</v>
      </c>
      <c r="D253" s="80">
        <v>5</v>
      </c>
      <c r="E253" s="80">
        <v>2020</v>
      </c>
      <c r="F253" s="80" t="s">
        <v>218</v>
      </c>
      <c r="G253" s="80" t="s">
        <v>1943</v>
      </c>
      <c r="H253" s="80" t="s">
        <v>1944</v>
      </c>
      <c r="I253" s="177"/>
      <c r="J253" s="81">
        <v>0</v>
      </c>
      <c r="K253" s="81">
        <v>0.90808037446831202</v>
      </c>
      <c r="L253" s="81">
        <v>0.59557264680782573</v>
      </c>
      <c r="M253" s="81">
        <v>8.8532718112564126</v>
      </c>
      <c r="N253" s="81">
        <v>19.215942390825152</v>
      </c>
      <c r="O253" s="81">
        <v>5.6691066503588727</v>
      </c>
      <c r="P253" s="81">
        <v>8.8252787802698087</v>
      </c>
      <c r="Q253" s="81">
        <v>0.72961027859989858</v>
      </c>
      <c r="R253" s="81">
        <v>0</v>
      </c>
      <c r="S253" s="81">
        <v>0.88671962698076823</v>
      </c>
      <c r="T253" s="82"/>
      <c r="U253" s="81">
        <v>0</v>
      </c>
      <c r="V253" s="81">
        <v>415</v>
      </c>
      <c r="W253" s="81">
        <v>15</v>
      </c>
      <c r="X253" s="81">
        <v>2342</v>
      </c>
      <c r="Y253" s="81">
        <v>5633</v>
      </c>
      <c r="Z253" s="81">
        <v>4051</v>
      </c>
      <c r="AA253" s="81">
        <v>1991</v>
      </c>
      <c r="AB253" s="81">
        <v>12374</v>
      </c>
      <c r="AC253" s="81">
        <v>0</v>
      </c>
      <c r="AD253" s="81">
        <v>0.88671962698076823</v>
      </c>
      <c r="AE253" s="82"/>
      <c r="AF253" s="81">
        <v>0</v>
      </c>
      <c r="AG253" s="81">
        <v>621365.1195850377</v>
      </c>
      <c r="AH253" s="81">
        <v>123055.36873666866</v>
      </c>
      <c r="AI253" s="81">
        <v>13146031.025589632</v>
      </c>
      <c r="AJ253" s="81">
        <v>27242478.159683626</v>
      </c>
      <c r="AK253" s="81"/>
      <c r="AL253" s="81"/>
      <c r="AM253" s="81">
        <v>1614944.4780073853</v>
      </c>
      <c r="AN253" s="81"/>
      <c r="AO253" s="81"/>
      <c r="AP253" s="82"/>
      <c r="AQ253" s="81">
        <v>209</v>
      </c>
      <c r="AR253" s="81">
        <v>53</v>
      </c>
      <c r="AS253" s="81">
        <v>0</v>
      </c>
      <c r="AT253" s="81">
        <v>0</v>
      </c>
      <c r="AU253" s="81">
        <v>0</v>
      </c>
      <c r="AV253" s="81">
        <v>0</v>
      </c>
      <c r="AW253" s="81">
        <v>0</v>
      </c>
      <c r="AX253" s="82"/>
      <c r="AY253" s="81">
        <v>950.99999999999977</v>
      </c>
      <c r="AZ253" s="81">
        <v>95106.4</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1961</v>
      </c>
      <c r="B254" s="80">
        <v>85</v>
      </c>
      <c r="C254" s="80">
        <v>18</v>
      </c>
      <c r="D254" s="80">
        <v>5</v>
      </c>
      <c r="E254" s="80">
        <v>2021</v>
      </c>
      <c r="F254" s="80" t="s">
        <v>75</v>
      </c>
      <c r="G254" s="174" t="s">
        <v>1943</v>
      </c>
      <c r="H254" s="80" t="s">
        <v>1944</v>
      </c>
      <c r="I254" s="177"/>
      <c r="J254" s="81">
        <v>0</v>
      </c>
      <c r="K254" s="81">
        <v>0.99449460606537987</v>
      </c>
      <c r="L254" s="81">
        <v>0.49045633270348171</v>
      </c>
      <c r="M254" s="81">
        <v>9.6592879725262595</v>
      </c>
      <c r="N254" s="81">
        <v>20.42135417221208</v>
      </c>
      <c r="O254" s="81">
        <v>5.4567420229817989</v>
      </c>
      <c r="P254" s="81">
        <v>9.0178591529727417</v>
      </c>
      <c r="Q254" s="81">
        <v>0.71861516642257517</v>
      </c>
      <c r="R254" s="81">
        <v>0</v>
      </c>
      <c r="S254" s="81">
        <v>0.62478647631698703</v>
      </c>
      <c r="T254" s="82"/>
      <c r="U254" s="81">
        <v>0</v>
      </c>
      <c r="V254" s="81">
        <v>415</v>
      </c>
      <c r="W254" s="81">
        <v>15</v>
      </c>
      <c r="X254" s="81">
        <v>2342</v>
      </c>
      <c r="Y254" s="81">
        <v>5617</v>
      </c>
      <c r="Z254" s="81">
        <v>4015</v>
      </c>
      <c r="AA254" s="81">
        <v>1984</v>
      </c>
      <c r="AB254" s="81">
        <v>12043</v>
      </c>
      <c r="AC254" s="81">
        <v>0</v>
      </c>
      <c r="AD254" s="81">
        <v>0.62478647631698703</v>
      </c>
      <c r="AE254" s="82"/>
      <c r="AF254" s="81">
        <v>0</v>
      </c>
      <c r="AG254" s="81">
        <v>665361.83531714173</v>
      </c>
      <c r="AH254" s="81">
        <v>98260.62194879906</v>
      </c>
      <c r="AI254" s="81">
        <v>14481989.944046054</v>
      </c>
      <c r="AJ254" s="81">
        <v>27422157.939070717</v>
      </c>
      <c r="AK254" s="81">
        <v>0</v>
      </c>
      <c r="AL254" s="81">
        <v>0</v>
      </c>
      <c r="AM254" s="81">
        <v>1580811.0008693705</v>
      </c>
      <c r="AN254" s="81">
        <v>0</v>
      </c>
      <c r="AO254" s="81">
        <v>0</v>
      </c>
      <c r="AP254" s="82"/>
      <c r="AQ254" s="81">
        <v>220</v>
      </c>
      <c r="AR254" s="81">
        <v>58</v>
      </c>
      <c r="AS254" s="81">
        <v>0</v>
      </c>
      <c r="AT254" s="81">
        <v>0</v>
      </c>
      <c r="AU254" s="81">
        <v>0</v>
      </c>
      <c r="AV254" s="81">
        <v>0</v>
      </c>
      <c r="AW254" s="81"/>
      <c r="AX254" s="82"/>
      <c r="AY254" s="81">
        <v>1024.5999999999999</v>
      </c>
      <c r="AZ254" s="81">
        <v>95654.399999999994</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1962</v>
      </c>
      <c r="B255" s="80">
        <v>85</v>
      </c>
      <c r="C255" s="80">
        <v>19</v>
      </c>
      <c r="D255" s="80">
        <v>5</v>
      </c>
      <c r="E255" s="80">
        <v>2022</v>
      </c>
      <c r="F255" s="80" t="s">
        <v>568</v>
      </c>
      <c r="G255" s="174" t="s">
        <v>1943</v>
      </c>
      <c r="H255" s="80" t="s">
        <v>1944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248</v>
      </c>
      <c r="AR255" s="81">
        <v>91</v>
      </c>
      <c r="AS255" s="81">
        <v>0</v>
      </c>
      <c r="AT255" s="81">
        <v>0</v>
      </c>
      <c r="AU255" s="81">
        <v>0</v>
      </c>
      <c r="AV255" s="81">
        <v>0</v>
      </c>
      <c r="AW255" s="81"/>
      <c r="AX255" s="82"/>
      <c r="AY255" s="81">
        <v>1257.7999999999993</v>
      </c>
      <c r="AZ255" s="81">
        <v>97159.2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1963</v>
      </c>
      <c r="B256" s="80">
        <v>375</v>
      </c>
      <c r="C256" s="80">
        <v>1</v>
      </c>
      <c r="D256" s="80">
        <v>23</v>
      </c>
      <c r="E256" s="80">
        <v>1990</v>
      </c>
      <c r="F256" s="80" t="s">
        <v>562</v>
      </c>
      <c r="G256" s="80" t="s">
        <v>1964</v>
      </c>
      <c r="H256" s="80" t="s">
        <v>1965</v>
      </c>
      <c r="I256" s="177"/>
      <c r="J256" s="81">
        <v>20.97754311515741</v>
      </c>
      <c r="K256" s="81">
        <v>1.827037704688983</v>
      </c>
      <c r="L256" s="81">
        <v>3.0759223497670702</v>
      </c>
      <c r="M256" s="81">
        <v>6.1990198310309612</v>
      </c>
      <c r="N256" s="81">
        <v>11.521950424982039</v>
      </c>
      <c r="O256" s="81">
        <v>13.578510129848754</v>
      </c>
      <c r="P256" s="81">
        <v>16.568435747320031</v>
      </c>
      <c r="Q256" s="81">
        <v>1.1251121786830753</v>
      </c>
      <c r="R256" s="81">
        <v>0</v>
      </c>
      <c r="S256" s="81">
        <v>1.2195441216637508</v>
      </c>
      <c r="T256" s="82"/>
      <c r="U256" s="81">
        <v>1466359</v>
      </c>
      <c r="V256" s="81">
        <v>605</v>
      </c>
      <c r="W256" s="81">
        <v>27</v>
      </c>
      <c r="X256" s="81">
        <v>2545</v>
      </c>
      <c r="Y256" s="81">
        <v>4436</v>
      </c>
      <c r="Z256" s="81">
        <v>5585</v>
      </c>
      <c r="AA256" s="81">
        <v>4023</v>
      </c>
      <c r="AB256" s="81">
        <v>18268</v>
      </c>
      <c r="AC256" s="81">
        <v>0</v>
      </c>
      <c r="AD256" s="81">
        <v>1.2195441216637508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1966</v>
      </c>
      <c r="B257" s="80">
        <v>376</v>
      </c>
      <c r="C257" s="80">
        <v>2</v>
      </c>
      <c r="D257" s="80">
        <v>23</v>
      </c>
      <c r="E257" s="80">
        <v>2005</v>
      </c>
      <c r="F257" s="80" t="s">
        <v>565</v>
      </c>
      <c r="G257" s="80" t="s">
        <v>1964</v>
      </c>
      <c r="H257" s="80" t="s">
        <v>1965</v>
      </c>
      <c r="I257" s="177"/>
      <c r="J257" s="81">
        <v>52.843060700741376</v>
      </c>
      <c r="K257" s="81">
        <v>1.5682759744492918</v>
      </c>
      <c r="L257" s="81">
        <v>4.9852022228135491</v>
      </c>
      <c r="M257" s="81">
        <v>11.446171609845766</v>
      </c>
      <c r="N257" s="81">
        <v>22.124623116878709</v>
      </c>
      <c r="O257" s="81">
        <v>20.255646191514252</v>
      </c>
      <c r="P257" s="81">
        <v>17.630494259167978</v>
      </c>
      <c r="Q257" s="81">
        <v>1.041142396735089</v>
      </c>
      <c r="R257" s="81">
        <v>0</v>
      </c>
      <c r="S257" s="81">
        <v>1.0493025736387829</v>
      </c>
      <c r="T257" s="82"/>
      <c r="U257" s="81">
        <v>3062215</v>
      </c>
      <c r="V257" s="81">
        <v>590</v>
      </c>
      <c r="W257" s="81">
        <v>42</v>
      </c>
      <c r="X257" s="81">
        <v>2039</v>
      </c>
      <c r="Y257" s="81">
        <v>5565</v>
      </c>
      <c r="Z257" s="81">
        <v>9641</v>
      </c>
      <c r="AA257" s="81">
        <v>3506</v>
      </c>
      <c r="AB257" s="81">
        <v>17672</v>
      </c>
      <c r="AC257" s="81">
        <v>0</v>
      </c>
      <c r="AD257" s="81">
        <v>1.0493025736387829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1967</v>
      </c>
      <c r="B258" s="80">
        <v>377</v>
      </c>
      <c r="C258" s="80">
        <v>3</v>
      </c>
      <c r="D258" s="80">
        <v>23</v>
      </c>
      <c r="E258" s="80">
        <v>2006</v>
      </c>
      <c r="F258" s="80" t="s">
        <v>566</v>
      </c>
      <c r="G258" s="80" t="s">
        <v>1964</v>
      </c>
      <c r="H258" s="80" t="s">
        <v>1965</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1968</v>
      </c>
      <c r="B259" s="80">
        <v>378</v>
      </c>
      <c r="C259" s="80">
        <v>4</v>
      </c>
      <c r="D259" s="80">
        <v>23</v>
      </c>
      <c r="E259" s="80">
        <v>2007</v>
      </c>
      <c r="F259" s="80" t="s">
        <v>567</v>
      </c>
      <c r="G259" s="80" t="s">
        <v>1964</v>
      </c>
      <c r="H259" s="80" t="s">
        <v>1965</v>
      </c>
      <c r="I259" s="177"/>
      <c r="J259" s="81">
        <v>67.066263424480709</v>
      </c>
      <c r="K259" s="81">
        <v>1.1632065401039648</v>
      </c>
      <c r="L259" s="81">
        <v>3.0618239726286003</v>
      </c>
      <c r="M259" s="81">
        <v>12.076689666020783</v>
      </c>
      <c r="N259" s="81">
        <v>20.595239073406312</v>
      </c>
      <c r="O259" s="81">
        <v>19.169699194077975</v>
      </c>
      <c r="P259" s="81">
        <v>17.259974767110712</v>
      </c>
      <c r="Q259" s="81">
        <v>1.0679269701366199</v>
      </c>
      <c r="R259" s="81">
        <v>0</v>
      </c>
      <c r="S259" s="81">
        <v>1.8249171077239572</v>
      </c>
      <c r="T259" s="82"/>
      <c r="U259" s="81">
        <v>3724018</v>
      </c>
      <c r="V259" s="81">
        <v>474</v>
      </c>
      <c r="W259" s="81">
        <v>29</v>
      </c>
      <c r="X259" s="81">
        <v>2607</v>
      </c>
      <c r="Y259" s="81">
        <v>5561</v>
      </c>
      <c r="Z259" s="81">
        <v>9485</v>
      </c>
      <c r="AA259" s="81">
        <v>3380</v>
      </c>
      <c r="AB259" s="81">
        <v>17168</v>
      </c>
      <c r="AC259" s="81">
        <v>0</v>
      </c>
      <c r="AD259" s="81">
        <v>1.8249171077239572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1969</v>
      </c>
      <c r="B260" s="80">
        <v>379</v>
      </c>
      <c r="C260" s="80">
        <v>5</v>
      </c>
      <c r="D260" s="80">
        <v>23</v>
      </c>
      <c r="E260" s="80">
        <v>2008</v>
      </c>
      <c r="F260" s="80" t="s">
        <v>84</v>
      </c>
      <c r="G260" s="80" t="s">
        <v>1964</v>
      </c>
      <c r="H260" s="80" t="s">
        <v>1965</v>
      </c>
      <c r="I260" s="177"/>
      <c r="J260" s="81">
        <v>72.979020202379303</v>
      </c>
      <c r="K260" s="81">
        <v>0.87291414908239073</v>
      </c>
      <c r="L260" s="81">
        <v>2.5647807075053026</v>
      </c>
      <c r="M260" s="81">
        <v>12.482531625405249</v>
      </c>
      <c r="N260" s="81">
        <v>18.531318922545811</v>
      </c>
      <c r="O260" s="81">
        <v>18.64269952699641</v>
      </c>
      <c r="P260" s="81">
        <v>16.699632200633062</v>
      </c>
      <c r="Q260" s="81">
        <v>1.046194795842333</v>
      </c>
      <c r="R260" s="81">
        <v>0</v>
      </c>
      <c r="S260" s="81">
        <v>1.8098722693904583</v>
      </c>
      <c r="T260" s="82"/>
      <c r="U260" s="81">
        <v>4314304</v>
      </c>
      <c r="V260" s="81">
        <v>474</v>
      </c>
      <c r="W260" s="81">
        <v>29</v>
      </c>
      <c r="X260" s="81">
        <v>2607</v>
      </c>
      <c r="Y260" s="81">
        <v>5594</v>
      </c>
      <c r="Z260" s="81">
        <v>9548</v>
      </c>
      <c r="AA260" s="81">
        <v>3274</v>
      </c>
      <c r="AB260" s="81">
        <v>17095</v>
      </c>
      <c r="AC260" s="81">
        <v>0</v>
      </c>
      <c r="AD260" s="81">
        <v>1.8098722693904583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1970</v>
      </c>
      <c r="B261" s="80">
        <v>380</v>
      </c>
      <c r="C261" s="80">
        <v>6</v>
      </c>
      <c r="D261" s="80">
        <v>23</v>
      </c>
      <c r="E261" s="80">
        <v>2009</v>
      </c>
      <c r="F261" s="80" t="s">
        <v>85</v>
      </c>
      <c r="G261" s="80" t="s">
        <v>1964</v>
      </c>
      <c r="H261" s="80" t="s">
        <v>1965</v>
      </c>
      <c r="I261" s="177"/>
      <c r="J261" s="81">
        <v>57.050327435729031</v>
      </c>
      <c r="K261" s="81">
        <v>0.8764393295630738</v>
      </c>
      <c r="L261" s="81">
        <v>4.3745868434053854</v>
      </c>
      <c r="M261" s="81">
        <v>13.439245236204512</v>
      </c>
      <c r="N261" s="81">
        <v>21.885093492744627</v>
      </c>
      <c r="O261" s="81">
        <v>18.87149175277208</v>
      </c>
      <c r="P261" s="81">
        <v>15.908998924569472</v>
      </c>
      <c r="Q261" s="81">
        <v>0.984773492674617</v>
      </c>
      <c r="R261" s="81">
        <v>0</v>
      </c>
      <c r="S261" s="81">
        <v>1.0931409595517578</v>
      </c>
      <c r="T261" s="82"/>
      <c r="U261" s="81">
        <v>2940549</v>
      </c>
      <c r="V261" s="81">
        <v>485</v>
      </c>
      <c r="W261" s="81">
        <v>57</v>
      </c>
      <c r="X261" s="81">
        <v>2808</v>
      </c>
      <c r="Y261" s="81">
        <v>5604</v>
      </c>
      <c r="Z261" s="81">
        <v>9540</v>
      </c>
      <c r="AA261" s="81">
        <v>3202</v>
      </c>
      <c r="AB261" s="81">
        <v>16892</v>
      </c>
      <c r="AC261" s="81">
        <v>0</v>
      </c>
      <c r="AD261" s="81">
        <v>1.0931409595517578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4.96</v>
      </c>
      <c r="BJ261" s="81">
        <v>0</v>
      </c>
      <c r="BK261" s="81">
        <v>9.7629999999999999</v>
      </c>
      <c r="BL261" s="81">
        <v>0</v>
      </c>
      <c r="BM261" s="82"/>
      <c r="BN261" s="81">
        <v>0</v>
      </c>
      <c r="BO261" s="81">
        <v>0</v>
      </c>
      <c r="BP261" s="81">
        <v>1</v>
      </c>
      <c r="BQ261" s="81">
        <v>0</v>
      </c>
      <c r="BR261" s="81">
        <v>1</v>
      </c>
      <c r="BS261" s="81">
        <v>0</v>
      </c>
      <c r="BT261"/>
      <c r="BU261" s="80"/>
      <c r="BV261" s="80"/>
      <c r="BW261" s="80"/>
      <c r="BX261" s="80"/>
      <c r="BY261" s="80"/>
      <c r="BZ261" s="80"/>
      <c r="CA261" s="80"/>
      <c r="CB261" s="80"/>
      <c r="CC261" s="80"/>
    </row>
    <row r="262" spans="1:81">
      <c r="A262" s="80" t="s">
        <v>1971</v>
      </c>
      <c r="B262" s="80">
        <v>381</v>
      </c>
      <c r="C262" s="80">
        <v>7</v>
      </c>
      <c r="D262" s="80">
        <v>23</v>
      </c>
      <c r="E262" s="80">
        <v>2010</v>
      </c>
      <c r="F262" s="80" t="s">
        <v>86</v>
      </c>
      <c r="G262" s="80" t="s">
        <v>1964</v>
      </c>
      <c r="H262" s="80" t="s">
        <v>1965</v>
      </c>
      <c r="I262" s="177"/>
      <c r="J262" s="81">
        <v>33.495902876007747</v>
      </c>
      <c r="K262" s="81">
        <v>0.88892002762722389</v>
      </c>
      <c r="L262" s="81">
        <v>3.8081455553396371</v>
      </c>
      <c r="M262" s="81">
        <v>13.073102910223062</v>
      </c>
      <c r="N262" s="81">
        <v>19.564896917375517</v>
      </c>
      <c r="O262" s="81">
        <v>18.687724597151721</v>
      </c>
      <c r="P262" s="81">
        <v>15.903728699957984</v>
      </c>
      <c r="Q262" s="81">
        <v>0.97017494851470054</v>
      </c>
      <c r="R262" s="81">
        <v>0</v>
      </c>
      <c r="S262" s="81">
        <v>0.78236342358087263</v>
      </c>
      <c r="T262" s="82"/>
      <c r="U262" s="81">
        <v>2251867</v>
      </c>
      <c r="V262" s="81">
        <v>485</v>
      </c>
      <c r="W262" s="81">
        <v>57</v>
      </c>
      <c r="X262" s="81">
        <v>2808</v>
      </c>
      <c r="Y262" s="81">
        <v>5397</v>
      </c>
      <c r="Z262" s="81">
        <v>9491</v>
      </c>
      <c r="AA262" s="81">
        <v>3121</v>
      </c>
      <c r="AB262" s="81">
        <v>15946</v>
      </c>
      <c r="AC262" s="81">
        <v>0</v>
      </c>
      <c r="AD262" s="81">
        <v>0.78236342358087263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2.4</v>
      </c>
      <c r="BJ262" s="81">
        <v>0</v>
      </c>
      <c r="BK262" s="81">
        <v>5.0819999999999999</v>
      </c>
      <c r="BL262" s="81">
        <v>0</v>
      </c>
      <c r="BM262" s="82"/>
      <c r="BN262" s="81">
        <v>0</v>
      </c>
      <c r="BO262" s="81">
        <v>0</v>
      </c>
      <c r="BP262" s="81">
        <v>1</v>
      </c>
      <c r="BQ262" s="81">
        <v>0</v>
      </c>
      <c r="BR262" s="81">
        <v>1</v>
      </c>
      <c r="BS262" s="81">
        <v>0</v>
      </c>
      <c r="BT262"/>
      <c r="BU262" s="80">
        <v>2.4</v>
      </c>
      <c r="BV262" s="80">
        <v>5.0819999999999999</v>
      </c>
      <c r="BW262" s="80">
        <v>0</v>
      </c>
      <c r="BX262" s="80">
        <v>0</v>
      </c>
      <c r="BY262" s="80">
        <v>0</v>
      </c>
      <c r="BZ262" s="80">
        <v>0</v>
      </c>
      <c r="CA262" s="80">
        <v>0</v>
      </c>
      <c r="CB262" s="80">
        <v>0</v>
      </c>
      <c r="CC262" s="80">
        <v>0</v>
      </c>
    </row>
    <row r="263" spans="1:81">
      <c r="A263" s="80" t="s">
        <v>1972</v>
      </c>
      <c r="B263" s="80">
        <v>382</v>
      </c>
      <c r="C263" s="80">
        <v>8</v>
      </c>
      <c r="D263" s="80">
        <v>23</v>
      </c>
      <c r="E263" s="80">
        <v>2011</v>
      </c>
      <c r="F263" s="80" t="s">
        <v>87</v>
      </c>
      <c r="G263" s="80" t="s">
        <v>1964</v>
      </c>
      <c r="H263" s="80" t="s">
        <v>1965</v>
      </c>
      <c r="I263" s="177"/>
      <c r="J263" s="81">
        <v>17.963244477928416</v>
      </c>
      <c r="K263" s="81">
        <v>1.2346570237155068</v>
      </c>
      <c r="L263" s="81">
        <v>3.2175064921626149</v>
      </c>
      <c r="M263" s="81">
        <v>13.793425902665417</v>
      </c>
      <c r="N263" s="81">
        <v>21.164679740612023</v>
      </c>
      <c r="O263" s="81">
        <v>17.4154504710346</v>
      </c>
      <c r="P263" s="81">
        <v>14.207021435062384</v>
      </c>
      <c r="Q263" s="81">
        <v>0.99835672015956922</v>
      </c>
      <c r="R263" s="81">
        <v>0</v>
      </c>
      <c r="S263" s="81">
        <v>0.72924371396946375</v>
      </c>
      <c r="T263" s="82"/>
      <c r="U263" s="81">
        <v>1379420</v>
      </c>
      <c r="V263" s="81">
        <v>485</v>
      </c>
      <c r="W263" s="81">
        <v>57</v>
      </c>
      <c r="X263" s="81">
        <v>2808</v>
      </c>
      <c r="Y263" s="81">
        <v>4862</v>
      </c>
      <c r="Z263" s="81">
        <v>9037</v>
      </c>
      <c r="AA263" s="81">
        <v>2871</v>
      </c>
      <c r="AB263" s="81">
        <v>14226</v>
      </c>
      <c r="AC263" s="81">
        <v>0</v>
      </c>
      <c r="AD263" s="81">
        <v>0.72924371396946375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1973</v>
      </c>
      <c r="B264" s="80">
        <v>383</v>
      </c>
      <c r="C264" s="80">
        <v>9</v>
      </c>
      <c r="D264" s="80">
        <v>23</v>
      </c>
      <c r="E264" s="80">
        <v>2012</v>
      </c>
      <c r="F264" s="80" t="s">
        <v>88</v>
      </c>
      <c r="G264" s="80" t="s">
        <v>1964</v>
      </c>
      <c r="H264" s="80" t="s">
        <v>1965</v>
      </c>
      <c r="I264" s="177"/>
      <c r="J264" s="81">
        <v>25.211577420251391</v>
      </c>
      <c r="K264" s="81">
        <v>1.1562057414006923</v>
      </c>
      <c r="L264" s="81">
        <v>3.2089282490175441</v>
      </c>
      <c r="M264" s="81">
        <v>15.463535832097165</v>
      </c>
      <c r="N264" s="81">
        <v>21.526692403862114</v>
      </c>
      <c r="O264" s="81">
        <v>17.11588813449427</v>
      </c>
      <c r="P264" s="81">
        <v>14.347573405306502</v>
      </c>
      <c r="Q264" s="81">
        <v>1.0373412878976864</v>
      </c>
      <c r="R264" s="81">
        <v>0</v>
      </c>
      <c r="S264" s="81">
        <v>1.8166885181832055</v>
      </c>
      <c r="T264" s="82"/>
      <c r="U264" s="81">
        <v>1575817</v>
      </c>
      <c r="V264" s="81">
        <v>485</v>
      </c>
      <c r="W264" s="81">
        <v>57</v>
      </c>
      <c r="X264" s="81">
        <v>2808</v>
      </c>
      <c r="Y264" s="81">
        <v>4709</v>
      </c>
      <c r="Z264" s="81">
        <v>8952</v>
      </c>
      <c r="AA264" s="81">
        <v>2883</v>
      </c>
      <c r="AB264" s="81">
        <v>13605</v>
      </c>
      <c r="AC264" s="81">
        <v>0</v>
      </c>
      <c r="AD264" s="81">
        <v>1.8166885181832055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1974</v>
      </c>
      <c r="B265" s="80">
        <v>384</v>
      </c>
      <c r="C265" s="80">
        <v>10</v>
      </c>
      <c r="D265" s="80">
        <v>23</v>
      </c>
      <c r="E265" s="80">
        <v>2013</v>
      </c>
      <c r="F265" s="80" t="s">
        <v>89</v>
      </c>
      <c r="G265" s="80" t="s">
        <v>1964</v>
      </c>
      <c r="H265" s="80" t="s">
        <v>1965</v>
      </c>
      <c r="I265" s="177"/>
      <c r="J265" s="81">
        <v>23.712574455173222</v>
      </c>
      <c r="K265" s="81">
        <v>1.0433875599330691</v>
      </c>
      <c r="L265" s="81">
        <v>2.2696756459875709</v>
      </c>
      <c r="M265" s="81">
        <v>15.163383398341304</v>
      </c>
      <c r="N265" s="81">
        <v>20.661382786747499</v>
      </c>
      <c r="O265" s="81">
        <v>16.248918579269311</v>
      </c>
      <c r="P265" s="81">
        <v>14.431605700850845</v>
      </c>
      <c r="Q265" s="81">
        <v>1.0237321576584326</v>
      </c>
      <c r="R265" s="81">
        <v>0</v>
      </c>
      <c r="S265" s="81">
        <v>1.6561681255218978</v>
      </c>
      <c r="T265" s="82"/>
      <c r="U265" s="81">
        <v>1525334</v>
      </c>
      <c r="V265" s="81">
        <v>485</v>
      </c>
      <c r="W265" s="81">
        <v>57</v>
      </c>
      <c r="X265" s="81">
        <v>2808</v>
      </c>
      <c r="Y265" s="81">
        <v>4601</v>
      </c>
      <c r="Z265" s="81">
        <v>8878</v>
      </c>
      <c r="AA265" s="81">
        <v>2889</v>
      </c>
      <c r="AB265" s="81">
        <v>13234</v>
      </c>
      <c r="AC265" s="81">
        <v>0</v>
      </c>
      <c r="AD265" s="81">
        <v>1.6561681255218978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1975</v>
      </c>
      <c r="B266" s="80">
        <v>385</v>
      </c>
      <c r="C266" s="80">
        <v>11</v>
      </c>
      <c r="D266" s="80">
        <v>23</v>
      </c>
      <c r="E266" s="80">
        <v>2014</v>
      </c>
      <c r="F266" s="80" t="s">
        <v>90</v>
      </c>
      <c r="G266" s="80" t="s">
        <v>1964</v>
      </c>
      <c r="H266" s="80" t="s">
        <v>1965</v>
      </c>
      <c r="I266" s="177"/>
      <c r="J266" s="81">
        <v>22.507408424859786</v>
      </c>
      <c r="K266" s="81">
        <v>1.0333651178120138</v>
      </c>
      <c r="L266" s="81">
        <v>5.2161426469928909</v>
      </c>
      <c r="M266" s="81">
        <v>13.419570714955142</v>
      </c>
      <c r="N266" s="81">
        <v>17.641434036764121</v>
      </c>
      <c r="O266" s="81">
        <v>15.127341800031418</v>
      </c>
      <c r="P266" s="81">
        <v>14.50666570689526</v>
      </c>
      <c r="Q266" s="81">
        <v>0.95097824382263796</v>
      </c>
      <c r="R266" s="81">
        <v>0</v>
      </c>
      <c r="S266" s="81">
        <v>1.7132621897343454</v>
      </c>
      <c r="T266" s="82"/>
      <c r="U266" s="81">
        <v>1599462</v>
      </c>
      <c r="V266" s="81">
        <v>486</v>
      </c>
      <c r="W266" s="81">
        <v>105</v>
      </c>
      <c r="X266" s="81">
        <v>2543</v>
      </c>
      <c r="Y266" s="81">
        <v>4547</v>
      </c>
      <c r="Z266" s="81">
        <v>8705</v>
      </c>
      <c r="AA266" s="81">
        <v>2889</v>
      </c>
      <c r="AB266" s="81">
        <v>12813</v>
      </c>
      <c r="AC266" s="81">
        <v>0</v>
      </c>
      <c r="AD266" s="81">
        <v>1.7132621897343454</v>
      </c>
      <c r="AE266" s="82"/>
      <c r="AF266" s="81">
        <v>12650653.292301603</v>
      </c>
      <c r="AG266" s="81">
        <v>853695.53079352423</v>
      </c>
      <c r="AH266" s="81">
        <v>905114.77564160211</v>
      </c>
      <c r="AI266" s="81">
        <v>14899973.567548499</v>
      </c>
      <c r="AJ266" s="81">
        <v>20657459.450735345</v>
      </c>
      <c r="AK266" s="81">
        <v>0</v>
      </c>
      <c r="AL266" s="81">
        <v>0</v>
      </c>
      <c r="AM266" s="81">
        <v>1759033.4325866213</v>
      </c>
      <c r="AN266" s="81">
        <v>0</v>
      </c>
      <c r="AO266" s="81">
        <v>0</v>
      </c>
      <c r="AP266" s="82"/>
      <c r="AQ266" s="81">
        <v>257</v>
      </c>
      <c r="AR266" s="81">
        <v>56</v>
      </c>
      <c r="AS266" s="81">
        <v>0</v>
      </c>
      <c r="AT266" s="81">
        <v>0</v>
      </c>
      <c r="AU266" s="81">
        <v>0</v>
      </c>
      <c r="AV266" s="81">
        <v>0</v>
      </c>
      <c r="AW266" s="81" t="s">
        <v>564</v>
      </c>
      <c r="AX266" s="82"/>
      <c r="AY266" s="81">
        <v>1123.0999999999999</v>
      </c>
      <c r="AZ266" s="81">
        <v>2780</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1976</v>
      </c>
      <c r="B267" s="80">
        <v>386</v>
      </c>
      <c r="C267" s="80">
        <v>12</v>
      </c>
      <c r="D267" s="80">
        <v>23</v>
      </c>
      <c r="E267" s="80">
        <v>2015</v>
      </c>
      <c r="F267" s="80" t="s">
        <v>91</v>
      </c>
      <c r="G267" s="80" t="s">
        <v>1964</v>
      </c>
      <c r="H267" s="80" t="s">
        <v>1965</v>
      </c>
      <c r="I267" s="177"/>
      <c r="J267" s="81">
        <v>21.100322855223602</v>
      </c>
      <c r="K267" s="81">
        <v>1.1557966879311985</v>
      </c>
      <c r="L267" s="81">
        <v>6.7455169593753865</v>
      </c>
      <c r="M267" s="81">
        <v>12.845357519330227</v>
      </c>
      <c r="N267" s="81">
        <v>15.231056184065332</v>
      </c>
      <c r="O267" s="81">
        <v>14.912415421553566</v>
      </c>
      <c r="P267" s="81">
        <v>14.472852132010649</v>
      </c>
      <c r="Q267" s="81">
        <v>0.91613836175819685</v>
      </c>
      <c r="R267" s="81">
        <v>0</v>
      </c>
      <c r="S267" s="81">
        <v>1.5809838005898085</v>
      </c>
      <c r="T267" s="82"/>
      <c r="U267" s="81">
        <v>1627342</v>
      </c>
      <c r="V267" s="81">
        <v>486</v>
      </c>
      <c r="W267" s="81">
        <v>105</v>
      </c>
      <c r="X267" s="81">
        <v>2543</v>
      </c>
      <c r="Y267" s="81">
        <v>4567</v>
      </c>
      <c r="Z267" s="81">
        <v>8664</v>
      </c>
      <c r="AA267" s="81">
        <v>2880</v>
      </c>
      <c r="AB267" s="81">
        <v>12609</v>
      </c>
      <c r="AC267" s="81">
        <v>0</v>
      </c>
      <c r="AD267" s="81">
        <v>1.5809838005898085</v>
      </c>
      <c r="AE267" s="82"/>
      <c r="AF267" s="81">
        <v>11907141.519337231</v>
      </c>
      <c r="AG267" s="81">
        <v>876606.76439168816</v>
      </c>
      <c r="AH267" s="81">
        <v>1003177.8449291664</v>
      </c>
      <c r="AI267" s="81">
        <v>15699378.264014248</v>
      </c>
      <c r="AJ267" s="81">
        <v>19540057.720456634</v>
      </c>
      <c r="AK267" s="81">
        <v>0</v>
      </c>
      <c r="AL267" s="81">
        <v>0</v>
      </c>
      <c r="AM267" s="81">
        <v>1728010.557234335</v>
      </c>
      <c r="AN267" s="81">
        <v>0</v>
      </c>
      <c r="AO267" s="81">
        <v>0</v>
      </c>
      <c r="AP267" s="82"/>
      <c r="AQ267" s="81">
        <v>413</v>
      </c>
      <c r="AR267" s="81">
        <v>125</v>
      </c>
      <c r="AS267" s="81">
        <v>0</v>
      </c>
      <c r="AT267" s="81">
        <v>0</v>
      </c>
      <c r="AU267" s="81">
        <v>0</v>
      </c>
      <c r="AV267" s="81">
        <v>0</v>
      </c>
      <c r="AW267" s="81" t="s">
        <v>564</v>
      </c>
      <c r="AX267" s="82"/>
      <c r="AY267" s="81">
        <v>1963.1000000000001</v>
      </c>
      <c r="AZ267" s="81">
        <v>6591.4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1977</v>
      </c>
      <c r="B268" s="80">
        <v>387</v>
      </c>
      <c r="C268" s="80">
        <v>13</v>
      </c>
      <c r="D268" s="80">
        <v>23</v>
      </c>
      <c r="E268" s="80">
        <v>2016</v>
      </c>
      <c r="F268" s="80" t="s">
        <v>92</v>
      </c>
      <c r="G268" s="80" t="s">
        <v>1964</v>
      </c>
      <c r="H268" s="80" t="s">
        <v>1965</v>
      </c>
      <c r="I268" s="177"/>
      <c r="J268" s="81">
        <v>22.603956659051093</v>
      </c>
      <c r="K268" s="81">
        <v>1.1680994540505527</v>
      </c>
      <c r="L268" s="81">
        <v>5.888298347459445</v>
      </c>
      <c r="M268" s="81">
        <v>10.574836363511867</v>
      </c>
      <c r="N268" s="81">
        <v>15.275352614842655</v>
      </c>
      <c r="O268" s="81">
        <v>14.598704545799894</v>
      </c>
      <c r="P268" s="81">
        <v>14.002836613962991</v>
      </c>
      <c r="Q268" s="81">
        <v>0.88177023569570512</v>
      </c>
      <c r="R268" s="81">
        <v>0</v>
      </c>
      <c r="S268" s="81">
        <v>2.0244831033779622</v>
      </c>
      <c r="T268" s="82"/>
      <c r="U268" s="81">
        <v>1720854</v>
      </c>
      <c r="V268" s="81">
        <v>486</v>
      </c>
      <c r="W268" s="81">
        <v>105</v>
      </c>
      <c r="X268" s="81">
        <v>2543</v>
      </c>
      <c r="Y268" s="81">
        <v>4604</v>
      </c>
      <c r="Z268" s="81">
        <v>8586</v>
      </c>
      <c r="AA268" s="81">
        <v>2882</v>
      </c>
      <c r="AB268" s="81">
        <v>12484</v>
      </c>
      <c r="AC268" s="81">
        <v>0</v>
      </c>
      <c r="AD268" s="81">
        <v>2.0244831033779618</v>
      </c>
      <c r="AE268" s="82"/>
      <c r="AF268" s="81">
        <v>12697862.27409084</v>
      </c>
      <c r="AG268" s="81">
        <v>848075.71959758748</v>
      </c>
      <c r="AH268" s="81">
        <v>681476.12141204509</v>
      </c>
      <c r="AI268" s="81">
        <v>14767945.95887278</v>
      </c>
      <c r="AJ268" s="81">
        <v>18381173.925320219</v>
      </c>
      <c r="AK268" s="81">
        <v>0</v>
      </c>
      <c r="AL268" s="81">
        <v>0</v>
      </c>
      <c r="AM268" s="81">
        <v>1712209.017348734</v>
      </c>
      <c r="AN268" s="81">
        <v>0</v>
      </c>
      <c r="AO268" s="81">
        <v>0</v>
      </c>
      <c r="AP268" s="82"/>
      <c r="AQ268" s="81">
        <v>547</v>
      </c>
      <c r="AR268" s="81">
        <v>155</v>
      </c>
      <c r="AS268" s="81">
        <v>1</v>
      </c>
      <c r="AT268" s="81">
        <v>0</v>
      </c>
      <c r="AU268" s="81">
        <v>0</v>
      </c>
      <c r="AV268" s="81">
        <v>0</v>
      </c>
      <c r="AW268" s="81" t="s">
        <v>564</v>
      </c>
      <c r="AX268" s="82"/>
      <c r="AY268" s="81">
        <v>2693</v>
      </c>
      <c r="AZ268" s="81">
        <v>9665.6</v>
      </c>
      <c r="BA268" s="81">
        <v>19.2</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1978</v>
      </c>
      <c r="B269" s="80">
        <v>388</v>
      </c>
      <c r="C269" s="80">
        <v>14</v>
      </c>
      <c r="D269" s="80">
        <v>23</v>
      </c>
      <c r="E269" s="80">
        <v>2017</v>
      </c>
      <c r="F269" s="80" t="s">
        <v>71</v>
      </c>
      <c r="G269" s="80" t="s">
        <v>1964</v>
      </c>
      <c r="H269" s="80" t="s">
        <v>1965</v>
      </c>
      <c r="I269" s="177"/>
      <c r="J269" s="81">
        <v>23.394335852317326</v>
      </c>
      <c r="K269" s="81">
        <v>1.1949160701914106</v>
      </c>
      <c r="L269" s="81">
        <v>6.2712030614898344</v>
      </c>
      <c r="M269" s="81">
        <v>10.268574457252509</v>
      </c>
      <c r="N269" s="81">
        <v>16.819944713058824</v>
      </c>
      <c r="O269" s="81">
        <v>14.417355070310641</v>
      </c>
      <c r="P269" s="81">
        <v>13.88999392591781</v>
      </c>
      <c r="Q269" s="81">
        <v>0.84795267981455802</v>
      </c>
      <c r="R269" s="81">
        <v>0</v>
      </c>
      <c r="S269" s="81">
        <v>1.7103363546105346</v>
      </c>
      <c r="T269" s="82"/>
      <c r="U269" s="81">
        <v>1939604</v>
      </c>
      <c r="V269" s="81">
        <v>486</v>
      </c>
      <c r="W269" s="81">
        <v>105</v>
      </c>
      <c r="X269" s="81">
        <v>2543</v>
      </c>
      <c r="Y269" s="81">
        <v>4687</v>
      </c>
      <c r="Z269" s="81">
        <v>8620</v>
      </c>
      <c r="AA269" s="81">
        <v>2877</v>
      </c>
      <c r="AB269" s="81">
        <v>12415</v>
      </c>
      <c r="AC269" s="81">
        <v>0</v>
      </c>
      <c r="AD269" s="81">
        <v>1.710336354610535</v>
      </c>
      <c r="AE269" s="82"/>
      <c r="AF269" s="81">
        <v>13866415.57817048</v>
      </c>
      <c r="AG269" s="81">
        <v>860906.73609258304</v>
      </c>
      <c r="AH269" s="81">
        <v>1017149.917657107</v>
      </c>
      <c r="AI269" s="81">
        <v>15087555.202160411</v>
      </c>
      <c r="AJ269" s="81">
        <v>20663238.12635953</v>
      </c>
      <c r="AK269" s="81">
        <v>0</v>
      </c>
      <c r="AL269" s="81">
        <v>0</v>
      </c>
      <c r="AM269" s="81">
        <v>1705409.8422079519</v>
      </c>
      <c r="AN269" s="81">
        <v>0</v>
      </c>
      <c r="AO269" s="81">
        <v>0</v>
      </c>
      <c r="AP269" s="82"/>
      <c r="AQ269" s="81">
        <v>586</v>
      </c>
      <c r="AR269" s="81">
        <v>179</v>
      </c>
      <c r="AS269" s="81">
        <v>1</v>
      </c>
      <c r="AT269" s="81">
        <v>0</v>
      </c>
      <c r="AU269" s="81">
        <v>0</v>
      </c>
      <c r="AV269" s="81">
        <v>0</v>
      </c>
      <c r="AW269" s="81" t="s">
        <v>564</v>
      </c>
      <c r="AX269" s="82"/>
      <c r="AY269" s="81">
        <v>2896.7</v>
      </c>
      <c r="AZ269" s="81">
        <v>19976</v>
      </c>
      <c r="BA269" s="81">
        <v>19.2</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1979</v>
      </c>
      <c r="B270" s="80">
        <v>389</v>
      </c>
      <c r="C270" s="80">
        <v>15</v>
      </c>
      <c r="D270" s="80">
        <v>23</v>
      </c>
      <c r="E270" s="80">
        <v>2018</v>
      </c>
      <c r="F270" s="80" t="s">
        <v>93</v>
      </c>
      <c r="G270" s="80" t="s">
        <v>1964</v>
      </c>
      <c r="H270" s="80" t="s">
        <v>1965</v>
      </c>
      <c r="I270" s="177"/>
      <c r="J270" s="81">
        <v>23.814067617313459</v>
      </c>
      <c r="K270" s="81">
        <v>1.1085941774437875</v>
      </c>
      <c r="L270" s="81">
        <v>5.8090964419197455</v>
      </c>
      <c r="M270" s="81">
        <v>10.949377727752623</v>
      </c>
      <c r="N270" s="81">
        <v>15.807149808404995</v>
      </c>
      <c r="O270" s="81">
        <v>13.924932763238028</v>
      </c>
      <c r="P270" s="81">
        <v>13.565314107925674</v>
      </c>
      <c r="Q270" s="81">
        <v>0.77728697993845441</v>
      </c>
      <c r="R270" s="81">
        <v>0</v>
      </c>
      <c r="S270" s="81">
        <v>1.4570865459323064</v>
      </c>
      <c r="T270" s="82"/>
      <c r="U270" s="81">
        <v>2101201</v>
      </c>
      <c r="V270" s="81">
        <v>486</v>
      </c>
      <c r="W270" s="81">
        <v>105</v>
      </c>
      <c r="X270" s="81">
        <v>2543</v>
      </c>
      <c r="Y270" s="81">
        <v>4720</v>
      </c>
      <c r="Z270" s="81">
        <v>8485</v>
      </c>
      <c r="AA270" s="81">
        <v>2838</v>
      </c>
      <c r="AB270" s="81">
        <v>12264</v>
      </c>
      <c r="AC270" s="81">
        <v>0</v>
      </c>
      <c r="AD270" s="81">
        <v>1.4570865459323059</v>
      </c>
      <c r="AE270" s="82"/>
      <c r="AF270" s="81">
        <v>13518546.300819259</v>
      </c>
      <c r="AG270" s="81">
        <v>759883.34065232624</v>
      </c>
      <c r="AH270" s="81">
        <v>955470.11049361213</v>
      </c>
      <c r="AI270" s="81">
        <v>14357790.638424071</v>
      </c>
      <c r="AJ270" s="81">
        <v>20726939.129630759</v>
      </c>
      <c r="AK270" s="81">
        <v>0</v>
      </c>
      <c r="AL270" s="81">
        <v>0</v>
      </c>
      <c r="AM270" s="81">
        <v>1688153.2217676621</v>
      </c>
      <c r="AN270" s="81">
        <v>0</v>
      </c>
      <c r="AO270" s="81">
        <v>0</v>
      </c>
      <c r="AP270" s="82"/>
      <c r="AQ270" s="81">
        <v>613</v>
      </c>
      <c r="AR270" s="81">
        <v>210</v>
      </c>
      <c r="AS270" s="81">
        <v>1</v>
      </c>
      <c r="AT270" s="81">
        <v>0</v>
      </c>
      <c r="AU270" s="81">
        <v>0</v>
      </c>
      <c r="AV270" s="81">
        <v>0</v>
      </c>
      <c r="AW270" s="81" t="s">
        <v>564</v>
      </c>
      <c r="AX270" s="82"/>
      <c r="AY270" s="81">
        <v>3054</v>
      </c>
      <c r="AZ270" s="81">
        <v>23379</v>
      </c>
      <c r="BA270" s="81">
        <v>19</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1980</v>
      </c>
      <c r="B271" s="80">
        <v>390</v>
      </c>
      <c r="C271" s="80">
        <v>16</v>
      </c>
      <c r="D271" s="80">
        <v>23</v>
      </c>
      <c r="E271" s="80">
        <v>2019</v>
      </c>
      <c r="F271" s="80" t="s">
        <v>73</v>
      </c>
      <c r="G271" s="80" t="s">
        <v>1964</v>
      </c>
      <c r="H271" s="80" t="s">
        <v>1965</v>
      </c>
      <c r="I271" s="177"/>
      <c r="J271" s="81">
        <v>21.298326654305981</v>
      </c>
      <c r="K271" s="81">
        <v>1.0323087509005073</v>
      </c>
      <c r="L271" s="81">
        <v>5.8722367868849199</v>
      </c>
      <c r="M271" s="81">
        <v>10.46919662152443</v>
      </c>
      <c r="N271" s="81">
        <v>14.003517874749928</v>
      </c>
      <c r="O271" s="81">
        <v>13.490536100854895</v>
      </c>
      <c r="P271" s="81">
        <v>13.657976759780102</v>
      </c>
      <c r="Q271" s="81">
        <v>0.75451337436151955</v>
      </c>
      <c r="R271" s="81">
        <v>0</v>
      </c>
      <c r="S271" s="81">
        <v>1.7691806159598222</v>
      </c>
      <c r="T271" s="82"/>
      <c r="U271" s="81">
        <v>1933210</v>
      </c>
      <c r="V271" s="81">
        <v>486</v>
      </c>
      <c r="W271" s="81">
        <v>105</v>
      </c>
      <c r="X271" s="81">
        <v>2543</v>
      </c>
      <c r="Y271" s="81">
        <v>4789</v>
      </c>
      <c r="Z271" s="81">
        <v>8446</v>
      </c>
      <c r="AA271" s="81">
        <v>2836</v>
      </c>
      <c r="AB271" s="81">
        <v>12227</v>
      </c>
      <c r="AC271" s="81">
        <v>0</v>
      </c>
      <c r="AD271" s="81">
        <v>1.769180615959822</v>
      </c>
      <c r="AE271" s="82"/>
      <c r="AF271" s="81">
        <v>12586539.357528741</v>
      </c>
      <c r="AG271" s="81">
        <v>741184.56970231491</v>
      </c>
      <c r="AH271" s="81">
        <v>1036649.628151585</v>
      </c>
      <c r="AI271" s="81">
        <v>14335217.403741719</v>
      </c>
      <c r="AJ271" s="81">
        <v>18260738.059323132</v>
      </c>
      <c r="AK271" s="81">
        <v>0</v>
      </c>
      <c r="AL271" s="81">
        <v>0</v>
      </c>
      <c r="AM271" s="81">
        <v>1665225.3551932806</v>
      </c>
      <c r="AN271" s="81">
        <v>0</v>
      </c>
      <c r="AO271" s="81">
        <v>0</v>
      </c>
      <c r="AP271" s="82"/>
      <c r="AQ271" s="81">
        <v>651</v>
      </c>
      <c r="AR271" s="81">
        <v>232</v>
      </c>
      <c r="AS271" s="81">
        <v>1</v>
      </c>
      <c r="AT271" s="81">
        <v>0</v>
      </c>
      <c r="AU271" s="81">
        <v>0</v>
      </c>
      <c r="AV271" s="81">
        <v>0</v>
      </c>
      <c r="AW271" s="81" t="s">
        <v>564</v>
      </c>
      <c r="AX271" s="82"/>
      <c r="AY271" s="81">
        <v>3275.0000000000009</v>
      </c>
      <c r="AZ271" s="81">
        <v>26247.600000000009</v>
      </c>
      <c r="BA271" s="81">
        <v>19.2</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1981</v>
      </c>
      <c r="B272" s="80">
        <v>391</v>
      </c>
      <c r="C272" s="80">
        <v>17</v>
      </c>
      <c r="D272" s="80">
        <v>23</v>
      </c>
      <c r="E272" s="80">
        <v>2020</v>
      </c>
      <c r="F272" s="80" t="s">
        <v>218</v>
      </c>
      <c r="G272" s="80" t="s">
        <v>1964</v>
      </c>
      <c r="H272" s="80" t="s">
        <v>1965</v>
      </c>
      <c r="I272" s="177"/>
      <c r="J272" s="81">
        <v>15.93034880764481</v>
      </c>
      <c r="K272" s="81">
        <v>0.82288160087161621</v>
      </c>
      <c r="L272" s="81">
        <v>12.483921239216276</v>
      </c>
      <c r="M272" s="81">
        <v>9.2321603598037303</v>
      </c>
      <c r="N272" s="81">
        <v>14.484948473116839</v>
      </c>
      <c r="O272" s="81">
        <v>11.853204968782929</v>
      </c>
      <c r="P272" s="81">
        <v>12.615139833575027</v>
      </c>
      <c r="Q272" s="81">
        <v>0.7123340694816046</v>
      </c>
      <c r="R272" s="81">
        <v>0</v>
      </c>
      <c r="S272" s="81">
        <v>1.8449034416424239</v>
      </c>
      <c r="T272" s="82"/>
      <c r="U272" s="81">
        <v>1554158</v>
      </c>
      <c r="V272" s="81">
        <v>372</v>
      </c>
      <c r="W272" s="81">
        <v>307</v>
      </c>
      <c r="X272" s="81">
        <v>2632</v>
      </c>
      <c r="Y272" s="81">
        <v>4814</v>
      </c>
      <c r="Z272" s="81">
        <v>8470</v>
      </c>
      <c r="AA272" s="81">
        <v>2846</v>
      </c>
      <c r="AB272" s="81">
        <v>12081</v>
      </c>
      <c r="AC272" s="81">
        <v>0</v>
      </c>
      <c r="AD272" s="81">
        <v>1.8449034416424239</v>
      </c>
      <c r="AE272" s="82"/>
      <c r="AF272" s="81">
        <v>9768731.7037921231</v>
      </c>
      <c r="AG272" s="81">
        <v>575173.05840921483</v>
      </c>
      <c r="AH272" s="81">
        <v>2376371.599493498</v>
      </c>
      <c r="AI272" s="81">
        <v>13349020.598015243</v>
      </c>
      <c r="AJ272" s="81">
        <v>18927771.348233495</v>
      </c>
      <c r="AK272" s="81"/>
      <c r="AL272" s="81"/>
      <c r="AM272" s="81">
        <v>1576704.7227094893</v>
      </c>
      <c r="AN272" s="81"/>
      <c r="AO272" s="81"/>
      <c r="AP272" s="82"/>
      <c r="AQ272" s="81">
        <v>673</v>
      </c>
      <c r="AR272" s="81">
        <v>246</v>
      </c>
      <c r="AS272" s="81">
        <v>1</v>
      </c>
      <c r="AT272" s="81">
        <v>0</v>
      </c>
      <c r="AU272" s="81">
        <v>0</v>
      </c>
      <c r="AV272" s="81">
        <v>0</v>
      </c>
      <c r="AW272" s="81">
        <v>1</v>
      </c>
      <c r="AX272" s="82"/>
      <c r="AY272" s="81">
        <v>3386.6999999999989</v>
      </c>
      <c r="AZ272" s="81">
        <v>28780.500000000011</v>
      </c>
      <c r="BA272" s="81">
        <v>19.2</v>
      </c>
      <c r="BB272" s="81">
        <v>0</v>
      </c>
      <c r="BC272" s="81">
        <v>0</v>
      </c>
      <c r="BD272" s="81">
        <v>0</v>
      </c>
      <c r="BE272" s="81">
        <v>19.2</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1982</v>
      </c>
      <c r="B273" s="80">
        <v>391</v>
      </c>
      <c r="C273" s="80">
        <v>18</v>
      </c>
      <c r="D273" s="80">
        <v>23</v>
      </c>
      <c r="E273" s="80">
        <v>2021</v>
      </c>
      <c r="F273" s="80" t="s">
        <v>75</v>
      </c>
      <c r="G273" s="174" t="s">
        <v>1964</v>
      </c>
      <c r="H273" s="80" t="s">
        <v>1965</v>
      </c>
      <c r="I273" s="177"/>
      <c r="J273" s="81">
        <v>15.200740196248395</v>
      </c>
      <c r="K273" s="81">
        <v>0.88039667086977924</v>
      </c>
      <c r="L273" s="81">
        <v>12.450377826426161</v>
      </c>
      <c r="M273" s="81">
        <v>10.414378098131419</v>
      </c>
      <c r="N273" s="81">
        <v>13.15660232362915</v>
      </c>
      <c r="O273" s="81">
        <v>11.432656014277184</v>
      </c>
      <c r="P273" s="81">
        <v>12.904083737545168</v>
      </c>
      <c r="Q273" s="81">
        <v>0.71276743028461842</v>
      </c>
      <c r="R273" s="81">
        <v>0</v>
      </c>
      <c r="S273" s="81">
        <v>1.6974455879515009</v>
      </c>
      <c r="T273" s="82"/>
      <c r="U273" s="81">
        <v>1563201</v>
      </c>
      <c r="V273" s="81">
        <v>372</v>
      </c>
      <c r="W273" s="81">
        <v>307</v>
      </c>
      <c r="X273" s="81">
        <v>2632</v>
      </c>
      <c r="Y273" s="81">
        <v>4818</v>
      </c>
      <c r="Z273" s="81">
        <v>8412</v>
      </c>
      <c r="AA273" s="81">
        <v>2839</v>
      </c>
      <c r="AB273" s="81">
        <v>11945</v>
      </c>
      <c r="AC273" s="81">
        <v>0</v>
      </c>
      <c r="AD273" s="81">
        <v>1.6974455879515009</v>
      </c>
      <c r="AE273" s="82"/>
      <c r="AF273" s="81">
        <v>9772018.206320148</v>
      </c>
      <c r="AG273" s="81">
        <v>611773.22747782525</v>
      </c>
      <c r="AH273" s="81">
        <v>1991807.6935505841</v>
      </c>
      <c r="AI273" s="81">
        <v>15319362.468569422</v>
      </c>
      <c r="AJ273" s="81">
        <v>17076292.120434955</v>
      </c>
      <c r="AK273" s="81">
        <v>0</v>
      </c>
      <c r="AL273" s="81">
        <v>0</v>
      </c>
      <c r="AM273" s="81">
        <v>1567947.1398642061</v>
      </c>
      <c r="AN273" s="81">
        <v>0</v>
      </c>
      <c r="AO273" s="81">
        <v>0</v>
      </c>
      <c r="AP273" s="82"/>
      <c r="AQ273" s="81">
        <v>689</v>
      </c>
      <c r="AR273" s="81">
        <v>272</v>
      </c>
      <c r="AS273" s="81">
        <v>1</v>
      </c>
      <c r="AT273" s="81">
        <v>0</v>
      </c>
      <c r="AU273" s="81">
        <v>0</v>
      </c>
      <c r="AV273" s="81">
        <v>0</v>
      </c>
      <c r="AW273" s="81"/>
      <c r="AX273" s="82"/>
      <c r="AY273" s="81">
        <v>3493.4</v>
      </c>
      <c r="AZ273" s="81">
        <v>30382.200000000012</v>
      </c>
      <c r="BA273" s="81">
        <v>19.2</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1983</v>
      </c>
      <c r="B274" s="80">
        <v>391</v>
      </c>
      <c r="C274" s="80">
        <v>19</v>
      </c>
      <c r="D274" s="80">
        <v>23</v>
      </c>
      <c r="E274" s="80">
        <v>2022</v>
      </c>
      <c r="F274" s="80" t="s">
        <v>568</v>
      </c>
      <c r="G274" s="174" t="s">
        <v>1964</v>
      </c>
      <c r="H274" s="80" t="s">
        <v>1965</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723</v>
      </c>
      <c r="AR274" s="81">
        <v>280</v>
      </c>
      <c r="AS274" s="81">
        <v>1</v>
      </c>
      <c r="AT274" s="81">
        <v>0</v>
      </c>
      <c r="AU274" s="81">
        <v>0</v>
      </c>
      <c r="AV274" s="81">
        <v>0</v>
      </c>
      <c r="AW274" s="81"/>
      <c r="AX274" s="82"/>
      <c r="AY274" s="81">
        <v>3716.1000000000008</v>
      </c>
      <c r="AZ274" s="81">
        <v>32911.700000000012</v>
      </c>
      <c r="BA274" s="81">
        <v>19.2</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1984</v>
      </c>
      <c r="B275" s="80">
        <v>239</v>
      </c>
      <c r="C275" s="80">
        <v>1</v>
      </c>
      <c r="D275" s="80">
        <v>15</v>
      </c>
      <c r="E275" s="80">
        <v>1990</v>
      </c>
      <c r="F275" s="80" t="s">
        <v>562</v>
      </c>
      <c r="G275" s="80" t="s">
        <v>1985</v>
      </c>
      <c r="H275" s="80" t="s">
        <v>1986</v>
      </c>
      <c r="I275" s="177"/>
      <c r="J275" s="81">
        <v>8.6985944743232615</v>
      </c>
      <c r="K275" s="81">
        <v>3.283815970072951</v>
      </c>
      <c r="L275" s="81">
        <v>23.66121185797612</v>
      </c>
      <c r="M275" s="81">
        <v>9.312447434405188</v>
      </c>
      <c r="N275" s="81">
        <v>11.340640723136859</v>
      </c>
      <c r="O275" s="81">
        <v>5.8058159695754386</v>
      </c>
      <c r="P275" s="81">
        <v>16.712580726478919</v>
      </c>
      <c r="Q275" s="81">
        <v>0.8536268226706496</v>
      </c>
      <c r="R275" s="81">
        <v>7.4896912201332722</v>
      </c>
      <c r="S275" s="81">
        <v>0.68189449367680033</v>
      </c>
      <c r="T275" s="82"/>
      <c r="U275" s="81">
        <v>909070</v>
      </c>
      <c r="V275" s="81">
        <v>817</v>
      </c>
      <c r="W275" s="81">
        <v>261</v>
      </c>
      <c r="X275" s="81">
        <v>3478</v>
      </c>
      <c r="Y275" s="81">
        <v>5374</v>
      </c>
      <c r="Z275" s="81">
        <v>2388</v>
      </c>
      <c r="AA275" s="81">
        <v>4058</v>
      </c>
      <c r="AB275" s="81">
        <v>13860</v>
      </c>
      <c r="AC275" s="81">
        <v>1297228</v>
      </c>
      <c r="AD275" s="81">
        <v>0.68189449367680033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1987</v>
      </c>
      <c r="B276" s="80">
        <v>240</v>
      </c>
      <c r="C276" s="80">
        <v>2</v>
      </c>
      <c r="D276" s="80">
        <v>15</v>
      </c>
      <c r="E276" s="80">
        <v>2005</v>
      </c>
      <c r="F276" s="80" t="s">
        <v>565</v>
      </c>
      <c r="G276" s="80" t="s">
        <v>1985</v>
      </c>
      <c r="H276" s="80" t="s">
        <v>1986</v>
      </c>
      <c r="I276" s="177"/>
      <c r="J276" s="81">
        <v>9.004012370426949</v>
      </c>
      <c r="K276" s="81">
        <v>2.2068938978088286</v>
      </c>
      <c r="L276" s="81">
        <v>6.6755556826211881</v>
      </c>
      <c r="M276" s="81">
        <v>15.692352872276347</v>
      </c>
      <c r="N276" s="81">
        <v>16.215265126812326</v>
      </c>
      <c r="O276" s="81">
        <v>12.362226137420379</v>
      </c>
      <c r="P276" s="81">
        <v>22.201549387971085</v>
      </c>
      <c r="Q276" s="81">
        <v>0.81096226182992881</v>
      </c>
      <c r="R276" s="81">
        <v>20.42226101780205</v>
      </c>
      <c r="S276" s="81">
        <v>0.87238721000000008</v>
      </c>
      <c r="T276" s="82"/>
      <c r="U276" s="81">
        <v>972269</v>
      </c>
      <c r="V276" s="81">
        <v>820</v>
      </c>
      <c r="W276" s="81">
        <v>71</v>
      </c>
      <c r="X276" s="81">
        <v>3364</v>
      </c>
      <c r="Y276" s="81">
        <v>6495</v>
      </c>
      <c r="Z276" s="81">
        <v>5884</v>
      </c>
      <c r="AA276" s="81">
        <v>4415</v>
      </c>
      <c r="AB276" s="81">
        <v>13765</v>
      </c>
      <c r="AC276" s="81">
        <v>3611254</v>
      </c>
      <c r="AD276" s="81">
        <v>0.87238721000000008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1988</v>
      </c>
      <c r="B277" s="80">
        <v>241</v>
      </c>
      <c r="C277" s="80">
        <v>3</v>
      </c>
      <c r="D277" s="80">
        <v>15</v>
      </c>
      <c r="E277" s="80">
        <v>2006</v>
      </c>
      <c r="F277" s="80" t="s">
        <v>566</v>
      </c>
      <c r="G277" s="80" t="s">
        <v>1985</v>
      </c>
      <c r="H277" s="80" t="s">
        <v>1986</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1989</v>
      </c>
      <c r="B278" s="80">
        <v>242</v>
      </c>
      <c r="C278" s="80">
        <v>4</v>
      </c>
      <c r="D278" s="80">
        <v>15</v>
      </c>
      <c r="E278" s="80">
        <v>2007</v>
      </c>
      <c r="F278" s="80" t="s">
        <v>567</v>
      </c>
      <c r="G278" s="80" t="s">
        <v>1985</v>
      </c>
      <c r="H278" s="80" t="s">
        <v>1986</v>
      </c>
      <c r="I278" s="177"/>
      <c r="J278" s="81">
        <v>7.3673307603286773</v>
      </c>
      <c r="K278" s="81">
        <v>2.0079932542826984</v>
      </c>
      <c r="L278" s="81">
        <v>8.1857018851969148</v>
      </c>
      <c r="M278" s="81">
        <v>18.626260774748054</v>
      </c>
      <c r="N278" s="81">
        <v>16.259819575218916</v>
      </c>
      <c r="O278" s="81">
        <v>12.36480966466727</v>
      </c>
      <c r="P278" s="81">
        <v>22.305198160573841</v>
      </c>
      <c r="Q278" s="81">
        <v>0.84025847580413937</v>
      </c>
      <c r="R278" s="81">
        <v>18.971574696767597</v>
      </c>
      <c r="S278" s="81">
        <v>1.8889662</v>
      </c>
      <c r="T278" s="82"/>
      <c r="U278" s="81">
        <v>993841</v>
      </c>
      <c r="V278" s="81">
        <v>770</v>
      </c>
      <c r="W278" s="81">
        <v>117</v>
      </c>
      <c r="X278" s="81">
        <v>4675</v>
      </c>
      <c r="Y278" s="81">
        <v>6555</v>
      </c>
      <c r="Z278" s="81">
        <v>6118</v>
      </c>
      <c r="AA278" s="81">
        <v>4368</v>
      </c>
      <c r="AB278" s="81">
        <v>13508</v>
      </c>
      <c r="AC278" s="81">
        <v>3450986</v>
      </c>
      <c r="AD278" s="81">
        <v>1.8889662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1990</v>
      </c>
      <c r="B279" s="80">
        <v>243</v>
      </c>
      <c r="C279" s="80">
        <v>5</v>
      </c>
      <c r="D279" s="80">
        <v>15</v>
      </c>
      <c r="E279" s="80">
        <v>2008</v>
      </c>
      <c r="F279" s="80" t="s">
        <v>84</v>
      </c>
      <c r="G279" s="80" t="s">
        <v>1985</v>
      </c>
      <c r="H279" s="80" t="s">
        <v>1986</v>
      </c>
      <c r="I279" s="177"/>
      <c r="J279" s="81">
        <v>6.7904492410799575</v>
      </c>
      <c r="K279" s="81">
        <v>1.5663271050157141</v>
      </c>
      <c r="L279" s="81">
        <v>7.0756115761896146</v>
      </c>
      <c r="M279" s="81">
        <v>19.828135561308184</v>
      </c>
      <c r="N279" s="81">
        <v>15.306504420907993</v>
      </c>
      <c r="O279" s="81">
        <v>12.054883418483017</v>
      </c>
      <c r="P279" s="81">
        <v>21.759508542425362</v>
      </c>
      <c r="Q279" s="81">
        <v>0.82802080068714623</v>
      </c>
      <c r="R279" s="81">
        <v>17.454823514519827</v>
      </c>
      <c r="S279" s="81">
        <v>2.1803852400000001</v>
      </c>
      <c r="T279" s="82"/>
      <c r="U279" s="81">
        <v>990721</v>
      </c>
      <c r="V279" s="81">
        <v>770</v>
      </c>
      <c r="W279" s="81">
        <v>117</v>
      </c>
      <c r="X279" s="81">
        <v>4675</v>
      </c>
      <c r="Y279" s="81">
        <v>6854</v>
      </c>
      <c r="Z279" s="81">
        <v>6174</v>
      </c>
      <c r="AA279" s="81">
        <v>4266</v>
      </c>
      <c r="AB279" s="81">
        <v>13530</v>
      </c>
      <c r="AC279" s="81">
        <v>3296976</v>
      </c>
      <c r="AD279" s="81">
        <v>2.1803852400000001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1991</v>
      </c>
      <c r="B280" s="80">
        <v>244</v>
      </c>
      <c r="C280" s="80">
        <v>6</v>
      </c>
      <c r="D280" s="80">
        <v>15</v>
      </c>
      <c r="E280" s="80">
        <v>2009</v>
      </c>
      <c r="F280" s="80" t="s">
        <v>85</v>
      </c>
      <c r="G280" s="80" t="s">
        <v>1985</v>
      </c>
      <c r="H280" s="80" t="s">
        <v>1986</v>
      </c>
      <c r="I280" s="177"/>
      <c r="J280" s="81">
        <v>5.6586309548751776</v>
      </c>
      <c r="K280" s="81">
        <v>1.3219400125817977</v>
      </c>
      <c r="L280" s="81">
        <v>6.9128867483666898</v>
      </c>
      <c r="M280" s="81">
        <v>19.038770319477273</v>
      </c>
      <c r="N280" s="81">
        <v>14.151429553192987</v>
      </c>
      <c r="O280" s="81">
        <v>12.537475338476879</v>
      </c>
      <c r="P280" s="81">
        <v>21.076194078083599</v>
      </c>
      <c r="Q280" s="81">
        <v>0.79734472290496905</v>
      </c>
      <c r="R280" s="81">
        <v>23.611197640818883</v>
      </c>
      <c r="S280" s="81">
        <v>1.8889662</v>
      </c>
      <c r="T280" s="82"/>
      <c r="U280" s="81">
        <v>784795</v>
      </c>
      <c r="V280" s="81">
        <v>613</v>
      </c>
      <c r="W280" s="81">
        <v>169</v>
      </c>
      <c r="X280" s="81">
        <v>5003</v>
      </c>
      <c r="Y280" s="81">
        <v>6747</v>
      </c>
      <c r="Z280" s="81">
        <v>6338</v>
      </c>
      <c r="AA280" s="81">
        <v>4242</v>
      </c>
      <c r="AB280" s="81">
        <v>13677</v>
      </c>
      <c r="AC280" s="81">
        <v>4350922</v>
      </c>
      <c r="AD280" s="81">
        <v>1.8889662</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53.2</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1992</v>
      </c>
      <c r="B281" s="80">
        <v>245</v>
      </c>
      <c r="C281" s="80">
        <v>7</v>
      </c>
      <c r="D281" s="80">
        <v>15</v>
      </c>
      <c r="E281" s="80">
        <v>2010</v>
      </c>
      <c r="F281" s="80" t="s">
        <v>86</v>
      </c>
      <c r="G281" s="80" t="s">
        <v>1985</v>
      </c>
      <c r="H281" s="80" t="s">
        <v>1986</v>
      </c>
      <c r="I281" s="177"/>
      <c r="J281" s="81">
        <v>7.0703740358161902</v>
      </c>
      <c r="K281" s="81">
        <v>1.4046695404222731</v>
      </c>
      <c r="L281" s="81">
        <v>6.364220345404215</v>
      </c>
      <c r="M281" s="81">
        <v>20.519803509157086</v>
      </c>
      <c r="N281" s="81">
        <v>16.732521585411792</v>
      </c>
      <c r="O281" s="81">
        <v>12.845718604132108</v>
      </c>
      <c r="P281" s="81">
        <v>21.452963097348</v>
      </c>
      <c r="Q281" s="81">
        <v>0.82804973343064547</v>
      </c>
      <c r="R281" s="81">
        <v>26.677674275082914</v>
      </c>
      <c r="S281" s="81">
        <v>2.8395738756000002</v>
      </c>
      <c r="T281" s="82"/>
      <c r="U281" s="81">
        <v>1032045</v>
      </c>
      <c r="V281" s="81">
        <v>613</v>
      </c>
      <c r="W281" s="81">
        <v>169</v>
      </c>
      <c r="X281" s="81">
        <v>5003</v>
      </c>
      <c r="Y281" s="81">
        <v>6769</v>
      </c>
      <c r="Z281" s="81">
        <v>6524</v>
      </c>
      <c r="AA281" s="81">
        <v>4210</v>
      </c>
      <c r="AB281" s="81">
        <v>13610</v>
      </c>
      <c r="AC281" s="81">
        <v>4658684</v>
      </c>
      <c r="AD281" s="81">
        <v>2.8395738756000002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64.099999999999994</v>
      </c>
      <c r="BJ281" s="81">
        <v>0</v>
      </c>
      <c r="BK281" s="81">
        <v>0</v>
      </c>
      <c r="BL281" s="81">
        <v>0</v>
      </c>
      <c r="BM281" s="82"/>
      <c r="BN281" s="81">
        <v>0</v>
      </c>
      <c r="BO281" s="81">
        <v>0</v>
      </c>
      <c r="BP281" s="81">
        <v>1</v>
      </c>
      <c r="BQ281" s="81">
        <v>0</v>
      </c>
      <c r="BR281" s="81">
        <v>0</v>
      </c>
      <c r="BS281" s="81">
        <v>0</v>
      </c>
      <c r="BT281"/>
      <c r="BU281" s="80">
        <v>0</v>
      </c>
      <c r="BV281" s="80">
        <v>64.099999999999994</v>
      </c>
      <c r="BW281" s="80">
        <v>0</v>
      </c>
      <c r="BX281" s="80">
        <v>0</v>
      </c>
      <c r="BY281" s="80">
        <v>0</v>
      </c>
      <c r="BZ281" s="80">
        <v>0</v>
      </c>
      <c r="CA281" s="80">
        <v>0</v>
      </c>
      <c r="CB281" s="80">
        <v>0</v>
      </c>
      <c r="CC281" s="80">
        <v>0</v>
      </c>
    </row>
    <row r="282" spans="1:81">
      <c r="A282" s="80" t="s">
        <v>1993</v>
      </c>
      <c r="B282" s="80">
        <v>246</v>
      </c>
      <c r="C282" s="80">
        <v>8</v>
      </c>
      <c r="D282" s="80">
        <v>15</v>
      </c>
      <c r="E282" s="80">
        <v>2011</v>
      </c>
      <c r="F282" s="80" t="s">
        <v>87</v>
      </c>
      <c r="G282" s="80" t="s">
        <v>1985</v>
      </c>
      <c r="H282" s="80" t="s">
        <v>1986</v>
      </c>
      <c r="I282" s="177"/>
      <c r="J282" s="81">
        <v>8.7828709197464736</v>
      </c>
      <c r="K282" s="81">
        <v>1.8582535918827237</v>
      </c>
      <c r="L282" s="81">
        <v>8.5631255346971908</v>
      </c>
      <c r="M282" s="81">
        <v>24.424480153730158</v>
      </c>
      <c r="N282" s="81">
        <v>20.712725725163743</v>
      </c>
      <c r="O282" s="81">
        <v>12.64388298555472</v>
      </c>
      <c r="P282" s="81">
        <v>20.55094392887986</v>
      </c>
      <c r="Q282" s="81">
        <v>0.9511267136456234</v>
      </c>
      <c r="R282" s="81">
        <v>20.863509094508206</v>
      </c>
      <c r="S282" s="81">
        <v>3.0458904111999994</v>
      </c>
      <c r="T282" s="82"/>
      <c r="U282" s="81">
        <v>1080429</v>
      </c>
      <c r="V282" s="81">
        <v>613</v>
      </c>
      <c r="W282" s="81">
        <v>169</v>
      </c>
      <c r="X282" s="81">
        <v>5003</v>
      </c>
      <c r="Y282" s="81">
        <v>6805</v>
      </c>
      <c r="Z282" s="81">
        <v>6561</v>
      </c>
      <c r="AA282" s="81">
        <v>4153</v>
      </c>
      <c r="AB282" s="81">
        <v>13553</v>
      </c>
      <c r="AC282" s="81">
        <v>3637339</v>
      </c>
      <c r="AD282" s="81">
        <v>3.0458904111999994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66.8</v>
      </c>
      <c r="BJ282" s="81">
        <v>0</v>
      </c>
      <c r="BK282" s="81">
        <v>0</v>
      </c>
      <c r="BL282" s="81">
        <v>0</v>
      </c>
      <c r="BM282" s="82"/>
      <c r="BN282" s="81">
        <v>0</v>
      </c>
      <c r="BO282" s="81">
        <v>0</v>
      </c>
      <c r="BP282" s="81">
        <v>1</v>
      </c>
      <c r="BQ282" s="81">
        <v>0</v>
      </c>
      <c r="BR282" s="81">
        <v>0</v>
      </c>
      <c r="BS282" s="81">
        <v>0</v>
      </c>
      <c r="BT282"/>
      <c r="BU282" s="80">
        <v>0</v>
      </c>
      <c r="BV282" s="80">
        <v>66.8</v>
      </c>
      <c r="BW282" s="80">
        <v>0</v>
      </c>
      <c r="BX282" s="80">
        <v>0</v>
      </c>
      <c r="BY282" s="80">
        <v>0</v>
      </c>
      <c r="BZ282" s="80">
        <v>0</v>
      </c>
      <c r="CA282" s="80">
        <v>0</v>
      </c>
      <c r="CB282" s="80">
        <v>0</v>
      </c>
      <c r="CC282" s="80">
        <v>0</v>
      </c>
    </row>
    <row r="283" spans="1:81">
      <c r="A283" s="80" t="s">
        <v>1994</v>
      </c>
      <c r="B283" s="80">
        <v>247</v>
      </c>
      <c r="C283" s="80">
        <v>9</v>
      </c>
      <c r="D283" s="80">
        <v>15</v>
      </c>
      <c r="E283" s="80">
        <v>2012</v>
      </c>
      <c r="F283" s="80" t="s">
        <v>88</v>
      </c>
      <c r="G283" s="80" t="s">
        <v>1985</v>
      </c>
      <c r="H283" s="80" t="s">
        <v>1986</v>
      </c>
      <c r="I283" s="177"/>
      <c r="J283" s="81">
        <v>7.8975689997358476</v>
      </c>
      <c r="K283" s="81">
        <v>1.9031054467455586</v>
      </c>
      <c r="L283" s="81">
        <v>8.6778962486579765</v>
      </c>
      <c r="M283" s="81">
        <v>27.320399567513043</v>
      </c>
      <c r="N283" s="81">
        <v>21.339968395924203</v>
      </c>
      <c r="O283" s="81">
        <v>12.850299838241284</v>
      </c>
      <c r="P283" s="81">
        <v>20.46880659591594</v>
      </c>
      <c r="Q283" s="81">
        <v>1.0303265581302048</v>
      </c>
      <c r="R283" s="81">
        <v>20.774599642855744</v>
      </c>
      <c r="S283" s="81">
        <v>3.047963856</v>
      </c>
      <c r="T283" s="82"/>
      <c r="U283" s="81">
        <v>943108</v>
      </c>
      <c r="V283" s="81">
        <v>613</v>
      </c>
      <c r="W283" s="81">
        <v>169</v>
      </c>
      <c r="X283" s="81">
        <v>5003</v>
      </c>
      <c r="Y283" s="81">
        <v>6802</v>
      </c>
      <c r="Z283" s="81">
        <v>6721</v>
      </c>
      <c r="AA283" s="81">
        <v>4113</v>
      </c>
      <c r="AB283" s="81">
        <v>13513</v>
      </c>
      <c r="AC283" s="81">
        <v>3528030</v>
      </c>
      <c r="AD283" s="81">
        <v>3.047963856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70</v>
      </c>
      <c r="BJ283" s="81">
        <v>0</v>
      </c>
      <c r="BK283" s="81">
        <v>0</v>
      </c>
      <c r="BL283" s="81">
        <v>0</v>
      </c>
      <c r="BM283" s="82"/>
      <c r="BN283" s="81">
        <v>0</v>
      </c>
      <c r="BO283" s="81">
        <v>0</v>
      </c>
      <c r="BP283" s="81">
        <v>1</v>
      </c>
      <c r="BQ283" s="81">
        <v>0</v>
      </c>
      <c r="BR283" s="81">
        <v>0</v>
      </c>
      <c r="BS283" s="81">
        <v>0</v>
      </c>
      <c r="BT283"/>
      <c r="BU283" s="80">
        <v>0</v>
      </c>
      <c r="BV283" s="80">
        <v>70</v>
      </c>
      <c r="BW283" s="80">
        <v>0</v>
      </c>
      <c r="BX283" s="80">
        <v>0</v>
      </c>
      <c r="BY283" s="80">
        <v>0</v>
      </c>
      <c r="BZ283" s="80">
        <v>0</v>
      </c>
      <c r="CA283" s="80">
        <v>0</v>
      </c>
      <c r="CB283" s="80">
        <v>0</v>
      </c>
      <c r="CC283" s="80">
        <v>0</v>
      </c>
    </row>
    <row r="284" spans="1:81">
      <c r="A284" s="80" t="s">
        <v>1995</v>
      </c>
      <c r="B284" s="80">
        <v>248</v>
      </c>
      <c r="C284" s="80">
        <v>10</v>
      </c>
      <c r="D284" s="80">
        <v>15</v>
      </c>
      <c r="E284" s="80">
        <v>2013</v>
      </c>
      <c r="F284" s="80" t="s">
        <v>89</v>
      </c>
      <c r="G284" s="80" t="s">
        <v>1985</v>
      </c>
      <c r="H284" s="80" t="s">
        <v>1986</v>
      </c>
      <c r="I284" s="177"/>
      <c r="J284" s="81">
        <v>9.7975481266249211</v>
      </c>
      <c r="K284" s="81">
        <v>1.675791387615684</v>
      </c>
      <c r="L284" s="81">
        <v>7.9427335480748802</v>
      </c>
      <c r="M284" s="81">
        <v>27.364721252449986</v>
      </c>
      <c r="N284" s="81">
        <v>23.018805613327103</v>
      </c>
      <c r="O284" s="81">
        <v>12.396252031695319</v>
      </c>
      <c r="P284" s="81">
        <v>20.201250762977093</v>
      </c>
      <c r="Q284" s="81">
        <v>1.0445409796631264</v>
      </c>
      <c r="R284" s="81">
        <v>20.429372192810494</v>
      </c>
      <c r="S284" s="81">
        <v>1.7219186671999998</v>
      </c>
      <c r="T284" s="82"/>
      <c r="U284" s="81">
        <v>1051435</v>
      </c>
      <c r="V284" s="81">
        <v>613</v>
      </c>
      <c r="W284" s="81">
        <v>169</v>
      </c>
      <c r="X284" s="81">
        <v>5003</v>
      </c>
      <c r="Y284" s="81">
        <v>6837</v>
      </c>
      <c r="Z284" s="81">
        <v>6773</v>
      </c>
      <c r="AA284" s="81">
        <v>4044</v>
      </c>
      <c r="AB284" s="81">
        <v>13503</v>
      </c>
      <c r="AC284" s="81">
        <v>3386614</v>
      </c>
      <c r="AD284" s="81">
        <v>1.7219186671999998</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61.4</v>
      </c>
      <c r="BJ284" s="81">
        <v>0</v>
      </c>
      <c r="BK284" s="81">
        <v>0</v>
      </c>
      <c r="BL284" s="81">
        <v>0</v>
      </c>
      <c r="BM284" s="82"/>
      <c r="BN284" s="81">
        <v>0</v>
      </c>
      <c r="BO284" s="81">
        <v>0</v>
      </c>
      <c r="BP284" s="81">
        <v>1</v>
      </c>
      <c r="BQ284" s="81">
        <v>0</v>
      </c>
      <c r="BR284" s="81">
        <v>0</v>
      </c>
      <c r="BS284" s="81">
        <v>0</v>
      </c>
      <c r="BT284"/>
      <c r="BU284" s="80">
        <v>0</v>
      </c>
      <c r="BV284" s="80">
        <v>61.4</v>
      </c>
      <c r="BW284" s="80">
        <v>0</v>
      </c>
      <c r="BX284" s="80">
        <v>0</v>
      </c>
      <c r="BY284" s="80">
        <v>0</v>
      </c>
      <c r="BZ284" s="80">
        <v>0</v>
      </c>
      <c r="CA284" s="80">
        <v>0</v>
      </c>
      <c r="CB284" s="80">
        <v>0</v>
      </c>
      <c r="CC284" s="80">
        <v>0</v>
      </c>
    </row>
    <row r="285" spans="1:81">
      <c r="A285" s="80" t="s">
        <v>1996</v>
      </c>
      <c r="B285" s="80">
        <v>249</v>
      </c>
      <c r="C285" s="80">
        <v>11</v>
      </c>
      <c r="D285" s="80">
        <v>15</v>
      </c>
      <c r="E285" s="80">
        <v>2014</v>
      </c>
      <c r="F285" s="80" t="s">
        <v>90</v>
      </c>
      <c r="G285" s="80" t="s">
        <v>1985</v>
      </c>
      <c r="H285" s="80" t="s">
        <v>1986</v>
      </c>
      <c r="I285" s="177"/>
      <c r="J285" s="81">
        <v>9.3733861089403856</v>
      </c>
      <c r="K285" s="81">
        <v>1.5436779699287644</v>
      </c>
      <c r="L285" s="81">
        <v>8.0820057850959284</v>
      </c>
      <c r="M285" s="81">
        <v>24.5116281840731</v>
      </c>
      <c r="N285" s="81">
        <v>21.984652688499985</v>
      </c>
      <c r="O285" s="81">
        <v>11.813402591224994</v>
      </c>
      <c r="P285" s="81">
        <v>19.784099302584746</v>
      </c>
      <c r="Q285" s="81">
        <v>0.98823658132353276</v>
      </c>
      <c r="R285" s="81">
        <v>19.036537241470278</v>
      </c>
      <c r="S285" s="81">
        <v>1.7943752325375</v>
      </c>
      <c r="T285" s="82"/>
      <c r="U285" s="81">
        <v>1167919</v>
      </c>
      <c r="V285" s="81">
        <v>493</v>
      </c>
      <c r="W285" s="81">
        <v>173</v>
      </c>
      <c r="X285" s="81">
        <v>4828</v>
      </c>
      <c r="Y285" s="81">
        <v>6813</v>
      </c>
      <c r="Z285" s="81">
        <v>6798</v>
      </c>
      <c r="AA285" s="81">
        <v>3940</v>
      </c>
      <c r="AB285" s="81">
        <v>13315</v>
      </c>
      <c r="AC285" s="81">
        <v>3165644</v>
      </c>
      <c r="AD285" s="81">
        <v>1.7943752325375</v>
      </c>
      <c r="AE285" s="82"/>
      <c r="AF285" s="81">
        <v>11260273.597773386</v>
      </c>
      <c r="AG285" s="81">
        <v>1260496.8493351107</v>
      </c>
      <c r="AH285" s="81">
        <v>1700809.0943502851</v>
      </c>
      <c r="AI285" s="81">
        <v>28596210.224684104</v>
      </c>
      <c r="AJ285" s="81">
        <v>30418196.034238189</v>
      </c>
      <c r="AK285" s="81">
        <v>0</v>
      </c>
      <c r="AL285" s="81">
        <v>0</v>
      </c>
      <c r="AM285" s="81">
        <v>1827950.5310927075</v>
      </c>
      <c r="AN285" s="81">
        <v>0</v>
      </c>
      <c r="AO285" s="81">
        <v>0</v>
      </c>
      <c r="AP285" s="82"/>
      <c r="AQ285" s="81">
        <v>1</v>
      </c>
      <c r="AR285" s="81">
        <v>1</v>
      </c>
      <c r="AS285" s="81">
        <v>0</v>
      </c>
      <c r="AT285" s="81">
        <v>0</v>
      </c>
      <c r="AU285" s="81">
        <v>0</v>
      </c>
      <c r="AV285" s="81">
        <v>0</v>
      </c>
      <c r="AW285" s="81" t="s">
        <v>564</v>
      </c>
      <c r="AX285" s="82"/>
      <c r="AY285" s="81">
        <v>5.5</v>
      </c>
      <c r="AZ285" s="81">
        <v>10.4</v>
      </c>
      <c r="BA285" s="81">
        <v>0</v>
      </c>
      <c r="BB285" s="81">
        <v>0</v>
      </c>
      <c r="BC285" s="81">
        <v>0</v>
      </c>
      <c r="BD285" s="81">
        <v>0</v>
      </c>
      <c r="BE285" s="81" t="s">
        <v>564</v>
      </c>
      <c r="BF285" s="82"/>
      <c r="BG285" s="81">
        <v>0</v>
      </c>
      <c r="BH285" s="81">
        <v>0</v>
      </c>
      <c r="BI285" s="81">
        <v>68.8</v>
      </c>
      <c r="BJ285" s="81">
        <v>0</v>
      </c>
      <c r="BK285" s="81">
        <v>0</v>
      </c>
      <c r="BL285" s="81">
        <v>0</v>
      </c>
      <c r="BM285" s="82"/>
      <c r="BN285" s="81">
        <v>0</v>
      </c>
      <c r="BO285" s="81">
        <v>0</v>
      </c>
      <c r="BP285" s="81">
        <v>1</v>
      </c>
      <c r="BQ285" s="81">
        <v>0</v>
      </c>
      <c r="BR285" s="81">
        <v>0</v>
      </c>
      <c r="BS285" s="81">
        <v>0</v>
      </c>
      <c r="BT285"/>
      <c r="BU285" s="80">
        <v>0</v>
      </c>
      <c r="BV285" s="80">
        <v>68.8</v>
      </c>
      <c r="BW285" s="80">
        <v>0</v>
      </c>
      <c r="BX285" s="80">
        <v>0</v>
      </c>
      <c r="BY285" s="80">
        <v>0</v>
      </c>
      <c r="BZ285" s="80">
        <v>0</v>
      </c>
      <c r="CA285" s="80">
        <v>0</v>
      </c>
      <c r="CB285" s="80">
        <v>0</v>
      </c>
      <c r="CC285" s="80">
        <v>0</v>
      </c>
    </row>
    <row r="286" spans="1:81">
      <c r="A286" s="80" t="s">
        <v>1997</v>
      </c>
      <c r="B286" s="80">
        <v>250</v>
      </c>
      <c r="C286" s="80">
        <v>12</v>
      </c>
      <c r="D286" s="80">
        <v>15</v>
      </c>
      <c r="E286" s="80">
        <v>2015</v>
      </c>
      <c r="F286" s="80" t="s">
        <v>91</v>
      </c>
      <c r="G286" s="80" t="s">
        <v>1985</v>
      </c>
      <c r="H286" s="80" t="s">
        <v>1986</v>
      </c>
      <c r="I286" s="177"/>
      <c r="J286" s="81">
        <v>9.2599555017453827</v>
      </c>
      <c r="K286" s="81">
        <v>1.2907584338011238</v>
      </c>
      <c r="L286" s="81">
        <v>8.6788155235566133</v>
      </c>
      <c r="M286" s="81">
        <v>24.534354295041318</v>
      </c>
      <c r="N286" s="81">
        <v>19.081950316417597</v>
      </c>
      <c r="O286" s="81">
        <v>11.922703326996947</v>
      </c>
      <c r="P286" s="81">
        <v>19.493122715301844</v>
      </c>
      <c r="Q286" s="81">
        <v>0.95631795681349707</v>
      </c>
      <c r="R286" s="81">
        <v>18.727085015621427</v>
      </c>
      <c r="S286" s="81">
        <v>1.1616590932349999</v>
      </c>
      <c r="T286" s="82"/>
      <c r="U286" s="81">
        <v>1325873</v>
      </c>
      <c r="V286" s="81">
        <v>493</v>
      </c>
      <c r="W286" s="81">
        <v>173</v>
      </c>
      <c r="X286" s="81">
        <v>4828</v>
      </c>
      <c r="Y286" s="81">
        <v>6777</v>
      </c>
      <c r="Z286" s="81">
        <v>6927</v>
      </c>
      <c r="AA286" s="81">
        <v>3879</v>
      </c>
      <c r="AB286" s="81">
        <v>13162</v>
      </c>
      <c r="AC286" s="81">
        <v>3208002</v>
      </c>
      <c r="AD286" s="81">
        <v>1.1616590932349999</v>
      </c>
      <c r="AE286" s="82"/>
      <c r="AF286" s="81">
        <v>12532861.473142147</v>
      </c>
      <c r="AG286" s="81">
        <v>1107926.0609701939</v>
      </c>
      <c r="AH286" s="81">
        <v>1451430.877670391</v>
      </c>
      <c r="AI286" s="81">
        <v>29655996.08133563</v>
      </c>
      <c r="AJ286" s="81">
        <v>27968081.035241254</v>
      </c>
      <c r="AK286" s="81">
        <v>0</v>
      </c>
      <c r="AL286" s="81">
        <v>0</v>
      </c>
      <c r="AM286" s="81">
        <v>1803796.8874865824</v>
      </c>
      <c r="AN286" s="81">
        <v>0</v>
      </c>
      <c r="AO286" s="81">
        <v>0</v>
      </c>
      <c r="AP286" s="82"/>
      <c r="AQ286" s="81">
        <v>1</v>
      </c>
      <c r="AR286" s="81">
        <v>1</v>
      </c>
      <c r="AS286" s="81">
        <v>0</v>
      </c>
      <c r="AT286" s="81">
        <v>0</v>
      </c>
      <c r="AU286" s="81">
        <v>0</v>
      </c>
      <c r="AV286" s="81">
        <v>0</v>
      </c>
      <c r="AW286" s="81" t="s">
        <v>564</v>
      </c>
      <c r="AX286" s="82"/>
      <c r="AY286" s="81">
        <v>5.5</v>
      </c>
      <c r="AZ286" s="81">
        <v>10.4</v>
      </c>
      <c r="BA286" s="81">
        <v>0</v>
      </c>
      <c r="BB286" s="81">
        <v>0</v>
      </c>
      <c r="BC286" s="81">
        <v>0</v>
      </c>
      <c r="BD286" s="81">
        <v>0</v>
      </c>
      <c r="BE286" s="81" t="s">
        <v>564</v>
      </c>
      <c r="BF286" s="82"/>
      <c r="BG286" s="81">
        <v>0</v>
      </c>
      <c r="BH286" s="81">
        <v>0</v>
      </c>
      <c r="BI286" s="81">
        <v>68.599999999999994</v>
      </c>
      <c r="BJ286" s="81">
        <v>0</v>
      </c>
      <c r="BK286" s="81">
        <v>0</v>
      </c>
      <c r="BL286" s="81">
        <v>0</v>
      </c>
      <c r="BM286" s="82"/>
      <c r="BN286" s="81">
        <v>0</v>
      </c>
      <c r="BO286" s="81">
        <v>0</v>
      </c>
      <c r="BP286" s="81">
        <v>1</v>
      </c>
      <c r="BQ286" s="81">
        <v>0</v>
      </c>
      <c r="BR286" s="81">
        <v>0</v>
      </c>
      <c r="BS286" s="81">
        <v>0</v>
      </c>
      <c r="BT286"/>
      <c r="BU286" s="80">
        <v>0</v>
      </c>
      <c r="BV286" s="80">
        <v>68.599999999999994</v>
      </c>
      <c r="BW286" s="80">
        <v>0</v>
      </c>
      <c r="BX286" s="80">
        <v>0</v>
      </c>
      <c r="BY286" s="80">
        <v>0</v>
      </c>
      <c r="BZ286" s="80">
        <v>0</v>
      </c>
      <c r="CA286" s="80">
        <v>0</v>
      </c>
      <c r="CB286" s="80">
        <v>0</v>
      </c>
      <c r="CC286" s="80">
        <v>0</v>
      </c>
    </row>
    <row r="287" spans="1:81">
      <c r="A287" s="80" t="s">
        <v>1998</v>
      </c>
      <c r="B287" s="80">
        <v>251</v>
      </c>
      <c r="C287" s="80">
        <v>13</v>
      </c>
      <c r="D287" s="80">
        <v>15</v>
      </c>
      <c r="E287" s="80">
        <v>2016</v>
      </c>
      <c r="F287" s="80" t="s">
        <v>92</v>
      </c>
      <c r="G287" s="80" t="s">
        <v>1985</v>
      </c>
      <c r="H287" s="80" t="s">
        <v>1986</v>
      </c>
      <c r="I287" s="177"/>
      <c r="J287" s="81">
        <v>8.9514539676220686</v>
      </c>
      <c r="K287" s="81">
        <v>1.2486504136154419</v>
      </c>
      <c r="L287" s="81">
        <v>7.6619655800303033</v>
      </c>
      <c r="M287" s="81">
        <v>19.066970974779657</v>
      </c>
      <c r="N287" s="81">
        <v>17.45075594533127</v>
      </c>
      <c r="O287" s="81">
        <v>11.837430823184119</v>
      </c>
      <c r="P287" s="81">
        <v>19.638954057473427</v>
      </c>
      <c r="Q287" s="81">
        <v>0.91574424109218333</v>
      </c>
      <c r="R287" s="81">
        <v>16.584365620412633</v>
      </c>
      <c r="S287" s="81">
        <v>0.8401786645999999</v>
      </c>
      <c r="T287" s="82"/>
      <c r="U287" s="81">
        <v>1373843</v>
      </c>
      <c r="V287" s="81">
        <v>493</v>
      </c>
      <c r="W287" s="81">
        <v>173</v>
      </c>
      <c r="X287" s="81">
        <v>4828</v>
      </c>
      <c r="Y287" s="81">
        <v>6742</v>
      </c>
      <c r="Z287" s="81">
        <v>6962</v>
      </c>
      <c r="AA287" s="81">
        <v>4042</v>
      </c>
      <c r="AB287" s="81">
        <v>12965</v>
      </c>
      <c r="AC287" s="81">
        <v>2832446.400094395</v>
      </c>
      <c r="AD287" s="81">
        <v>0.8401786645999999</v>
      </c>
      <c r="AE287" s="82"/>
      <c r="AF287" s="81">
        <v>12492852.43887011</v>
      </c>
      <c r="AG287" s="81">
        <v>1067676.5287081341</v>
      </c>
      <c r="AH287" s="81">
        <v>1223172.6498337721</v>
      </c>
      <c r="AI287" s="81">
        <v>29848514.5486832</v>
      </c>
      <c r="AJ287" s="81">
        <v>28300566.06526712</v>
      </c>
      <c r="AK287" s="81">
        <v>0</v>
      </c>
      <c r="AL287" s="81">
        <v>0</v>
      </c>
      <c r="AM287" s="81">
        <v>1778179.2622497871</v>
      </c>
      <c r="AN287" s="81">
        <v>0</v>
      </c>
      <c r="AO287" s="81">
        <v>0</v>
      </c>
      <c r="AP287" s="82"/>
      <c r="AQ287" s="81">
        <v>1</v>
      </c>
      <c r="AR287" s="81">
        <v>1</v>
      </c>
      <c r="AS287" s="81">
        <v>0</v>
      </c>
      <c r="AT287" s="81">
        <v>0</v>
      </c>
      <c r="AU287" s="81">
        <v>0</v>
      </c>
      <c r="AV287" s="81">
        <v>0</v>
      </c>
      <c r="AW287" s="81" t="s">
        <v>564</v>
      </c>
      <c r="AX287" s="82"/>
      <c r="AY287" s="81">
        <v>5.5</v>
      </c>
      <c r="AZ287" s="81">
        <v>10.4</v>
      </c>
      <c r="BA287" s="81">
        <v>0</v>
      </c>
      <c r="BB287" s="81">
        <v>0</v>
      </c>
      <c r="BC287" s="81">
        <v>0</v>
      </c>
      <c r="BD287" s="81">
        <v>0</v>
      </c>
      <c r="BE287" s="81" t="s">
        <v>564</v>
      </c>
      <c r="BF287" s="82"/>
      <c r="BG287" s="81">
        <v>0</v>
      </c>
      <c r="BH287" s="81">
        <v>0</v>
      </c>
      <c r="BI287" s="81">
        <v>64.3</v>
      </c>
      <c r="BJ287" s="81">
        <v>0</v>
      </c>
      <c r="BK287" s="81">
        <v>0</v>
      </c>
      <c r="BL287" s="81">
        <v>0</v>
      </c>
      <c r="BM287" s="82"/>
      <c r="BN287" s="81">
        <v>0</v>
      </c>
      <c r="BO287" s="81">
        <v>0</v>
      </c>
      <c r="BP287" s="81">
        <v>1</v>
      </c>
      <c r="BQ287" s="81">
        <v>0</v>
      </c>
      <c r="BR287" s="81">
        <v>0</v>
      </c>
      <c r="BS287" s="81">
        <v>0</v>
      </c>
      <c r="BT287"/>
      <c r="BU287" s="80">
        <v>0</v>
      </c>
      <c r="BV287" s="80">
        <v>64.3</v>
      </c>
      <c r="BW287" s="80">
        <v>0</v>
      </c>
      <c r="BX287" s="80">
        <v>0</v>
      </c>
      <c r="BY287" s="80">
        <v>0</v>
      </c>
      <c r="BZ287" s="80">
        <v>0</v>
      </c>
      <c r="CA287" s="80">
        <v>0</v>
      </c>
      <c r="CB287" s="80">
        <v>0</v>
      </c>
      <c r="CC287" s="80">
        <v>0</v>
      </c>
    </row>
    <row r="288" spans="1:81">
      <c r="A288" s="80" t="s">
        <v>1999</v>
      </c>
      <c r="B288" s="80">
        <v>252</v>
      </c>
      <c r="C288" s="80">
        <v>14</v>
      </c>
      <c r="D288" s="80">
        <v>15</v>
      </c>
      <c r="E288" s="80">
        <v>2017</v>
      </c>
      <c r="F288" s="80" t="s">
        <v>71</v>
      </c>
      <c r="G288" s="80" t="s">
        <v>1985</v>
      </c>
      <c r="H288" s="80" t="s">
        <v>1986</v>
      </c>
      <c r="I288" s="177"/>
      <c r="J288" s="81">
        <v>6.1644940743852228</v>
      </c>
      <c r="K288" s="81">
        <v>1.2954753298466275</v>
      </c>
      <c r="L288" s="81">
        <v>6.9911449088637152</v>
      </c>
      <c r="M288" s="81">
        <v>17.26972998911306</v>
      </c>
      <c r="N288" s="81">
        <v>17.925043881649465</v>
      </c>
      <c r="O288" s="81">
        <v>11.82825232682562</v>
      </c>
      <c r="P288" s="81">
        <v>19.35039821170615</v>
      </c>
      <c r="Q288" s="81">
        <v>0.87370202820683251</v>
      </c>
      <c r="R288" s="81">
        <v>17.569644998092976</v>
      </c>
      <c r="S288" s="81">
        <v>1.1676035121750001</v>
      </c>
      <c r="T288" s="82"/>
      <c r="U288" s="81">
        <v>1090837</v>
      </c>
      <c r="V288" s="81">
        <v>493</v>
      </c>
      <c r="W288" s="81">
        <v>173</v>
      </c>
      <c r="X288" s="81">
        <v>4828</v>
      </c>
      <c r="Y288" s="81">
        <v>6715</v>
      </c>
      <c r="Z288" s="81">
        <v>7072</v>
      </c>
      <c r="AA288" s="81">
        <v>4008</v>
      </c>
      <c r="AB288" s="81">
        <v>12792</v>
      </c>
      <c r="AC288" s="81">
        <v>3060262.9999999991</v>
      </c>
      <c r="AD288" s="81">
        <v>1.1676035121749999</v>
      </c>
      <c r="AE288" s="82"/>
      <c r="AF288" s="81">
        <v>9227874.0424291976</v>
      </c>
      <c r="AG288" s="81">
        <v>1110254.2555693409</v>
      </c>
      <c r="AH288" s="81">
        <v>1438595.5795184979</v>
      </c>
      <c r="AI288" s="81">
        <v>28525211.616428901</v>
      </c>
      <c r="AJ288" s="81">
        <v>31521765.207432929</v>
      </c>
      <c r="AK288" s="81">
        <v>0</v>
      </c>
      <c r="AL288" s="81">
        <v>0</v>
      </c>
      <c r="AM288" s="81">
        <v>1757197.1567880891</v>
      </c>
      <c r="AN288" s="81">
        <v>0</v>
      </c>
      <c r="AO288" s="81">
        <v>0</v>
      </c>
      <c r="AP288" s="82"/>
      <c r="AQ288" s="81">
        <v>1</v>
      </c>
      <c r="AR288" s="81">
        <v>2</v>
      </c>
      <c r="AS288" s="81">
        <v>0</v>
      </c>
      <c r="AT288" s="81">
        <v>0</v>
      </c>
      <c r="AU288" s="81">
        <v>0</v>
      </c>
      <c r="AV288" s="81">
        <v>0</v>
      </c>
      <c r="AW288" s="81" t="s">
        <v>564</v>
      </c>
      <c r="AX288" s="82"/>
      <c r="AY288" s="81">
        <v>5.5</v>
      </c>
      <c r="AZ288" s="81">
        <v>22.2</v>
      </c>
      <c r="BA288" s="81">
        <v>0</v>
      </c>
      <c r="BB288" s="81">
        <v>0</v>
      </c>
      <c r="BC288" s="81">
        <v>0</v>
      </c>
      <c r="BD288" s="81">
        <v>0</v>
      </c>
      <c r="BE288" s="81" t="s">
        <v>564</v>
      </c>
      <c r="BF288" s="82"/>
      <c r="BG288" s="81">
        <v>0</v>
      </c>
      <c r="BH288" s="81">
        <v>0</v>
      </c>
      <c r="BI288" s="81">
        <v>60.8</v>
      </c>
      <c r="BJ288" s="81">
        <v>0</v>
      </c>
      <c r="BK288" s="81">
        <v>0</v>
      </c>
      <c r="BL288" s="81">
        <v>0</v>
      </c>
      <c r="BM288" s="82"/>
      <c r="BN288" s="81">
        <v>0</v>
      </c>
      <c r="BO288" s="81">
        <v>0</v>
      </c>
      <c r="BP288" s="81">
        <v>1</v>
      </c>
      <c r="BQ288" s="81">
        <v>0</v>
      </c>
      <c r="BR288" s="81">
        <v>0</v>
      </c>
      <c r="BS288" s="81">
        <v>0</v>
      </c>
      <c r="BT288"/>
      <c r="BU288" s="80">
        <v>0</v>
      </c>
      <c r="BV288" s="80">
        <v>60.8</v>
      </c>
      <c r="BW288" s="80">
        <v>0</v>
      </c>
      <c r="BX288" s="80">
        <v>0</v>
      </c>
      <c r="BY288" s="80">
        <v>0</v>
      </c>
      <c r="BZ288" s="80">
        <v>0</v>
      </c>
      <c r="CA288" s="80">
        <v>0</v>
      </c>
      <c r="CB288" s="80">
        <v>0</v>
      </c>
      <c r="CC288" s="80">
        <v>0</v>
      </c>
    </row>
    <row r="289" spans="1:81">
      <c r="A289" s="80" t="s">
        <v>2000</v>
      </c>
      <c r="B289" s="80">
        <v>253</v>
      </c>
      <c r="C289" s="80">
        <v>15</v>
      </c>
      <c r="D289" s="80">
        <v>15</v>
      </c>
      <c r="E289" s="80">
        <v>2018</v>
      </c>
      <c r="F289" s="80" t="s">
        <v>93</v>
      </c>
      <c r="G289" s="80" t="s">
        <v>1985</v>
      </c>
      <c r="H289" s="80" t="s">
        <v>1986</v>
      </c>
      <c r="I289" s="177"/>
      <c r="J289" s="81">
        <v>5.3584179506975707</v>
      </c>
      <c r="K289" s="81">
        <v>1.1249684468910917</v>
      </c>
      <c r="L289" s="81">
        <v>6.2160694873140887</v>
      </c>
      <c r="M289" s="81">
        <v>15.438312157186042</v>
      </c>
      <c r="N289" s="81">
        <v>12.599799336980368</v>
      </c>
      <c r="O289" s="81">
        <v>11.602743033128212</v>
      </c>
      <c r="P289" s="81">
        <v>18.775388941484159</v>
      </c>
      <c r="Q289" s="81">
        <v>0.79769519973135905</v>
      </c>
      <c r="R289" s="81">
        <v>20.404255494508924</v>
      </c>
      <c r="S289" s="81">
        <v>1.3389786513999997</v>
      </c>
      <c r="T289" s="82"/>
      <c r="U289" s="81">
        <v>1104371</v>
      </c>
      <c r="V289" s="81">
        <v>493</v>
      </c>
      <c r="W289" s="81">
        <v>173</v>
      </c>
      <c r="X289" s="81">
        <v>4828</v>
      </c>
      <c r="Y289" s="81">
        <v>6681</v>
      </c>
      <c r="Z289" s="81">
        <v>7070</v>
      </c>
      <c r="AA289" s="81">
        <v>3928</v>
      </c>
      <c r="AB289" s="81">
        <v>12586</v>
      </c>
      <c r="AC289" s="81">
        <v>3540064</v>
      </c>
      <c r="AD289" s="81">
        <v>1.3389786513999999</v>
      </c>
      <c r="AE289" s="82"/>
      <c r="AF289" s="81">
        <v>9523723.50991893</v>
      </c>
      <c r="AG289" s="81">
        <v>1017836.816747983</v>
      </c>
      <c r="AH289" s="81">
        <v>1276815.0805502471</v>
      </c>
      <c r="AI289" s="81">
        <v>27301451.502527349</v>
      </c>
      <c r="AJ289" s="81">
        <v>29921824.73038144</v>
      </c>
      <c r="AK289" s="81">
        <v>0</v>
      </c>
      <c r="AL289" s="81">
        <v>0</v>
      </c>
      <c r="AM289" s="81">
        <v>1732476.8794168129</v>
      </c>
      <c r="AN289" s="81">
        <v>0</v>
      </c>
      <c r="AO289" s="81">
        <v>0</v>
      </c>
      <c r="AP289" s="82"/>
      <c r="AQ289" s="81">
        <v>1</v>
      </c>
      <c r="AR289" s="81">
        <v>2</v>
      </c>
      <c r="AS289" s="81">
        <v>0</v>
      </c>
      <c r="AT289" s="81">
        <v>0</v>
      </c>
      <c r="AU289" s="81">
        <v>0</v>
      </c>
      <c r="AV289" s="81">
        <v>0</v>
      </c>
      <c r="AW289" s="81" t="s">
        <v>564</v>
      </c>
      <c r="AX289" s="82"/>
      <c r="AY289" s="81">
        <v>5.5</v>
      </c>
      <c r="AZ289" s="81">
        <v>22</v>
      </c>
      <c r="BA289" s="81">
        <v>0</v>
      </c>
      <c r="BB289" s="81">
        <v>0</v>
      </c>
      <c r="BC289" s="81">
        <v>0</v>
      </c>
      <c r="BD289" s="81">
        <v>0</v>
      </c>
      <c r="BE289" s="81" t="s">
        <v>564</v>
      </c>
      <c r="BF289" s="82"/>
      <c r="BG289" s="81">
        <v>0</v>
      </c>
      <c r="BH289" s="81">
        <v>0</v>
      </c>
      <c r="BI289" s="81">
        <v>61.6</v>
      </c>
      <c r="BJ289" s="81">
        <v>0</v>
      </c>
      <c r="BK289" s="81">
        <v>0</v>
      </c>
      <c r="BL289" s="81">
        <v>0</v>
      </c>
      <c r="BM289" s="82"/>
      <c r="BN289" s="81">
        <v>0</v>
      </c>
      <c r="BO289" s="81">
        <v>0</v>
      </c>
      <c r="BP289" s="81">
        <v>1</v>
      </c>
      <c r="BQ289" s="81">
        <v>0</v>
      </c>
      <c r="BR289" s="81">
        <v>0</v>
      </c>
      <c r="BS289" s="81">
        <v>0</v>
      </c>
      <c r="BT289"/>
      <c r="BU289" s="80">
        <v>0</v>
      </c>
      <c r="BV289" s="80">
        <v>61.6</v>
      </c>
      <c r="BW289" s="80">
        <v>0</v>
      </c>
      <c r="BX289" s="80">
        <v>0</v>
      </c>
      <c r="BY289" s="80">
        <v>0</v>
      </c>
      <c r="BZ289" s="80">
        <v>0</v>
      </c>
      <c r="CA289" s="80">
        <v>0</v>
      </c>
      <c r="CB289" s="80">
        <v>0</v>
      </c>
      <c r="CC289" s="80">
        <v>0</v>
      </c>
    </row>
    <row r="290" spans="1:81">
      <c r="A290" s="80" t="s">
        <v>2001</v>
      </c>
      <c r="B290" s="80">
        <v>254</v>
      </c>
      <c r="C290" s="80">
        <v>16</v>
      </c>
      <c r="D290" s="80">
        <v>15</v>
      </c>
      <c r="E290" s="80">
        <v>2019</v>
      </c>
      <c r="F290" s="80" t="s">
        <v>73</v>
      </c>
      <c r="G290" s="80" t="s">
        <v>1985</v>
      </c>
      <c r="H290" s="80" t="s">
        <v>1986</v>
      </c>
      <c r="I290" s="177"/>
      <c r="J290" s="81">
        <v>5.1819074628600559</v>
      </c>
      <c r="K290" s="81">
        <v>1.0749795231001216</v>
      </c>
      <c r="L290" s="81">
        <v>6.3490363711887001</v>
      </c>
      <c r="M290" s="81">
        <v>16.669701814842817</v>
      </c>
      <c r="N290" s="81">
        <v>13.712203625957418</v>
      </c>
      <c r="O290" s="81">
        <v>11.225608301776958</v>
      </c>
      <c r="P290" s="81">
        <v>17.785228552139603</v>
      </c>
      <c r="Q290" s="81">
        <v>0.76111621488304415</v>
      </c>
      <c r="R290" s="81">
        <v>21.973792087849819</v>
      </c>
      <c r="S290" s="81">
        <v>1.253545634</v>
      </c>
      <c r="T290" s="82"/>
      <c r="U290" s="81">
        <v>1003367</v>
      </c>
      <c r="V290" s="81">
        <v>493</v>
      </c>
      <c r="W290" s="81">
        <v>173</v>
      </c>
      <c r="X290" s="81">
        <v>4828</v>
      </c>
      <c r="Y290" s="81">
        <v>6605</v>
      </c>
      <c r="Z290" s="81">
        <v>7028</v>
      </c>
      <c r="AA290" s="81">
        <v>3693</v>
      </c>
      <c r="AB290" s="81">
        <v>12334</v>
      </c>
      <c r="AC290" s="81">
        <v>3874815</v>
      </c>
      <c r="AD290" s="81">
        <v>1.253545634</v>
      </c>
      <c r="AE290" s="82"/>
      <c r="AF290" s="81">
        <v>8989741.6725975387</v>
      </c>
      <c r="AG290" s="81">
        <v>992438.13530286402</v>
      </c>
      <c r="AH290" s="81">
        <v>1476883.6797914039</v>
      </c>
      <c r="AI290" s="81">
        <v>27582677.252036162</v>
      </c>
      <c r="AJ290" s="81">
        <v>29839073.186788522</v>
      </c>
      <c r="AK290" s="81">
        <v>0</v>
      </c>
      <c r="AL290" s="81">
        <v>0</v>
      </c>
      <c r="AM290" s="81">
        <v>1679797.9496977117</v>
      </c>
      <c r="AN290" s="81">
        <v>0</v>
      </c>
      <c r="AO290" s="81">
        <v>0</v>
      </c>
      <c r="AP290" s="82"/>
      <c r="AQ290" s="81">
        <v>1</v>
      </c>
      <c r="AR290" s="81">
        <v>2</v>
      </c>
      <c r="AS290" s="81">
        <v>0</v>
      </c>
      <c r="AT290" s="81">
        <v>0</v>
      </c>
      <c r="AU290" s="81">
        <v>0</v>
      </c>
      <c r="AV290" s="81">
        <v>0</v>
      </c>
      <c r="AW290" s="81" t="s">
        <v>564</v>
      </c>
      <c r="AX290" s="82"/>
      <c r="AY290" s="81">
        <v>5.5</v>
      </c>
      <c r="AZ290" s="81">
        <v>22.2</v>
      </c>
      <c r="BA290" s="81">
        <v>0</v>
      </c>
      <c r="BB290" s="81">
        <v>0</v>
      </c>
      <c r="BC290" s="81">
        <v>0</v>
      </c>
      <c r="BD290" s="81">
        <v>0</v>
      </c>
      <c r="BE290" s="81" t="s">
        <v>564</v>
      </c>
      <c r="BF290" s="82"/>
      <c r="BG290" s="81">
        <v>0</v>
      </c>
      <c r="BH290" s="81">
        <v>0</v>
      </c>
      <c r="BI290" s="81">
        <v>63.8</v>
      </c>
      <c r="BJ290" s="81">
        <v>0</v>
      </c>
      <c r="BK290" s="81">
        <v>0</v>
      </c>
      <c r="BL290" s="81">
        <v>0</v>
      </c>
      <c r="BM290" s="82"/>
      <c r="BN290" s="81">
        <v>0</v>
      </c>
      <c r="BO290" s="81">
        <v>0</v>
      </c>
      <c r="BP290" s="81">
        <v>1</v>
      </c>
      <c r="BQ290" s="81">
        <v>0</v>
      </c>
      <c r="BR290" s="81">
        <v>0</v>
      </c>
      <c r="BS290" s="81">
        <v>0</v>
      </c>
      <c r="BT290"/>
      <c r="BU290" s="80">
        <v>0</v>
      </c>
      <c r="BV290" s="80">
        <v>63.8</v>
      </c>
      <c r="BW290" s="80">
        <v>0</v>
      </c>
      <c r="BX290" s="80">
        <v>0</v>
      </c>
      <c r="BY290" s="80">
        <v>0</v>
      </c>
      <c r="BZ290" s="80">
        <v>0</v>
      </c>
      <c r="CA290" s="80">
        <v>0</v>
      </c>
      <c r="CB290" s="80">
        <v>0</v>
      </c>
      <c r="CC290" s="80">
        <v>0</v>
      </c>
    </row>
    <row r="291" spans="1:81">
      <c r="A291" s="80" t="s">
        <v>2002</v>
      </c>
      <c r="B291" s="80">
        <v>255</v>
      </c>
      <c r="C291" s="80">
        <v>17</v>
      </c>
      <c r="D291" s="80">
        <v>15</v>
      </c>
      <c r="E291" s="80">
        <v>2020</v>
      </c>
      <c r="F291" s="80" t="s">
        <v>218</v>
      </c>
      <c r="G291" s="80" t="s">
        <v>1985</v>
      </c>
      <c r="H291" s="80" t="s">
        <v>1986</v>
      </c>
      <c r="I291" s="177"/>
      <c r="J291" s="81">
        <v>5.3325868953279967</v>
      </c>
      <c r="K291" s="81">
        <v>1.1333465943937164</v>
      </c>
      <c r="L291" s="81">
        <v>7.0212259657985427</v>
      </c>
      <c r="M291" s="81">
        <v>15.006339104623343</v>
      </c>
      <c r="N291" s="81">
        <v>13.253497759216383</v>
      </c>
      <c r="O291" s="81">
        <v>9.7204677347303701</v>
      </c>
      <c r="P291" s="81">
        <v>17.109782065214198</v>
      </c>
      <c r="Q291" s="81">
        <v>0.71622563877104961</v>
      </c>
      <c r="R291" s="81">
        <v>15.041716320987049</v>
      </c>
      <c r="S291" s="81">
        <v>1.4975290238000001</v>
      </c>
      <c r="T291" s="82"/>
      <c r="U291" s="81">
        <v>1058212</v>
      </c>
      <c r="V291" s="81">
        <v>461</v>
      </c>
      <c r="W291" s="81">
        <v>167</v>
      </c>
      <c r="X291" s="81">
        <v>4443</v>
      </c>
      <c r="Y291" s="81">
        <v>6543</v>
      </c>
      <c r="Z291" s="81">
        <v>6946</v>
      </c>
      <c r="AA291" s="81">
        <v>3860</v>
      </c>
      <c r="AB291" s="81">
        <v>12147</v>
      </c>
      <c r="AC291" s="81">
        <v>2666263.9999999995</v>
      </c>
      <c r="AD291" s="81">
        <v>1.4975290238000001</v>
      </c>
      <c r="AE291" s="82"/>
      <c r="AF291" s="81">
        <v>8945086.7004907615</v>
      </c>
      <c r="AG291" s="81">
        <v>972435.82436398626</v>
      </c>
      <c r="AH291" s="81">
        <v>1892217.0876055493</v>
      </c>
      <c r="AI291" s="81">
        <v>23918557.137486447</v>
      </c>
      <c r="AJ291" s="81">
        <v>27259083.333727259</v>
      </c>
      <c r="AK291" s="81"/>
      <c r="AL291" s="81"/>
      <c r="AM291" s="81">
        <v>1585318.4559847834</v>
      </c>
      <c r="AN291" s="81"/>
      <c r="AO291" s="81"/>
      <c r="AP291" s="82"/>
      <c r="AQ291" s="81">
        <v>1</v>
      </c>
      <c r="AR291" s="81">
        <v>2</v>
      </c>
      <c r="AS291" s="81">
        <v>0</v>
      </c>
      <c r="AT291" s="81">
        <v>0</v>
      </c>
      <c r="AU291" s="81">
        <v>0</v>
      </c>
      <c r="AV291" s="81">
        <v>0</v>
      </c>
      <c r="AW291" s="81">
        <v>0</v>
      </c>
      <c r="AX291" s="82"/>
      <c r="AY291" s="81">
        <v>5.5</v>
      </c>
      <c r="AZ291" s="81">
        <v>22.2</v>
      </c>
      <c r="BA291" s="81">
        <v>0</v>
      </c>
      <c r="BB291" s="81">
        <v>0</v>
      </c>
      <c r="BC291" s="81">
        <v>0</v>
      </c>
      <c r="BD291" s="81">
        <v>0</v>
      </c>
      <c r="BE291" s="81">
        <v>0</v>
      </c>
      <c r="BF291" s="82"/>
      <c r="BG291" s="81">
        <v>0</v>
      </c>
      <c r="BH291" s="81">
        <v>0</v>
      </c>
      <c r="BI291" s="81">
        <v>54.9</v>
      </c>
      <c r="BJ291" s="81">
        <v>0</v>
      </c>
      <c r="BK291" s="81">
        <v>0</v>
      </c>
      <c r="BL291" s="81">
        <v>0</v>
      </c>
      <c r="BM291" s="82"/>
      <c r="BN291" s="81">
        <v>0</v>
      </c>
      <c r="BO291" s="81">
        <v>0</v>
      </c>
      <c r="BP291" s="81">
        <v>1</v>
      </c>
      <c r="BQ291" s="81">
        <v>0</v>
      </c>
      <c r="BR291" s="81">
        <v>0</v>
      </c>
      <c r="BS291" s="81">
        <v>0</v>
      </c>
      <c r="BT291"/>
      <c r="BU291" s="80">
        <v>0</v>
      </c>
      <c r="BV291" s="80">
        <v>54.9</v>
      </c>
      <c r="BW291" s="80">
        <v>0</v>
      </c>
      <c r="BX291" s="80">
        <v>0</v>
      </c>
      <c r="BY291" s="80">
        <v>0</v>
      </c>
      <c r="BZ291" s="80">
        <v>0</v>
      </c>
      <c r="CA291" s="80">
        <v>0</v>
      </c>
      <c r="CB291" s="80">
        <v>0</v>
      </c>
      <c r="CC291" s="80">
        <v>0</v>
      </c>
    </row>
    <row r="292" spans="1:81">
      <c r="A292" s="80" t="s">
        <v>2003</v>
      </c>
      <c r="B292" s="80">
        <v>255</v>
      </c>
      <c r="C292" s="80">
        <v>18</v>
      </c>
      <c r="D292" s="80">
        <v>15</v>
      </c>
      <c r="E292" s="80">
        <v>2021</v>
      </c>
      <c r="F292" s="80" t="s">
        <v>75</v>
      </c>
      <c r="G292" s="174" t="s">
        <v>1985</v>
      </c>
      <c r="H292" s="80" t="s">
        <v>1986</v>
      </c>
      <c r="I292" s="177"/>
      <c r="J292" s="81">
        <v>5.1162661202421562</v>
      </c>
      <c r="K292" s="81">
        <v>1.1501402755658068</v>
      </c>
      <c r="L292" s="81">
        <v>6.1445462657990575</v>
      </c>
      <c r="M292" s="81">
        <v>14.049419973223443</v>
      </c>
      <c r="N292" s="81">
        <v>10.969188714736843</v>
      </c>
      <c r="O292" s="81">
        <v>9.43887256528234</v>
      </c>
      <c r="P292" s="81">
        <v>17.508464444178934</v>
      </c>
      <c r="Q292" s="81">
        <v>0.71234973484619302</v>
      </c>
      <c r="R292" s="81">
        <v>14.033472282377158</v>
      </c>
      <c r="S292" s="81">
        <v>1.5349919931</v>
      </c>
      <c r="T292" s="82"/>
      <c r="U292" s="81">
        <v>1318060</v>
      </c>
      <c r="V292" s="81">
        <v>461</v>
      </c>
      <c r="W292" s="81">
        <v>167</v>
      </c>
      <c r="X292" s="81">
        <v>4443</v>
      </c>
      <c r="Y292" s="81">
        <v>6510</v>
      </c>
      <c r="Z292" s="81">
        <v>6945</v>
      </c>
      <c r="AA292" s="81">
        <v>3852</v>
      </c>
      <c r="AB292" s="81">
        <v>11938</v>
      </c>
      <c r="AC292" s="81">
        <v>2411086.9999999995</v>
      </c>
      <c r="AD292" s="81">
        <v>1.5349919931</v>
      </c>
      <c r="AE292" s="82"/>
      <c r="AF292" s="81">
        <v>9806302.0214302056</v>
      </c>
      <c r="AG292" s="81">
        <v>986522.62321523693</v>
      </c>
      <c r="AH292" s="81">
        <v>1746018.2327142793</v>
      </c>
      <c r="AI292" s="81">
        <v>26675121.352858923</v>
      </c>
      <c r="AJ292" s="81">
        <v>27557609.038966596</v>
      </c>
      <c r="AK292" s="81">
        <v>0</v>
      </c>
      <c r="AL292" s="81">
        <v>0</v>
      </c>
      <c r="AM292" s="81">
        <v>1567028.2926495513</v>
      </c>
      <c r="AN292" s="81">
        <v>0</v>
      </c>
      <c r="AO292" s="81">
        <v>0</v>
      </c>
      <c r="AP292" s="82"/>
      <c r="AQ292" s="81">
        <v>1</v>
      </c>
      <c r="AR292" s="81">
        <v>2</v>
      </c>
      <c r="AS292" s="81">
        <v>0</v>
      </c>
      <c r="AT292" s="81">
        <v>0</v>
      </c>
      <c r="AU292" s="81">
        <v>0</v>
      </c>
      <c r="AV292" s="81">
        <v>0</v>
      </c>
      <c r="AW292" s="81"/>
      <c r="AX292" s="82"/>
      <c r="AY292" s="81">
        <v>5.5</v>
      </c>
      <c r="AZ292" s="81">
        <v>22.2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2004</v>
      </c>
      <c r="B293" s="80">
        <v>255</v>
      </c>
      <c r="C293" s="80">
        <v>19</v>
      </c>
      <c r="D293" s="80">
        <v>15</v>
      </c>
      <c r="E293" s="80">
        <v>2022</v>
      </c>
      <c r="F293" s="80" t="s">
        <v>568</v>
      </c>
      <c r="G293" s="174" t="s">
        <v>1985</v>
      </c>
      <c r="H293" s="80" t="s">
        <v>1986</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v>
      </c>
      <c r="AR293" s="81">
        <v>2</v>
      </c>
      <c r="AS293" s="81">
        <v>0</v>
      </c>
      <c r="AT293" s="81">
        <v>0</v>
      </c>
      <c r="AU293" s="81">
        <v>0</v>
      </c>
      <c r="AV293" s="81">
        <v>0</v>
      </c>
      <c r="AW293" s="81"/>
      <c r="AX293" s="82"/>
      <c r="AY293" s="81">
        <v>5.5</v>
      </c>
      <c r="AZ293" s="81">
        <v>22.200000000000003</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2005</v>
      </c>
      <c r="B294" s="80">
        <v>324</v>
      </c>
      <c r="C294" s="80">
        <v>1</v>
      </c>
      <c r="D294" s="80">
        <v>20</v>
      </c>
      <c r="E294" s="80">
        <v>1990</v>
      </c>
      <c r="F294" s="80" t="s">
        <v>562</v>
      </c>
      <c r="G294" s="80" t="s">
        <v>1671</v>
      </c>
      <c r="H294" s="80" t="s">
        <v>1672</v>
      </c>
      <c r="I294" s="177"/>
      <c r="J294" s="81">
        <v>29.085263573723605</v>
      </c>
      <c r="K294" s="81">
        <v>6.0228419752678741</v>
      </c>
      <c r="L294" s="81">
        <v>126.19141664062455</v>
      </c>
      <c r="M294" s="81">
        <v>15.921829877876052</v>
      </c>
      <c r="N294" s="81">
        <v>30.393652650725837</v>
      </c>
      <c r="O294" s="81">
        <v>13.476397788675317</v>
      </c>
      <c r="P294" s="81">
        <v>19.846704416190711</v>
      </c>
      <c r="Q294" s="81">
        <v>1.1001069485240362</v>
      </c>
      <c r="R294" s="81">
        <v>2.5113133943100583</v>
      </c>
      <c r="S294" s="81">
        <v>0.89583051862740526</v>
      </c>
      <c r="T294" s="82"/>
      <c r="U294" s="81">
        <v>816611</v>
      </c>
      <c r="V294" s="81">
        <v>1102</v>
      </c>
      <c r="W294" s="81">
        <v>1476</v>
      </c>
      <c r="X294" s="81">
        <v>5339</v>
      </c>
      <c r="Y294" s="81">
        <v>6502</v>
      </c>
      <c r="Z294" s="81">
        <v>5543</v>
      </c>
      <c r="AA294" s="81">
        <v>4819</v>
      </c>
      <c r="AB294" s="81">
        <v>17862</v>
      </c>
      <c r="AC294" s="81">
        <v>434964</v>
      </c>
      <c r="AD294" s="81">
        <v>0.89583051862740526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2006</v>
      </c>
      <c r="B295" s="80">
        <v>325</v>
      </c>
      <c r="C295" s="80">
        <v>2</v>
      </c>
      <c r="D295" s="80">
        <v>20</v>
      </c>
      <c r="E295" s="80">
        <v>2005</v>
      </c>
      <c r="F295" s="80" t="s">
        <v>565</v>
      </c>
      <c r="G295" s="80" t="s">
        <v>1671</v>
      </c>
      <c r="H295" s="80" t="s">
        <v>1672</v>
      </c>
      <c r="I295" s="177"/>
      <c r="J295" s="81">
        <v>15.458642937807804</v>
      </c>
      <c r="K295" s="81">
        <v>2.7373743726436879</v>
      </c>
      <c r="L295" s="81">
        <v>135.02426326631993</v>
      </c>
      <c r="M295" s="81">
        <v>26.231992761970197</v>
      </c>
      <c r="N295" s="81">
        <v>35.261221189276228</v>
      </c>
      <c r="O295" s="81">
        <v>17.28904807695994</v>
      </c>
      <c r="P295" s="81">
        <v>19.506185747664741</v>
      </c>
      <c r="Q295" s="81">
        <v>0.91135308596056441</v>
      </c>
      <c r="R295" s="81">
        <v>2.2228160892023259</v>
      </c>
      <c r="S295" s="81">
        <v>1.3020839580000001</v>
      </c>
      <c r="T295" s="82"/>
      <c r="U295" s="81">
        <v>477446</v>
      </c>
      <c r="V295" s="81">
        <v>835</v>
      </c>
      <c r="W295" s="81">
        <v>1199</v>
      </c>
      <c r="X295" s="81">
        <v>4260</v>
      </c>
      <c r="Y295" s="81">
        <v>7189</v>
      </c>
      <c r="Z295" s="81">
        <v>8229</v>
      </c>
      <c r="AA295" s="81">
        <v>3879</v>
      </c>
      <c r="AB295" s="81">
        <v>15469</v>
      </c>
      <c r="AC295" s="81">
        <v>393059</v>
      </c>
      <c r="AD295" s="81">
        <v>1.3020839580000001</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2007</v>
      </c>
      <c r="B296" s="80">
        <v>326</v>
      </c>
      <c r="C296" s="80">
        <v>3</v>
      </c>
      <c r="D296" s="80">
        <v>20</v>
      </c>
      <c r="E296" s="80">
        <v>2006</v>
      </c>
      <c r="F296" s="80" t="s">
        <v>566</v>
      </c>
      <c r="G296" s="80" t="s">
        <v>1671</v>
      </c>
      <c r="H296" s="80" t="s">
        <v>1672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2008</v>
      </c>
      <c r="B297" s="80">
        <v>327</v>
      </c>
      <c r="C297" s="80">
        <v>4</v>
      </c>
      <c r="D297" s="80">
        <v>20</v>
      </c>
      <c r="E297" s="80">
        <v>2007</v>
      </c>
      <c r="F297" s="80" t="s">
        <v>567</v>
      </c>
      <c r="G297" s="80" t="s">
        <v>1671</v>
      </c>
      <c r="H297" s="80" t="s">
        <v>1672</v>
      </c>
      <c r="I297" s="177"/>
      <c r="J297" s="81">
        <v>11.848430581593533</v>
      </c>
      <c r="K297" s="81">
        <v>2.0137298943256652</v>
      </c>
      <c r="L297" s="81">
        <v>95.035689593944838</v>
      </c>
      <c r="M297" s="81">
        <v>25.082279048134744</v>
      </c>
      <c r="N297" s="81">
        <v>34.449548039958621</v>
      </c>
      <c r="O297" s="81">
        <v>16.146202093989345</v>
      </c>
      <c r="P297" s="81">
        <v>19.174912796006129</v>
      </c>
      <c r="Q297" s="81">
        <v>0.92149756148671302</v>
      </c>
      <c r="R297" s="81">
        <v>1.9777740702608477</v>
      </c>
      <c r="S297" s="81">
        <v>1.3469604416000003</v>
      </c>
      <c r="T297" s="82"/>
      <c r="U297" s="81">
        <v>389105</v>
      </c>
      <c r="V297" s="81">
        <v>670</v>
      </c>
      <c r="W297" s="81">
        <v>1158</v>
      </c>
      <c r="X297" s="81">
        <v>5102</v>
      </c>
      <c r="Y297" s="81">
        <v>7042</v>
      </c>
      <c r="Z297" s="81">
        <v>7989</v>
      </c>
      <c r="AA297" s="81">
        <v>3755</v>
      </c>
      <c r="AB297" s="81">
        <v>14814</v>
      </c>
      <c r="AC297" s="81">
        <v>359763</v>
      </c>
      <c r="AD297" s="81">
        <v>1.3469604416000003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2009</v>
      </c>
      <c r="B298" s="80">
        <v>328</v>
      </c>
      <c r="C298" s="80">
        <v>5</v>
      </c>
      <c r="D298" s="80">
        <v>20</v>
      </c>
      <c r="E298" s="80">
        <v>2008</v>
      </c>
      <c r="F298" s="80" t="s">
        <v>84</v>
      </c>
      <c r="G298" s="80" t="s">
        <v>1671</v>
      </c>
      <c r="H298" s="80" t="s">
        <v>1672</v>
      </c>
      <c r="I298" s="177"/>
      <c r="J298" s="81">
        <v>11.747701834122267</v>
      </c>
      <c r="K298" s="81">
        <v>1.7673650932376725</v>
      </c>
      <c r="L298" s="81">
        <v>82.059731134068883</v>
      </c>
      <c r="M298" s="81">
        <v>29.348695340727623</v>
      </c>
      <c r="N298" s="81">
        <v>34.918195195086831</v>
      </c>
      <c r="O298" s="81">
        <v>15.49523077568533</v>
      </c>
      <c r="P298" s="81">
        <v>18.862321282205581</v>
      </c>
      <c r="Q298" s="81">
        <v>0.88781210314622538</v>
      </c>
      <c r="R298" s="81">
        <v>1.9768988896896229</v>
      </c>
      <c r="S298" s="81">
        <v>1.4390370430592001</v>
      </c>
      <c r="T298" s="82"/>
      <c r="U298" s="81">
        <v>405353</v>
      </c>
      <c r="V298" s="81">
        <v>670</v>
      </c>
      <c r="W298" s="81">
        <v>1158</v>
      </c>
      <c r="X298" s="81">
        <v>5102</v>
      </c>
      <c r="Y298" s="81">
        <v>7043</v>
      </c>
      <c r="Z298" s="81">
        <v>7936</v>
      </c>
      <c r="AA298" s="81">
        <v>3698</v>
      </c>
      <c r="AB298" s="81">
        <v>14507</v>
      </c>
      <c r="AC298" s="81">
        <v>373409</v>
      </c>
      <c r="AD298" s="81">
        <v>1.4390370430592001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2010</v>
      </c>
      <c r="B299" s="80">
        <v>329</v>
      </c>
      <c r="C299" s="80">
        <v>6</v>
      </c>
      <c r="D299" s="80">
        <v>20</v>
      </c>
      <c r="E299" s="80">
        <v>2009</v>
      </c>
      <c r="F299" s="80" t="s">
        <v>85</v>
      </c>
      <c r="G299" s="80" t="s">
        <v>1671</v>
      </c>
      <c r="H299" s="80" t="s">
        <v>1672</v>
      </c>
      <c r="I299" s="177"/>
      <c r="J299" s="81">
        <v>12.628984384459118</v>
      </c>
      <c r="K299" s="81">
        <v>1.1716525977188563</v>
      </c>
      <c r="L299" s="81">
        <v>83.235961563247955</v>
      </c>
      <c r="M299" s="81">
        <v>24.049793771033745</v>
      </c>
      <c r="N299" s="81">
        <v>30.068910141738797</v>
      </c>
      <c r="O299" s="81">
        <v>15.720308695941268</v>
      </c>
      <c r="P299" s="81">
        <v>18.045435382272426</v>
      </c>
      <c r="Q299" s="81">
        <v>0.83523856438250288</v>
      </c>
      <c r="R299" s="81">
        <v>1.8897274005071654</v>
      </c>
      <c r="S299" s="81">
        <v>1.2578326291699995</v>
      </c>
      <c r="T299" s="82"/>
      <c r="U299" s="81">
        <v>440058</v>
      </c>
      <c r="V299" s="81">
        <v>544</v>
      </c>
      <c r="W299" s="81">
        <v>1346</v>
      </c>
      <c r="X299" s="81">
        <v>5280</v>
      </c>
      <c r="Y299" s="81">
        <v>7061</v>
      </c>
      <c r="Z299" s="81">
        <v>7947</v>
      </c>
      <c r="AA299" s="81">
        <v>3632</v>
      </c>
      <c r="AB299" s="81">
        <v>14327</v>
      </c>
      <c r="AC299" s="81">
        <v>348227</v>
      </c>
      <c r="AD299" s="81">
        <v>1.2578326291699995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2011</v>
      </c>
      <c r="B300" s="80">
        <v>330</v>
      </c>
      <c r="C300" s="80">
        <v>7</v>
      </c>
      <c r="D300" s="80">
        <v>20</v>
      </c>
      <c r="E300" s="80">
        <v>2010</v>
      </c>
      <c r="F300" s="80" t="s">
        <v>86</v>
      </c>
      <c r="G300" s="80" t="s">
        <v>1671</v>
      </c>
      <c r="H300" s="80" t="s">
        <v>1672</v>
      </c>
      <c r="I300" s="177"/>
      <c r="J300" s="81">
        <v>8.1487873157546336</v>
      </c>
      <c r="K300" s="81">
        <v>1.2219237872464883</v>
      </c>
      <c r="L300" s="81">
        <v>75.778206947302934</v>
      </c>
      <c r="M300" s="81">
        <v>21.527919597899189</v>
      </c>
      <c r="N300" s="81">
        <v>29.280637319753087</v>
      </c>
      <c r="O300" s="81">
        <v>15.560961699640716</v>
      </c>
      <c r="P300" s="81">
        <v>18.222279343495593</v>
      </c>
      <c r="Q300" s="81">
        <v>0.85737522729644788</v>
      </c>
      <c r="R300" s="81">
        <v>1.7945059469436611</v>
      </c>
      <c r="S300" s="81">
        <v>1.10377228224</v>
      </c>
      <c r="T300" s="82"/>
      <c r="U300" s="81">
        <v>317853</v>
      </c>
      <c r="V300" s="81">
        <v>544</v>
      </c>
      <c r="W300" s="81">
        <v>1346</v>
      </c>
      <c r="X300" s="81">
        <v>5280</v>
      </c>
      <c r="Y300" s="81">
        <v>6993</v>
      </c>
      <c r="Z300" s="81">
        <v>7903</v>
      </c>
      <c r="AA300" s="81">
        <v>3576</v>
      </c>
      <c r="AB300" s="81">
        <v>14092</v>
      </c>
      <c r="AC300" s="81">
        <v>313372</v>
      </c>
      <c r="AD300" s="81">
        <v>1.10377228224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2012</v>
      </c>
      <c r="B301" s="80">
        <v>331</v>
      </c>
      <c r="C301" s="80">
        <v>8</v>
      </c>
      <c r="D301" s="80">
        <v>20</v>
      </c>
      <c r="E301" s="80">
        <v>2011</v>
      </c>
      <c r="F301" s="80" t="s">
        <v>87</v>
      </c>
      <c r="G301" s="80" t="s">
        <v>1671</v>
      </c>
      <c r="H301" s="80" t="s">
        <v>1672</v>
      </c>
      <c r="I301" s="177"/>
      <c r="J301" s="81">
        <v>16.353253640804446</v>
      </c>
      <c r="K301" s="81">
        <v>1.7121425117870845</v>
      </c>
      <c r="L301" s="81">
        <v>70.706588648842342</v>
      </c>
      <c r="M301" s="81">
        <v>27.195814907581681</v>
      </c>
      <c r="N301" s="81">
        <v>34.937043650521112</v>
      </c>
      <c r="O301" s="81">
        <v>15.280193292556527</v>
      </c>
      <c r="P301" s="81">
        <v>17.552178693892817</v>
      </c>
      <c r="Q301" s="81">
        <v>0.96867129258839668</v>
      </c>
      <c r="R301" s="81">
        <v>2.0065876893832595</v>
      </c>
      <c r="S301" s="81">
        <v>1.1810214971840001</v>
      </c>
      <c r="T301" s="82"/>
      <c r="U301" s="81">
        <v>600751</v>
      </c>
      <c r="V301" s="81">
        <v>544</v>
      </c>
      <c r="W301" s="81">
        <v>1346</v>
      </c>
      <c r="X301" s="81">
        <v>5280</v>
      </c>
      <c r="Y301" s="81">
        <v>6932</v>
      </c>
      <c r="Z301" s="81">
        <v>7929</v>
      </c>
      <c r="AA301" s="81">
        <v>3547</v>
      </c>
      <c r="AB301" s="81">
        <v>13803</v>
      </c>
      <c r="AC301" s="81">
        <v>349828</v>
      </c>
      <c r="AD301" s="81">
        <v>1.1810214971840001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2013</v>
      </c>
      <c r="B302" s="80">
        <v>332</v>
      </c>
      <c r="C302" s="80">
        <v>9</v>
      </c>
      <c r="D302" s="80">
        <v>20</v>
      </c>
      <c r="E302" s="80">
        <v>2012</v>
      </c>
      <c r="F302" s="80" t="s">
        <v>88</v>
      </c>
      <c r="G302" s="80" t="s">
        <v>1671</v>
      </c>
      <c r="H302" s="80" t="s">
        <v>1672</v>
      </c>
      <c r="I302" s="177"/>
      <c r="J302" s="81">
        <v>8.8363594365434182</v>
      </c>
      <c r="K302" s="81">
        <v>1.928794758394857</v>
      </c>
      <c r="L302" s="81">
        <v>71.340845430138572</v>
      </c>
      <c r="M302" s="81">
        <v>33.77711570494948</v>
      </c>
      <c r="N302" s="81">
        <v>38.35100023468727</v>
      </c>
      <c r="O302" s="81">
        <v>15.192453878093328</v>
      </c>
      <c r="P302" s="81">
        <v>17.288751304209082</v>
      </c>
      <c r="Q302" s="81">
        <v>1.0375700290857564</v>
      </c>
      <c r="R302" s="81">
        <v>2.4907520352524073</v>
      </c>
      <c r="S302" s="81">
        <v>1.5509483263200001</v>
      </c>
      <c r="T302" s="82"/>
      <c r="U302" s="81">
        <v>311022</v>
      </c>
      <c r="V302" s="81">
        <v>544</v>
      </c>
      <c r="W302" s="81">
        <v>1346</v>
      </c>
      <c r="X302" s="81">
        <v>5280</v>
      </c>
      <c r="Y302" s="81">
        <v>6927</v>
      </c>
      <c r="Z302" s="81">
        <v>7946</v>
      </c>
      <c r="AA302" s="81">
        <v>3474</v>
      </c>
      <c r="AB302" s="81">
        <v>13608</v>
      </c>
      <c r="AC302" s="81">
        <v>422990</v>
      </c>
      <c r="AD302" s="81">
        <v>1.5509483263200001</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2014</v>
      </c>
      <c r="B303" s="80">
        <v>333</v>
      </c>
      <c r="C303" s="80">
        <v>10</v>
      </c>
      <c r="D303" s="80">
        <v>20</v>
      </c>
      <c r="E303" s="80">
        <v>2013</v>
      </c>
      <c r="F303" s="80" t="s">
        <v>89</v>
      </c>
      <c r="G303" s="80" t="s">
        <v>1671</v>
      </c>
      <c r="H303" s="80" t="s">
        <v>1672</v>
      </c>
      <c r="I303" s="177"/>
      <c r="J303" s="81">
        <v>8.4735598196484396</v>
      </c>
      <c r="K303" s="81">
        <v>1.5941554468678349</v>
      </c>
      <c r="L303" s="81">
        <v>62.999591856175925</v>
      </c>
      <c r="M303" s="81">
        <v>31.413525155679586</v>
      </c>
      <c r="N303" s="81">
        <v>37.204779189504585</v>
      </c>
      <c r="O303" s="81">
        <v>14.62915140843654</v>
      </c>
      <c r="P303" s="81">
        <v>17.189046457815078</v>
      </c>
      <c r="Q303" s="81">
        <v>1.0452371856038041</v>
      </c>
      <c r="R303" s="81">
        <v>2.6084109277122964</v>
      </c>
      <c r="S303" s="81">
        <v>1.1259819015299999</v>
      </c>
      <c r="T303" s="82"/>
      <c r="U303" s="81">
        <v>303682</v>
      </c>
      <c r="V303" s="81">
        <v>544</v>
      </c>
      <c r="W303" s="81">
        <v>1346</v>
      </c>
      <c r="X303" s="81">
        <v>5280</v>
      </c>
      <c r="Y303" s="81">
        <v>6934</v>
      </c>
      <c r="Z303" s="81">
        <v>7993</v>
      </c>
      <c r="AA303" s="81">
        <v>3441</v>
      </c>
      <c r="AB303" s="81">
        <v>13512</v>
      </c>
      <c r="AC303" s="81">
        <v>432401</v>
      </c>
      <c r="AD303" s="81">
        <v>1.1259819015299999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2015</v>
      </c>
      <c r="B304" s="80">
        <v>334</v>
      </c>
      <c r="C304" s="80">
        <v>11</v>
      </c>
      <c r="D304" s="80">
        <v>20</v>
      </c>
      <c r="E304" s="80">
        <v>2014</v>
      </c>
      <c r="F304" s="80" t="s">
        <v>90</v>
      </c>
      <c r="G304" s="80" t="s">
        <v>1671</v>
      </c>
      <c r="H304" s="80" t="s">
        <v>1672</v>
      </c>
      <c r="I304" s="177"/>
      <c r="J304" s="81">
        <v>8.0499461869737825</v>
      </c>
      <c r="K304" s="81">
        <v>1.645863802703788</v>
      </c>
      <c r="L304" s="81">
        <v>45.715502746805647</v>
      </c>
      <c r="M304" s="81">
        <v>29.494163860927461</v>
      </c>
      <c r="N304" s="81">
        <v>39.037128251541198</v>
      </c>
      <c r="O304" s="81">
        <v>13.879618490160935</v>
      </c>
      <c r="P304" s="81">
        <v>16.926953997211466</v>
      </c>
      <c r="Q304" s="81">
        <v>0.98630686663225131</v>
      </c>
      <c r="R304" s="81">
        <v>2.8311344106316834</v>
      </c>
      <c r="S304" s="81">
        <v>0</v>
      </c>
      <c r="T304" s="82"/>
      <c r="U304" s="81">
        <v>320413</v>
      </c>
      <c r="V304" s="81">
        <v>488</v>
      </c>
      <c r="W304" s="81">
        <v>997</v>
      </c>
      <c r="X304" s="81">
        <v>4713</v>
      </c>
      <c r="Y304" s="81">
        <v>6871</v>
      </c>
      <c r="Z304" s="81">
        <v>7987</v>
      </c>
      <c r="AA304" s="81">
        <v>3371</v>
      </c>
      <c r="AB304" s="81">
        <v>13289</v>
      </c>
      <c r="AC304" s="81">
        <v>470798</v>
      </c>
      <c r="AD304" s="81">
        <v>0</v>
      </c>
      <c r="AE304" s="82"/>
      <c r="AF304" s="81">
        <v>2609492.6234449986</v>
      </c>
      <c r="AG304" s="81">
        <v>1154893.8095721658</v>
      </c>
      <c r="AH304" s="81">
        <v>7435631.2428384703</v>
      </c>
      <c r="AI304" s="81">
        <v>31037055.036183819</v>
      </c>
      <c r="AJ304" s="81">
        <v>29552005.23409003</v>
      </c>
      <c r="AK304" s="81">
        <v>0</v>
      </c>
      <c r="AL304" s="81">
        <v>0</v>
      </c>
      <c r="AM304" s="81">
        <v>1824381.1196162966</v>
      </c>
      <c r="AN304" s="81">
        <v>0</v>
      </c>
      <c r="AO304" s="81">
        <v>0</v>
      </c>
      <c r="AP304" s="82"/>
      <c r="AQ304" s="81">
        <v>42</v>
      </c>
      <c r="AR304" s="81">
        <v>8</v>
      </c>
      <c r="AS304" s="81">
        <v>0</v>
      </c>
      <c r="AT304" s="81">
        <v>0</v>
      </c>
      <c r="AU304" s="81">
        <v>0</v>
      </c>
      <c r="AV304" s="81">
        <v>0</v>
      </c>
      <c r="AW304" s="81" t="s">
        <v>564</v>
      </c>
      <c r="AX304" s="82"/>
      <c r="AY304" s="81">
        <v>203.92400000000001</v>
      </c>
      <c r="AZ304" s="81">
        <v>5595.5</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2016</v>
      </c>
      <c r="B305" s="80">
        <v>335</v>
      </c>
      <c r="C305" s="80">
        <v>12</v>
      </c>
      <c r="D305" s="80">
        <v>20</v>
      </c>
      <c r="E305" s="80">
        <v>2015</v>
      </c>
      <c r="F305" s="80" t="s">
        <v>91</v>
      </c>
      <c r="G305" s="80" t="s">
        <v>1671</v>
      </c>
      <c r="H305" s="80" t="s">
        <v>1672</v>
      </c>
      <c r="I305" s="177"/>
      <c r="J305" s="81">
        <v>6.912265520221446</v>
      </c>
      <c r="K305" s="81">
        <v>1.5782122946619945</v>
      </c>
      <c r="L305" s="81">
        <v>48.120335852919034</v>
      </c>
      <c r="M305" s="81">
        <v>28.537751937221266</v>
      </c>
      <c r="N305" s="81">
        <v>35.605534705969248</v>
      </c>
      <c r="O305" s="81">
        <v>13.807409569679445</v>
      </c>
      <c r="P305" s="81">
        <v>16.694032910603948</v>
      </c>
      <c r="Q305" s="81">
        <v>0.94709045487493815</v>
      </c>
      <c r="R305" s="81">
        <v>2.5789246505912988</v>
      </c>
      <c r="S305" s="81">
        <v>0</v>
      </c>
      <c r="T305" s="82"/>
      <c r="U305" s="81">
        <v>275848</v>
      </c>
      <c r="V305" s="81">
        <v>488</v>
      </c>
      <c r="W305" s="81">
        <v>997</v>
      </c>
      <c r="X305" s="81">
        <v>4713</v>
      </c>
      <c r="Y305" s="81">
        <v>6809</v>
      </c>
      <c r="Z305" s="81">
        <v>8022</v>
      </c>
      <c r="AA305" s="81">
        <v>3322</v>
      </c>
      <c r="AB305" s="81">
        <v>13035</v>
      </c>
      <c r="AC305" s="81">
        <v>441777</v>
      </c>
      <c r="AD305" s="81">
        <v>0</v>
      </c>
      <c r="AE305" s="82"/>
      <c r="AF305" s="81">
        <v>2128801.9271357013</v>
      </c>
      <c r="AG305" s="81">
        <v>1051436.386301693</v>
      </c>
      <c r="AH305" s="81">
        <v>6222049.1406353656</v>
      </c>
      <c r="AI305" s="81">
        <v>29975062.526975408</v>
      </c>
      <c r="AJ305" s="81">
        <v>28104520.033918392</v>
      </c>
      <c r="AK305" s="81">
        <v>0</v>
      </c>
      <c r="AL305" s="81">
        <v>0</v>
      </c>
      <c r="AM305" s="81">
        <v>1786392.070231545</v>
      </c>
      <c r="AN305" s="81">
        <v>0</v>
      </c>
      <c r="AO305" s="81">
        <v>0</v>
      </c>
      <c r="AP305" s="82"/>
      <c r="AQ305" s="81">
        <v>46</v>
      </c>
      <c r="AR305" s="81">
        <v>8</v>
      </c>
      <c r="AS305" s="81">
        <v>0</v>
      </c>
      <c r="AT305" s="81">
        <v>0</v>
      </c>
      <c r="AU305" s="81">
        <v>0</v>
      </c>
      <c r="AV305" s="81">
        <v>0</v>
      </c>
      <c r="AW305" s="81" t="s">
        <v>564</v>
      </c>
      <c r="AX305" s="82"/>
      <c r="AY305" s="81">
        <v>226.32400000000001</v>
      </c>
      <c r="AZ305" s="81">
        <v>5595.5</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2017</v>
      </c>
      <c r="B306" s="80">
        <v>336</v>
      </c>
      <c r="C306" s="80">
        <v>13</v>
      </c>
      <c r="D306" s="80">
        <v>20</v>
      </c>
      <c r="E306" s="80">
        <v>2016</v>
      </c>
      <c r="F306" s="80" t="s">
        <v>92</v>
      </c>
      <c r="G306" s="80" t="s">
        <v>1671</v>
      </c>
      <c r="H306" s="80" t="s">
        <v>1672</v>
      </c>
      <c r="I306" s="177"/>
      <c r="J306" s="81">
        <v>6.4620472168056731</v>
      </c>
      <c r="K306" s="81">
        <v>1.4886930285510358</v>
      </c>
      <c r="L306" s="81">
        <v>51.746115288718023</v>
      </c>
      <c r="M306" s="81">
        <v>24.467812657335646</v>
      </c>
      <c r="N306" s="81">
        <v>35.985131416129597</v>
      </c>
      <c r="O306" s="81">
        <v>13.719653736321844</v>
      </c>
      <c r="P306" s="81">
        <v>16.373892917784623</v>
      </c>
      <c r="Q306" s="81">
        <v>0.90444311663597432</v>
      </c>
      <c r="R306" s="81">
        <v>2.9692694691809494</v>
      </c>
      <c r="S306" s="81">
        <v>0</v>
      </c>
      <c r="T306" s="82"/>
      <c r="U306" s="81">
        <v>245468</v>
      </c>
      <c r="V306" s="81">
        <v>488</v>
      </c>
      <c r="W306" s="81">
        <v>997</v>
      </c>
      <c r="X306" s="81">
        <v>4713</v>
      </c>
      <c r="Y306" s="81">
        <v>6767</v>
      </c>
      <c r="Z306" s="81">
        <v>8069</v>
      </c>
      <c r="AA306" s="81">
        <v>3370</v>
      </c>
      <c r="AB306" s="81">
        <v>12805</v>
      </c>
      <c r="AC306" s="81">
        <v>507121.99739133078</v>
      </c>
      <c r="AD306" s="81">
        <v>0</v>
      </c>
      <c r="AE306" s="82"/>
      <c r="AF306" s="81">
        <v>2024987.258306552</v>
      </c>
      <c r="AG306" s="81">
        <v>1002233.906183589</v>
      </c>
      <c r="AH306" s="81">
        <v>5273493.2419112716</v>
      </c>
      <c r="AI306" s="81">
        <v>29921088.75611357</v>
      </c>
      <c r="AJ306" s="81">
        <v>29072352.92719106</v>
      </c>
      <c r="AK306" s="81">
        <v>0</v>
      </c>
      <c r="AL306" s="81">
        <v>0</v>
      </c>
      <c r="AM306" s="81">
        <v>1756234.898041537</v>
      </c>
      <c r="AN306" s="81">
        <v>0</v>
      </c>
      <c r="AO306" s="81">
        <v>0</v>
      </c>
      <c r="AP306" s="82"/>
      <c r="AQ306" s="81">
        <v>50</v>
      </c>
      <c r="AR306" s="81">
        <v>8</v>
      </c>
      <c r="AS306" s="81">
        <v>0</v>
      </c>
      <c r="AT306" s="81">
        <v>0</v>
      </c>
      <c r="AU306" s="81">
        <v>0</v>
      </c>
      <c r="AV306" s="81">
        <v>0</v>
      </c>
      <c r="AW306" s="81" t="s">
        <v>564</v>
      </c>
      <c r="AX306" s="82"/>
      <c r="AY306" s="81">
        <v>242.32400000000001</v>
      </c>
      <c r="AZ306" s="81">
        <v>5803.3</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2018</v>
      </c>
      <c r="B307" s="80">
        <v>337</v>
      </c>
      <c r="C307" s="80">
        <v>14</v>
      </c>
      <c r="D307" s="80">
        <v>20</v>
      </c>
      <c r="E307" s="80">
        <v>2017</v>
      </c>
      <c r="F307" s="80" t="s">
        <v>71</v>
      </c>
      <c r="G307" s="80" t="s">
        <v>1671</v>
      </c>
      <c r="H307" s="80" t="s">
        <v>1672</v>
      </c>
      <c r="I307" s="177"/>
      <c r="J307" s="81">
        <v>7.9743448050065204</v>
      </c>
      <c r="K307" s="81">
        <v>1.5212213761255948</v>
      </c>
      <c r="L307" s="81">
        <v>46.71173858114571</v>
      </c>
      <c r="M307" s="81">
        <v>24.533630351244586</v>
      </c>
      <c r="N307" s="81">
        <v>35.208324699698622</v>
      </c>
      <c r="O307" s="81">
        <v>13.494109130773348</v>
      </c>
      <c r="P307" s="81">
        <v>16.134987730419649</v>
      </c>
      <c r="Q307" s="81">
        <v>0.86174941290537876</v>
      </c>
      <c r="R307" s="81">
        <v>1.8174809838603088</v>
      </c>
      <c r="S307" s="81">
        <v>0</v>
      </c>
      <c r="T307" s="82"/>
      <c r="U307" s="81">
        <v>298062</v>
      </c>
      <c r="V307" s="81">
        <v>488</v>
      </c>
      <c r="W307" s="81">
        <v>997</v>
      </c>
      <c r="X307" s="81">
        <v>4713</v>
      </c>
      <c r="Y307" s="81">
        <v>6766</v>
      </c>
      <c r="Z307" s="81">
        <v>8068</v>
      </c>
      <c r="AA307" s="81">
        <v>3342</v>
      </c>
      <c r="AB307" s="81">
        <v>12617</v>
      </c>
      <c r="AC307" s="81">
        <v>316566.99999999988</v>
      </c>
      <c r="AD307" s="81">
        <v>0</v>
      </c>
      <c r="AE307" s="82"/>
      <c r="AF307" s="81">
        <v>2416172.0584289739</v>
      </c>
      <c r="AG307" s="81">
        <v>1005145.9450721029</v>
      </c>
      <c r="AH307" s="81">
        <v>6442129.9473185409</v>
      </c>
      <c r="AI307" s="81">
        <v>29180822.18604577</v>
      </c>
      <c r="AJ307" s="81">
        <v>25473456.9699031</v>
      </c>
      <c r="AK307" s="81">
        <v>0</v>
      </c>
      <c r="AL307" s="81">
        <v>0</v>
      </c>
      <c r="AM307" s="81">
        <v>1733157.9524073889</v>
      </c>
      <c r="AN307" s="81">
        <v>0</v>
      </c>
      <c r="AO307" s="81">
        <v>0</v>
      </c>
      <c r="AP307" s="82"/>
      <c r="AQ307" s="81">
        <v>58</v>
      </c>
      <c r="AR307" s="81">
        <v>8</v>
      </c>
      <c r="AS307" s="81">
        <v>0</v>
      </c>
      <c r="AT307" s="81">
        <v>0</v>
      </c>
      <c r="AU307" s="81">
        <v>0</v>
      </c>
      <c r="AV307" s="81">
        <v>0</v>
      </c>
      <c r="AW307" s="81" t="s">
        <v>564</v>
      </c>
      <c r="AX307" s="82"/>
      <c r="AY307" s="81">
        <v>290.26400000000001</v>
      </c>
      <c r="AZ307" s="81">
        <v>5803.2999999999993</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2019</v>
      </c>
      <c r="B308" s="80">
        <v>338</v>
      </c>
      <c r="C308" s="80">
        <v>15</v>
      </c>
      <c r="D308" s="80">
        <v>20</v>
      </c>
      <c r="E308" s="80">
        <v>2018</v>
      </c>
      <c r="F308" s="80" t="s">
        <v>93</v>
      </c>
      <c r="G308" s="80" t="s">
        <v>1671</v>
      </c>
      <c r="H308" s="80" t="s">
        <v>1672</v>
      </c>
      <c r="I308" s="177"/>
      <c r="J308" s="81">
        <v>8.1489554025563908</v>
      </c>
      <c r="K308" s="81">
        <v>1.4158450721036624</v>
      </c>
      <c r="L308" s="81">
        <v>42.85200351168713</v>
      </c>
      <c r="M308" s="81">
        <v>24.654632090018133</v>
      </c>
      <c r="N308" s="81">
        <v>32.363009147923769</v>
      </c>
      <c r="O308" s="81">
        <v>13.19135056581111</v>
      </c>
      <c r="P308" s="81">
        <v>15.888338299769183</v>
      </c>
      <c r="Q308" s="81">
        <v>0.78875868112639147</v>
      </c>
      <c r="R308" s="81">
        <v>2.0034714594464469</v>
      </c>
      <c r="S308" s="81">
        <v>1.0246429886499999</v>
      </c>
      <c r="T308" s="82"/>
      <c r="U308" s="81">
        <v>318259</v>
      </c>
      <c r="V308" s="81">
        <v>488</v>
      </c>
      <c r="W308" s="81">
        <v>997</v>
      </c>
      <c r="X308" s="81">
        <v>4713</v>
      </c>
      <c r="Y308" s="81">
        <v>6755</v>
      </c>
      <c r="Z308" s="81">
        <v>8038</v>
      </c>
      <c r="AA308" s="81">
        <v>3324</v>
      </c>
      <c r="AB308" s="81">
        <v>12445</v>
      </c>
      <c r="AC308" s="81">
        <v>347594.99999999988</v>
      </c>
      <c r="AD308" s="81">
        <v>1.0246429886499999</v>
      </c>
      <c r="AE308" s="82"/>
      <c r="AF308" s="81">
        <v>2589760.57685709</v>
      </c>
      <c r="AG308" s="81">
        <v>909416.62739873433</v>
      </c>
      <c r="AH308" s="81">
        <v>6071708.2680165851</v>
      </c>
      <c r="AI308" s="81">
        <v>29828760.88079945</v>
      </c>
      <c r="AJ308" s="81">
        <v>24648166.371009529</v>
      </c>
      <c r="AK308" s="81">
        <v>0</v>
      </c>
      <c r="AL308" s="81">
        <v>0</v>
      </c>
      <c r="AM308" s="81">
        <v>1713068.0728064701</v>
      </c>
      <c r="AN308" s="81">
        <v>0</v>
      </c>
      <c r="AO308" s="81">
        <v>0</v>
      </c>
      <c r="AP308" s="82"/>
      <c r="AQ308" s="81">
        <v>63</v>
      </c>
      <c r="AR308" s="81">
        <v>11</v>
      </c>
      <c r="AS308" s="81">
        <v>1</v>
      </c>
      <c r="AT308" s="81">
        <v>0</v>
      </c>
      <c r="AU308" s="81">
        <v>0</v>
      </c>
      <c r="AV308" s="81">
        <v>0</v>
      </c>
      <c r="AW308" s="81" t="s">
        <v>564</v>
      </c>
      <c r="AX308" s="82"/>
      <c r="AY308" s="81">
        <v>319.36399999999998</v>
      </c>
      <c r="AZ308" s="81">
        <v>5952</v>
      </c>
      <c r="BA308" s="81">
        <v>10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2020</v>
      </c>
      <c r="B309" s="80">
        <v>339</v>
      </c>
      <c r="C309" s="80">
        <v>16</v>
      </c>
      <c r="D309" s="80">
        <v>20</v>
      </c>
      <c r="E309" s="80">
        <v>2019</v>
      </c>
      <c r="F309" s="80" t="s">
        <v>73</v>
      </c>
      <c r="G309" s="80" t="s">
        <v>1671</v>
      </c>
      <c r="H309" s="80" t="s">
        <v>1672</v>
      </c>
      <c r="I309" s="177"/>
      <c r="J309" s="81">
        <v>6.6259212377333085</v>
      </c>
      <c r="K309" s="81">
        <v>1.3137999708547956</v>
      </c>
      <c r="L309" s="81">
        <v>43.043995108996782</v>
      </c>
      <c r="M309" s="81">
        <v>22.117443698053908</v>
      </c>
      <c r="N309" s="81">
        <v>32.364984242262885</v>
      </c>
      <c r="O309" s="81">
        <v>12.758986783522246</v>
      </c>
      <c r="P309" s="81">
        <v>15.449502625308382</v>
      </c>
      <c r="Q309" s="81">
        <v>0.75074913817635114</v>
      </c>
      <c r="R309" s="81">
        <v>1.8303369803952529</v>
      </c>
      <c r="S309" s="81">
        <v>0.74712216600000003</v>
      </c>
      <c r="T309" s="82"/>
      <c r="U309" s="81">
        <v>272220</v>
      </c>
      <c r="V309" s="81">
        <v>488</v>
      </c>
      <c r="W309" s="81">
        <v>997</v>
      </c>
      <c r="X309" s="81">
        <v>4713</v>
      </c>
      <c r="Y309" s="81">
        <v>6673</v>
      </c>
      <c r="Z309" s="81">
        <v>7988</v>
      </c>
      <c r="AA309" s="81">
        <v>3208</v>
      </c>
      <c r="AB309" s="81">
        <v>12166</v>
      </c>
      <c r="AC309" s="81">
        <v>322758</v>
      </c>
      <c r="AD309" s="81">
        <v>0.74712216600000003</v>
      </c>
      <c r="AE309" s="82"/>
      <c r="AF309" s="81">
        <v>2173630.451553782</v>
      </c>
      <c r="AG309" s="81">
        <v>909147.32361278916</v>
      </c>
      <c r="AH309" s="81">
        <v>6555631.2971374616</v>
      </c>
      <c r="AI309" s="81">
        <v>29229709.421725299</v>
      </c>
      <c r="AJ309" s="81">
        <v>24763921.294735529</v>
      </c>
      <c r="AK309" s="81">
        <v>0</v>
      </c>
      <c r="AL309" s="81">
        <v>0</v>
      </c>
      <c r="AM309" s="81">
        <v>1656917.6144010348</v>
      </c>
      <c r="AN309" s="81">
        <v>0</v>
      </c>
      <c r="AO309" s="81">
        <v>0</v>
      </c>
      <c r="AP309" s="82"/>
      <c r="AQ309" s="81">
        <v>68</v>
      </c>
      <c r="AR309" s="81">
        <v>12</v>
      </c>
      <c r="AS309" s="81">
        <v>3</v>
      </c>
      <c r="AT309" s="81">
        <v>0</v>
      </c>
      <c r="AU309" s="81">
        <v>0</v>
      </c>
      <c r="AV309" s="81">
        <v>0</v>
      </c>
      <c r="AW309" s="81" t="s">
        <v>564</v>
      </c>
      <c r="AX309" s="82"/>
      <c r="AY309" s="81">
        <v>359.2639999999999</v>
      </c>
      <c r="AZ309" s="81">
        <v>6001.3</v>
      </c>
      <c r="BA309" s="81">
        <v>49.1</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2021</v>
      </c>
      <c r="B310" s="80">
        <v>340</v>
      </c>
      <c r="C310" s="80">
        <v>17</v>
      </c>
      <c r="D310" s="80">
        <v>20</v>
      </c>
      <c r="E310" s="80">
        <v>2020</v>
      </c>
      <c r="F310" s="80" t="s">
        <v>218</v>
      </c>
      <c r="G310" s="80" t="s">
        <v>1671</v>
      </c>
      <c r="H310" s="80" t="s">
        <v>1672</v>
      </c>
      <c r="I310" s="177"/>
      <c r="J310" s="81">
        <v>16.62976848252552</v>
      </c>
      <c r="K310" s="81">
        <v>1.140684072568104</v>
      </c>
      <c r="L310" s="81">
        <v>47.51887947801152</v>
      </c>
      <c r="M310" s="81">
        <v>21.577223896741778</v>
      </c>
      <c r="N310" s="81">
        <v>29.553199616776794</v>
      </c>
      <c r="O310" s="81">
        <v>11.097510673252495</v>
      </c>
      <c r="P310" s="81">
        <v>14.565477685568355</v>
      </c>
      <c r="Q310" s="81">
        <v>0.70744012628427211</v>
      </c>
      <c r="R310" s="81">
        <v>1.4910359740086636</v>
      </c>
      <c r="S310" s="81">
        <v>0.99869351464000022</v>
      </c>
      <c r="T310" s="82"/>
      <c r="U310" s="81">
        <v>774489</v>
      </c>
      <c r="V310" s="81">
        <v>392</v>
      </c>
      <c r="W310" s="81">
        <v>978</v>
      </c>
      <c r="X310" s="81">
        <v>4835</v>
      </c>
      <c r="Y310" s="81">
        <v>6648</v>
      </c>
      <c r="Z310" s="81">
        <v>7930</v>
      </c>
      <c r="AA310" s="81">
        <v>3286</v>
      </c>
      <c r="AB310" s="81">
        <v>11998</v>
      </c>
      <c r="AC310" s="81">
        <v>264298.00000000006</v>
      </c>
      <c r="AD310" s="81">
        <v>0.99869351464000022</v>
      </c>
      <c r="AE310" s="82"/>
      <c r="AF310" s="81">
        <v>6047138.42080417</v>
      </c>
      <c r="AG310" s="81">
        <v>730836.96507210226</v>
      </c>
      <c r="AH310" s="81">
        <v>6968562.3269429971</v>
      </c>
      <c r="AI310" s="81">
        <v>27761030.816741034</v>
      </c>
      <c r="AJ310" s="81">
        <v>25186740.599811818</v>
      </c>
      <c r="AK310" s="81"/>
      <c r="AL310" s="81"/>
      <c r="AM310" s="81">
        <v>1565872.300560256</v>
      </c>
      <c r="AN310" s="81"/>
      <c r="AO310" s="81"/>
      <c r="AP310" s="82"/>
      <c r="AQ310" s="81">
        <v>73</v>
      </c>
      <c r="AR310" s="81">
        <v>18</v>
      </c>
      <c r="AS310" s="81">
        <v>3</v>
      </c>
      <c r="AT310" s="81">
        <v>0</v>
      </c>
      <c r="AU310" s="81">
        <v>0</v>
      </c>
      <c r="AV310" s="81">
        <v>0</v>
      </c>
      <c r="AW310" s="81">
        <v>3</v>
      </c>
      <c r="AX310" s="82"/>
      <c r="AY310" s="81">
        <v>404.46399999999988</v>
      </c>
      <c r="AZ310" s="81">
        <v>6277.0999999999995</v>
      </c>
      <c r="BA310" s="81">
        <v>49.1</v>
      </c>
      <c r="BB310" s="81">
        <v>0</v>
      </c>
      <c r="BC310" s="81">
        <v>0</v>
      </c>
      <c r="BD310" s="81">
        <v>0</v>
      </c>
      <c r="BE310" s="81">
        <v>49.1</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1676</v>
      </c>
      <c r="B311" s="80">
        <v>340</v>
      </c>
      <c r="C311" s="80">
        <v>18</v>
      </c>
      <c r="D311" s="80">
        <v>20</v>
      </c>
      <c r="E311" s="80">
        <v>2021</v>
      </c>
      <c r="F311" s="80" t="s">
        <v>75</v>
      </c>
      <c r="G311" s="174" t="s">
        <v>1671</v>
      </c>
      <c r="H311" s="80" t="s">
        <v>1672</v>
      </c>
      <c r="I311" s="177"/>
      <c r="J311" s="81">
        <v>7.2269244398356411</v>
      </c>
      <c r="K311" s="81">
        <v>1.0987953963140444</v>
      </c>
      <c r="L311" s="81">
        <v>43.365204031201102</v>
      </c>
      <c r="M311" s="81">
        <v>21.793682178104753</v>
      </c>
      <c r="N311" s="81">
        <v>27.785667419752961</v>
      </c>
      <c r="O311" s="81">
        <v>10.662052595340526</v>
      </c>
      <c r="P311" s="81">
        <v>15.131276774317667</v>
      </c>
      <c r="Q311" s="81">
        <v>0.69934150547808527</v>
      </c>
      <c r="R311" s="81">
        <v>1.6208628561293685</v>
      </c>
      <c r="S311" s="81">
        <v>1.1261926767999999</v>
      </c>
      <c r="T311" s="82"/>
      <c r="U311" s="81">
        <v>345640</v>
      </c>
      <c r="V311" s="81">
        <v>392</v>
      </c>
      <c r="W311" s="81">
        <v>978</v>
      </c>
      <c r="X311" s="81">
        <v>4835</v>
      </c>
      <c r="Y311" s="81">
        <v>6580</v>
      </c>
      <c r="Z311" s="81">
        <v>7845</v>
      </c>
      <c r="AA311" s="81">
        <v>3329</v>
      </c>
      <c r="AB311" s="81">
        <v>11720</v>
      </c>
      <c r="AC311" s="81">
        <v>278479.99999999994</v>
      </c>
      <c r="AD311" s="81">
        <v>1.1261926767999999</v>
      </c>
      <c r="AE311" s="82"/>
      <c r="AF311" s="81">
        <v>2647453.6242528334</v>
      </c>
      <c r="AG311" s="81">
        <v>743457.37229009322</v>
      </c>
      <c r="AH311" s="81">
        <v>6247721.6712119272</v>
      </c>
      <c r="AI311" s="81">
        <v>30291385.887053035</v>
      </c>
      <c r="AJ311" s="81">
        <v>24294009.451249909</v>
      </c>
      <c r="AK311" s="81">
        <v>0</v>
      </c>
      <c r="AL311" s="81">
        <v>0</v>
      </c>
      <c r="AM311" s="81">
        <v>1538412.7651074501</v>
      </c>
      <c r="AN311" s="81">
        <v>0</v>
      </c>
      <c r="AO311" s="81">
        <v>0</v>
      </c>
      <c r="AP311" s="82"/>
      <c r="AQ311" s="81">
        <v>77</v>
      </c>
      <c r="AR311" s="81">
        <v>20</v>
      </c>
      <c r="AS311" s="81">
        <v>3</v>
      </c>
      <c r="AT311" s="81">
        <v>0</v>
      </c>
      <c r="AU311" s="81">
        <v>0</v>
      </c>
      <c r="AV311" s="81">
        <v>0</v>
      </c>
      <c r="AW311" s="81"/>
      <c r="AX311" s="82"/>
      <c r="AY311" s="81">
        <v>432.36399999999992</v>
      </c>
      <c r="AZ311" s="81">
        <v>6365.0999999999995</v>
      </c>
      <c r="BA311" s="81">
        <v>49.1</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1670</v>
      </c>
      <c r="B312" s="80">
        <v>340</v>
      </c>
      <c r="C312" s="80">
        <v>19</v>
      </c>
      <c r="D312" s="80">
        <v>20</v>
      </c>
      <c r="E312" s="80">
        <v>2022</v>
      </c>
      <c r="F312" s="80" t="s">
        <v>568</v>
      </c>
      <c r="G312" s="174" t="s">
        <v>1671</v>
      </c>
      <c r="H312" s="80" t="s">
        <v>1672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81</v>
      </c>
      <c r="AR312" s="81">
        <v>20</v>
      </c>
      <c r="AS312" s="81">
        <v>3</v>
      </c>
      <c r="AT312" s="81">
        <v>0</v>
      </c>
      <c r="AU312" s="81">
        <v>0</v>
      </c>
      <c r="AV312" s="81">
        <v>0</v>
      </c>
      <c r="AW312" s="81"/>
      <c r="AX312" s="82"/>
      <c r="AY312" s="81">
        <v>462.36399999999981</v>
      </c>
      <c r="AZ312" s="81">
        <v>6365.0999999999995</v>
      </c>
      <c r="BA312" s="81">
        <v>49.1</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2022</v>
      </c>
      <c r="B313" s="80">
        <v>188</v>
      </c>
      <c r="C313" s="80">
        <v>1</v>
      </c>
      <c r="D313" s="80">
        <v>12</v>
      </c>
      <c r="E313" s="80">
        <v>1990</v>
      </c>
      <c r="F313" s="80" t="s">
        <v>562</v>
      </c>
      <c r="G313" s="80" t="s">
        <v>2023</v>
      </c>
      <c r="H313" s="80" t="s">
        <v>2024</v>
      </c>
      <c r="I313" s="177"/>
      <c r="J313" s="81">
        <v>37.068565185147797</v>
      </c>
      <c r="K313" s="81">
        <v>5.8993443854080532</v>
      </c>
      <c r="L313" s="81">
        <v>7.9536813103988235</v>
      </c>
      <c r="M313" s="81">
        <v>11.492272089602555</v>
      </c>
      <c r="N313" s="81">
        <v>18.215897047761292</v>
      </c>
      <c r="O313" s="81">
        <v>10.444633754311594</v>
      </c>
      <c r="P313" s="81">
        <v>21.197548792308279</v>
      </c>
      <c r="Q313" s="81">
        <v>1.1147651868931283</v>
      </c>
      <c r="R313" s="81">
        <v>0</v>
      </c>
      <c r="S313" s="81">
        <v>0.81632420383062698</v>
      </c>
      <c r="T313" s="82"/>
      <c r="U313" s="81">
        <v>1532882</v>
      </c>
      <c r="V313" s="81">
        <v>1331</v>
      </c>
      <c r="W313" s="81">
        <v>71</v>
      </c>
      <c r="X313" s="81">
        <v>3660</v>
      </c>
      <c r="Y313" s="81">
        <v>4724</v>
      </c>
      <c r="Z313" s="81">
        <v>4296</v>
      </c>
      <c r="AA313" s="81">
        <v>5147</v>
      </c>
      <c r="AB313" s="81">
        <v>18100</v>
      </c>
      <c r="AC313" s="81">
        <v>0</v>
      </c>
      <c r="AD313" s="81">
        <v>0.81632420383062698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2025</v>
      </c>
      <c r="B314" s="80">
        <v>189</v>
      </c>
      <c r="C314" s="80">
        <v>2</v>
      </c>
      <c r="D314" s="80">
        <v>12</v>
      </c>
      <c r="E314" s="80">
        <v>2005</v>
      </c>
      <c r="F314" s="80" t="s">
        <v>565</v>
      </c>
      <c r="G314" s="80" t="s">
        <v>2023</v>
      </c>
      <c r="H314" s="80" t="s">
        <v>2024</v>
      </c>
      <c r="I314" s="177"/>
      <c r="J314" s="81">
        <v>28.606121206365192</v>
      </c>
      <c r="K314" s="81">
        <v>3.7670982078965434</v>
      </c>
      <c r="L314" s="81">
        <v>26.532471030225938</v>
      </c>
      <c r="M314" s="81">
        <v>19.098381659745908</v>
      </c>
      <c r="N314" s="81">
        <v>24.366390148828092</v>
      </c>
      <c r="O314" s="81">
        <v>15.887687636161267</v>
      </c>
      <c r="P314" s="81">
        <v>21.88474358696493</v>
      </c>
      <c r="Q314" s="81">
        <v>0.94917638941823346</v>
      </c>
      <c r="R314" s="81">
        <v>0</v>
      </c>
      <c r="S314" s="81">
        <v>1.0199925200000002</v>
      </c>
      <c r="T314" s="82"/>
      <c r="U314" s="81">
        <v>1663997</v>
      </c>
      <c r="V314" s="81">
        <v>1074</v>
      </c>
      <c r="W314" s="81">
        <v>216</v>
      </c>
      <c r="X314" s="81">
        <v>2649</v>
      </c>
      <c r="Y314" s="81">
        <v>5046</v>
      </c>
      <c r="Z314" s="81">
        <v>7562</v>
      </c>
      <c r="AA314" s="81">
        <v>4352</v>
      </c>
      <c r="AB314" s="81">
        <v>16111</v>
      </c>
      <c r="AC314" s="81">
        <v>0</v>
      </c>
      <c r="AD314" s="81">
        <v>1.0199925200000002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2026</v>
      </c>
      <c r="B315" s="80">
        <v>190</v>
      </c>
      <c r="C315" s="80">
        <v>3</v>
      </c>
      <c r="D315" s="80">
        <v>12</v>
      </c>
      <c r="E315" s="80">
        <v>2006</v>
      </c>
      <c r="F315" s="80" t="s">
        <v>566</v>
      </c>
      <c r="G315" s="80" t="s">
        <v>2023</v>
      </c>
      <c r="H315" s="80" t="s">
        <v>2024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2027</v>
      </c>
      <c r="B316" s="80">
        <v>191</v>
      </c>
      <c r="C316" s="80">
        <v>4</v>
      </c>
      <c r="D316" s="80">
        <v>12</v>
      </c>
      <c r="E316" s="80">
        <v>2007</v>
      </c>
      <c r="F316" s="80" t="s">
        <v>567</v>
      </c>
      <c r="G316" s="80" t="s">
        <v>2023</v>
      </c>
      <c r="H316" s="80" t="s">
        <v>2024</v>
      </c>
      <c r="I316" s="177"/>
      <c r="J316" s="81">
        <v>33.276702821494546</v>
      </c>
      <c r="K316" s="81">
        <v>3.593005732514059</v>
      </c>
      <c r="L316" s="81">
        <v>37.769533313894335</v>
      </c>
      <c r="M316" s="81">
        <v>23.957000122732467</v>
      </c>
      <c r="N316" s="81">
        <v>26.61426862230666</v>
      </c>
      <c r="O316" s="81">
        <v>15.230664536275341</v>
      </c>
      <c r="P316" s="81">
        <v>21.559648954657227</v>
      </c>
      <c r="Q316" s="81">
        <v>0.96839975949946988</v>
      </c>
      <c r="R316" s="81">
        <v>0</v>
      </c>
      <c r="S316" s="81">
        <v>1.4493868166400001</v>
      </c>
      <c r="T316" s="82"/>
      <c r="U316" s="81">
        <v>2235440</v>
      </c>
      <c r="V316" s="81">
        <v>991</v>
      </c>
      <c r="W316" s="81">
        <v>326</v>
      </c>
      <c r="X316" s="81">
        <v>3553</v>
      </c>
      <c r="Y316" s="81">
        <v>4980</v>
      </c>
      <c r="Z316" s="81">
        <v>7536</v>
      </c>
      <c r="AA316" s="81">
        <v>4222</v>
      </c>
      <c r="AB316" s="81">
        <v>15568</v>
      </c>
      <c r="AC316" s="81">
        <v>0</v>
      </c>
      <c r="AD316" s="81">
        <v>1.4493868166400001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2028</v>
      </c>
      <c r="B317" s="80">
        <v>192</v>
      </c>
      <c r="C317" s="80">
        <v>5</v>
      </c>
      <c r="D317" s="80">
        <v>12</v>
      </c>
      <c r="E317" s="80">
        <v>2008</v>
      </c>
      <c r="F317" s="80" t="s">
        <v>84</v>
      </c>
      <c r="G317" s="80" t="s">
        <v>2023</v>
      </c>
      <c r="H317" s="80" t="s">
        <v>2024</v>
      </c>
      <c r="I317" s="177"/>
      <c r="J317" s="81">
        <v>34.422411620745102</v>
      </c>
      <c r="K317" s="81">
        <v>2.7254227449613908</v>
      </c>
      <c r="L317" s="81">
        <v>31.404824022794358</v>
      </c>
      <c r="M317" s="81">
        <v>22.783897832126463</v>
      </c>
      <c r="N317" s="81">
        <v>27.353028886197261</v>
      </c>
      <c r="O317" s="81">
        <v>14.727888828250308</v>
      </c>
      <c r="P317" s="81">
        <v>21.290245817178498</v>
      </c>
      <c r="Q317" s="81">
        <v>0.93395605611873889</v>
      </c>
      <c r="R317" s="81">
        <v>0</v>
      </c>
      <c r="S317" s="81">
        <v>1.1621641522399999</v>
      </c>
      <c r="T317" s="82"/>
      <c r="U317" s="81">
        <v>2293954</v>
      </c>
      <c r="V317" s="81">
        <v>991</v>
      </c>
      <c r="W317" s="81">
        <v>326</v>
      </c>
      <c r="X317" s="81">
        <v>3553</v>
      </c>
      <c r="Y317" s="81">
        <v>4941</v>
      </c>
      <c r="Z317" s="81">
        <v>7543</v>
      </c>
      <c r="AA317" s="81">
        <v>4174</v>
      </c>
      <c r="AB317" s="81">
        <v>15261</v>
      </c>
      <c r="AC317" s="81">
        <v>0</v>
      </c>
      <c r="AD317" s="81">
        <v>1.1621641522399999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2029</v>
      </c>
      <c r="B318" s="80">
        <v>193</v>
      </c>
      <c r="C318" s="80">
        <v>6</v>
      </c>
      <c r="D318" s="80">
        <v>12</v>
      </c>
      <c r="E318" s="80">
        <v>2009</v>
      </c>
      <c r="F318" s="80" t="s">
        <v>85</v>
      </c>
      <c r="G318" s="80" t="s">
        <v>2023</v>
      </c>
      <c r="H318" s="80" t="s">
        <v>2024</v>
      </c>
      <c r="I318" s="177"/>
      <c r="J318" s="81">
        <v>32.242203709154808</v>
      </c>
      <c r="K318" s="81">
        <v>2.4398129097796684</v>
      </c>
      <c r="L318" s="81">
        <v>30.971776235037758</v>
      </c>
      <c r="M318" s="81">
        <v>20.262325254796508</v>
      </c>
      <c r="N318" s="81">
        <v>23.423825967537631</v>
      </c>
      <c r="O318" s="81">
        <v>14.905313454626585</v>
      </c>
      <c r="P318" s="81">
        <v>20.524695364583536</v>
      </c>
      <c r="Q318" s="81">
        <v>0.87144175754796205</v>
      </c>
      <c r="R318" s="81">
        <v>0</v>
      </c>
      <c r="S318" s="81">
        <v>0.79685670691999988</v>
      </c>
      <c r="T318" s="82"/>
      <c r="U318" s="81">
        <v>1833703</v>
      </c>
      <c r="V318" s="81">
        <v>864</v>
      </c>
      <c r="W318" s="81">
        <v>493</v>
      </c>
      <c r="X318" s="81">
        <v>3446</v>
      </c>
      <c r="Y318" s="81">
        <v>4903</v>
      </c>
      <c r="Z318" s="81">
        <v>7535</v>
      </c>
      <c r="AA318" s="81">
        <v>4131</v>
      </c>
      <c r="AB318" s="81">
        <v>14948</v>
      </c>
      <c r="AC318" s="81">
        <v>0</v>
      </c>
      <c r="AD318" s="81">
        <v>0.79685670691999988</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2030</v>
      </c>
      <c r="B319" s="80">
        <v>194</v>
      </c>
      <c r="C319" s="80">
        <v>7</v>
      </c>
      <c r="D319" s="80">
        <v>12</v>
      </c>
      <c r="E319" s="80">
        <v>2010</v>
      </c>
      <c r="F319" s="80" t="s">
        <v>86</v>
      </c>
      <c r="G319" s="80" t="s">
        <v>2023</v>
      </c>
      <c r="H319" s="80" t="s">
        <v>2024</v>
      </c>
      <c r="I319" s="177"/>
      <c r="J319" s="81">
        <v>37.799554456801175</v>
      </c>
      <c r="K319" s="81">
        <v>2.7741955711808912</v>
      </c>
      <c r="L319" s="81">
        <v>27.653151879241356</v>
      </c>
      <c r="M319" s="81">
        <v>23.529976130104991</v>
      </c>
      <c r="N319" s="81">
        <v>27.514051979800133</v>
      </c>
      <c r="O319" s="81">
        <v>14.757612038315472</v>
      </c>
      <c r="P319" s="81">
        <v>20.882242938938742</v>
      </c>
      <c r="Q319" s="81">
        <v>0.89278484852030071</v>
      </c>
      <c r="R319" s="81">
        <v>0</v>
      </c>
      <c r="S319" s="81">
        <v>0.5994973696</v>
      </c>
      <c r="T319" s="82"/>
      <c r="U319" s="81">
        <v>2026245</v>
      </c>
      <c r="V319" s="81">
        <v>864</v>
      </c>
      <c r="W319" s="81">
        <v>493</v>
      </c>
      <c r="X319" s="81">
        <v>3446</v>
      </c>
      <c r="Y319" s="81">
        <v>4891</v>
      </c>
      <c r="Z319" s="81">
        <v>7495</v>
      </c>
      <c r="AA319" s="81">
        <v>4098</v>
      </c>
      <c r="AB319" s="81">
        <v>14674</v>
      </c>
      <c r="AC319" s="81">
        <v>0</v>
      </c>
      <c r="AD319" s="81">
        <v>0.5994973696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2031</v>
      </c>
      <c r="B320" s="80">
        <v>195</v>
      </c>
      <c r="C320" s="80">
        <v>8</v>
      </c>
      <c r="D320" s="80">
        <v>12</v>
      </c>
      <c r="E320" s="80">
        <v>2011</v>
      </c>
      <c r="F320" s="80" t="s">
        <v>87</v>
      </c>
      <c r="G320" s="80" t="s">
        <v>2023</v>
      </c>
      <c r="H320" s="80" t="s">
        <v>2024</v>
      </c>
      <c r="I320" s="177"/>
      <c r="J320" s="81">
        <v>35.747088456110951</v>
      </c>
      <c r="K320" s="81">
        <v>2.8206621629325941</v>
      </c>
      <c r="L320" s="81">
        <v>28.926587882909395</v>
      </c>
      <c r="M320" s="81">
        <v>21.37048354158209</v>
      </c>
      <c r="N320" s="81">
        <v>25.24270560939928</v>
      </c>
      <c r="O320" s="81">
        <v>14.538249236857919</v>
      </c>
      <c r="P320" s="81">
        <v>19.952180573379149</v>
      </c>
      <c r="Q320" s="81">
        <v>1.0102870338406549</v>
      </c>
      <c r="R320" s="81">
        <v>0</v>
      </c>
      <c r="S320" s="81">
        <v>0.55517786880000008</v>
      </c>
      <c r="T320" s="82"/>
      <c r="U320" s="81">
        <v>2116686</v>
      </c>
      <c r="V320" s="81">
        <v>864</v>
      </c>
      <c r="W320" s="81">
        <v>493</v>
      </c>
      <c r="X320" s="81">
        <v>3446</v>
      </c>
      <c r="Y320" s="81">
        <v>4858</v>
      </c>
      <c r="Z320" s="81">
        <v>7544</v>
      </c>
      <c r="AA320" s="81">
        <v>4032</v>
      </c>
      <c r="AB320" s="81">
        <v>14396</v>
      </c>
      <c r="AC320" s="81">
        <v>0</v>
      </c>
      <c r="AD320" s="81">
        <v>0.55517786880000008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7.7590000000000003</v>
      </c>
      <c r="BJ320" s="81">
        <v>0</v>
      </c>
      <c r="BK320" s="81">
        <v>0</v>
      </c>
      <c r="BL320" s="81">
        <v>0</v>
      </c>
      <c r="BM320" s="82"/>
      <c r="BN320" s="81">
        <v>0</v>
      </c>
      <c r="BO320" s="81">
        <v>0</v>
      </c>
      <c r="BP320" s="81">
        <v>1</v>
      </c>
      <c r="BQ320" s="81">
        <v>0</v>
      </c>
      <c r="BR320" s="81">
        <v>0</v>
      </c>
      <c r="BS320" s="81">
        <v>0</v>
      </c>
      <c r="BT320"/>
      <c r="BU320" s="80">
        <v>7.7590000000000003</v>
      </c>
      <c r="BV320" s="80">
        <v>0</v>
      </c>
      <c r="BW320" s="80">
        <v>0</v>
      </c>
      <c r="BX320" s="80">
        <v>0</v>
      </c>
      <c r="BY320" s="80">
        <v>0</v>
      </c>
      <c r="BZ320" s="80">
        <v>0</v>
      </c>
      <c r="CA320" s="80">
        <v>0</v>
      </c>
      <c r="CB320" s="80">
        <v>0</v>
      </c>
      <c r="CC320" s="80">
        <v>0</v>
      </c>
    </row>
    <row r="321" spans="1:81">
      <c r="A321" s="80" t="s">
        <v>2032</v>
      </c>
      <c r="B321" s="80">
        <v>196</v>
      </c>
      <c r="C321" s="80">
        <v>9</v>
      </c>
      <c r="D321" s="80">
        <v>12</v>
      </c>
      <c r="E321" s="80">
        <v>2012</v>
      </c>
      <c r="F321" s="80" t="s">
        <v>88</v>
      </c>
      <c r="G321" s="80" t="s">
        <v>2023</v>
      </c>
      <c r="H321" s="80" t="s">
        <v>2024</v>
      </c>
      <c r="I321" s="177"/>
      <c r="J321" s="81">
        <v>44.692493739957676</v>
      </c>
      <c r="K321" s="81">
        <v>2.6491923276174383</v>
      </c>
      <c r="L321" s="81">
        <v>28.079263908759238</v>
      </c>
      <c r="M321" s="81">
        <v>22.056467947685096</v>
      </c>
      <c r="N321" s="81">
        <v>28.440603961864802</v>
      </c>
      <c r="O321" s="81">
        <v>14.599745508824647</v>
      </c>
      <c r="P321" s="81">
        <v>19.941285686806506</v>
      </c>
      <c r="Q321" s="81">
        <v>1.0870543727715776</v>
      </c>
      <c r="R321" s="81">
        <v>0</v>
      </c>
      <c r="S321" s="81">
        <v>1.0295021230800003</v>
      </c>
      <c r="T321" s="82"/>
      <c r="U321" s="81">
        <v>2453448</v>
      </c>
      <c r="V321" s="81">
        <v>864</v>
      </c>
      <c r="W321" s="81">
        <v>493</v>
      </c>
      <c r="X321" s="81">
        <v>3446</v>
      </c>
      <c r="Y321" s="81">
        <v>4901</v>
      </c>
      <c r="Z321" s="81">
        <v>7636</v>
      </c>
      <c r="AA321" s="81">
        <v>4007</v>
      </c>
      <c r="AB321" s="81">
        <v>14257</v>
      </c>
      <c r="AC321" s="81">
        <v>0</v>
      </c>
      <c r="AD321" s="81">
        <v>1.0295021230800003</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7.6120000000000001</v>
      </c>
      <c r="BJ321" s="81">
        <v>0</v>
      </c>
      <c r="BK321" s="81">
        <v>0</v>
      </c>
      <c r="BL321" s="81">
        <v>0</v>
      </c>
      <c r="BM321" s="82"/>
      <c r="BN321" s="81">
        <v>0</v>
      </c>
      <c r="BO321" s="81">
        <v>0</v>
      </c>
      <c r="BP321" s="81">
        <v>1</v>
      </c>
      <c r="BQ321" s="81">
        <v>0</v>
      </c>
      <c r="BR321" s="81">
        <v>0</v>
      </c>
      <c r="BS321" s="81">
        <v>0</v>
      </c>
      <c r="BT321"/>
      <c r="BU321" s="80">
        <v>7.6120000000000001</v>
      </c>
      <c r="BV321" s="80">
        <v>0</v>
      </c>
      <c r="BW321" s="80">
        <v>0</v>
      </c>
      <c r="BX321" s="80">
        <v>0</v>
      </c>
      <c r="BY321" s="80">
        <v>0</v>
      </c>
      <c r="BZ321" s="80">
        <v>0</v>
      </c>
      <c r="CA321" s="80">
        <v>0</v>
      </c>
      <c r="CB321" s="80">
        <v>0</v>
      </c>
      <c r="CC321" s="80">
        <v>0</v>
      </c>
    </row>
    <row r="322" spans="1:81">
      <c r="A322" s="80" t="s">
        <v>2033</v>
      </c>
      <c r="B322" s="80">
        <v>197</v>
      </c>
      <c r="C322" s="80">
        <v>10</v>
      </c>
      <c r="D322" s="80">
        <v>12</v>
      </c>
      <c r="E322" s="80">
        <v>2013</v>
      </c>
      <c r="F322" s="80" t="s">
        <v>89</v>
      </c>
      <c r="G322" s="80" t="s">
        <v>2023</v>
      </c>
      <c r="H322" s="80" t="s">
        <v>2024</v>
      </c>
      <c r="I322" s="177"/>
      <c r="J322" s="81">
        <v>49.148357428003898</v>
      </c>
      <c r="K322" s="81">
        <v>2.2241233909854001</v>
      </c>
      <c r="L322" s="81">
        <v>25.416335928280901</v>
      </c>
      <c r="M322" s="81">
        <v>21.395985121545682</v>
      </c>
      <c r="N322" s="81">
        <v>24.923645230327129</v>
      </c>
      <c r="O322" s="81">
        <v>14.008698220965004</v>
      </c>
      <c r="P322" s="81">
        <v>19.716700485032291</v>
      </c>
      <c r="Q322" s="81">
        <v>1.0947451636075365</v>
      </c>
      <c r="R322" s="81">
        <v>0</v>
      </c>
      <c r="S322" s="81">
        <v>1.4244662354999997</v>
      </c>
      <c r="T322" s="82"/>
      <c r="U322" s="81">
        <v>2836798</v>
      </c>
      <c r="V322" s="81">
        <v>864</v>
      </c>
      <c r="W322" s="81">
        <v>493</v>
      </c>
      <c r="X322" s="81">
        <v>3446</v>
      </c>
      <c r="Y322" s="81">
        <v>4927</v>
      </c>
      <c r="Z322" s="81">
        <v>7654</v>
      </c>
      <c r="AA322" s="81">
        <v>3947</v>
      </c>
      <c r="AB322" s="81">
        <v>14152</v>
      </c>
      <c r="AC322" s="81">
        <v>0</v>
      </c>
      <c r="AD322" s="81">
        <v>1.4244662354999997</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8.1059999999999999</v>
      </c>
      <c r="BJ322" s="81">
        <v>0</v>
      </c>
      <c r="BK322" s="81">
        <v>0</v>
      </c>
      <c r="BL322" s="81">
        <v>0</v>
      </c>
      <c r="BM322" s="82"/>
      <c r="BN322" s="81">
        <v>0</v>
      </c>
      <c r="BO322" s="81">
        <v>0</v>
      </c>
      <c r="BP322" s="81">
        <v>1</v>
      </c>
      <c r="BQ322" s="81">
        <v>0</v>
      </c>
      <c r="BR322" s="81">
        <v>0</v>
      </c>
      <c r="BS322" s="81">
        <v>0</v>
      </c>
      <c r="BT322"/>
      <c r="BU322" s="80">
        <v>8.1059999999999999</v>
      </c>
      <c r="BV322" s="80">
        <v>0</v>
      </c>
      <c r="BW322" s="80">
        <v>0</v>
      </c>
      <c r="BX322" s="80">
        <v>0</v>
      </c>
      <c r="BY322" s="80">
        <v>0</v>
      </c>
      <c r="BZ322" s="80">
        <v>0</v>
      </c>
      <c r="CA322" s="80">
        <v>0</v>
      </c>
      <c r="CB322" s="80">
        <v>0</v>
      </c>
      <c r="CC322" s="80">
        <v>0</v>
      </c>
    </row>
    <row r="323" spans="1:81">
      <c r="A323" s="80" t="s">
        <v>2034</v>
      </c>
      <c r="B323" s="80">
        <v>198</v>
      </c>
      <c r="C323" s="80">
        <v>11</v>
      </c>
      <c r="D323" s="80">
        <v>12</v>
      </c>
      <c r="E323" s="80">
        <v>2014</v>
      </c>
      <c r="F323" s="80" t="s">
        <v>90</v>
      </c>
      <c r="G323" s="80" t="s">
        <v>2023</v>
      </c>
      <c r="H323" s="80" t="s">
        <v>2024</v>
      </c>
      <c r="I323" s="177"/>
      <c r="J323" s="81">
        <v>47.66312183580547</v>
      </c>
      <c r="K323" s="81">
        <v>2.0751161998201151</v>
      </c>
      <c r="L323" s="81">
        <v>17.651855075023022</v>
      </c>
      <c r="M323" s="81">
        <v>23.418665462276483</v>
      </c>
      <c r="N323" s="81">
        <v>24.965137888823499</v>
      </c>
      <c r="O323" s="81">
        <v>13.361761183278757</v>
      </c>
      <c r="P323" s="81">
        <v>19.563160122555882</v>
      </c>
      <c r="Q323" s="81">
        <v>1.0297996669819014</v>
      </c>
      <c r="R323" s="81">
        <v>0</v>
      </c>
      <c r="S323" s="81">
        <v>0.93172756600000006</v>
      </c>
      <c r="T323" s="82"/>
      <c r="U323" s="81">
        <v>2841389</v>
      </c>
      <c r="V323" s="81">
        <v>700</v>
      </c>
      <c r="W323" s="81">
        <v>318</v>
      </c>
      <c r="X323" s="81">
        <v>3441</v>
      </c>
      <c r="Y323" s="81">
        <v>4904</v>
      </c>
      <c r="Z323" s="81">
        <v>7689</v>
      </c>
      <c r="AA323" s="81">
        <v>3896</v>
      </c>
      <c r="AB323" s="81">
        <v>13875</v>
      </c>
      <c r="AC323" s="81">
        <v>0</v>
      </c>
      <c r="AD323" s="81">
        <v>0.93172756600000006</v>
      </c>
      <c r="AE323" s="82"/>
      <c r="AF323" s="81">
        <v>47962558.51688645</v>
      </c>
      <c r="AG323" s="81">
        <v>1439470.6212056885</v>
      </c>
      <c r="AH323" s="81">
        <v>2257908.3590632263</v>
      </c>
      <c r="AI323" s="81">
        <v>22576949.931934718</v>
      </c>
      <c r="AJ323" s="81">
        <v>28609748.671457306</v>
      </c>
      <c r="AK323" s="81">
        <v>0</v>
      </c>
      <c r="AL323" s="81">
        <v>0</v>
      </c>
      <c r="AM323" s="81">
        <v>1904830.1628923251</v>
      </c>
      <c r="AN323" s="81">
        <v>0</v>
      </c>
      <c r="AO323" s="81">
        <v>0</v>
      </c>
      <c r="AP323" s="82"/>
      <c r="AQ323" s="81">
        <v>34</v>
      </c>
      <c r="AR323" s="81">
        <v>9</v>
      </c>
      <c r="AS323" s="81">
        <v>0</v>
      </c>
      <c r="AT323" s="81">
        <v>0</v>
      </c>
      <c r="AU323" s="81">
        <v>0</v>
      </c>
      <c r="AV323" s="81">
        <v>0</v>
      </c>
      <c r="AW323" s="81" t="s">
        <v>564</v>
      </c>
      <c r="AX323" s="82"/>
      <c r="AY323" s="81">
        <v>175.70000000000002</v>
      </c>
      <c r="AZ323" s="81">
        <v>202.2</v>
      </c>
      <c r="BA323" s="81">
        <v>0</v>
      </c>
      <c r="BB323" s="81">
        <v>0</v>
      </c>
      <c r="BC323" s="81">
        <v>0</v>
      </c>
      <c r="BD323" s="81">
        <v>0</v>
      </c>
      <c r="BE323" s="81" t="s">
        <v>564</v>
      </c>
      <c r="BF323" s="82"/>
      <c r="BG323" s="81">
        <v>0</v>
      </c>
      <c r="BH323" s="81">
        <v>0</v>
      </c>
      <c r="BI323" s="81">
        <v>7.3470000000000004</v>
      </c>
      <c r="BJ323" s="81">
        <v>0</v>
      </c>
      <c r="BK323" s="81">
        <v>0</v>
      </c>
      <c r="BL323" s="81">
        <v>0</v>
      </c>
      <c r="BM323" s="82"/>
      <c r="BN323" s="81">
        <v>0</v>
      </c>
      <c r="BO323" s="81">
        <v>0</v>
      </c>
      <c r="BP323" s="81">
        <v>1</v>
      </c>
      <c r="BQ323" s="81">
        <v>0</v>
      </c>
      <c r="BR323" s="81">
        <v>0</v>
      </c>
      <c r="BS323" s="81">
        <v>0</v>
      </c>
      <c r="BT323"/>
      <c r="BU323" s="80">
        <v>7.3470000000000004</v>
      </c>
      <c r="BV323" s="80">
        <v>0</v>
      </c>
      <c r="BW323" s="80">
        <v>0</v>
      </c>
      <c r="BX323" s="80">
        <v>0</v>
      </c>
      <c r="BY323" s="80">
        <v>0</v>
      </c>
      <c r="BZ323" s="80">
        <v>0</v>
      </c>
      <c r="CA323" s="80">
        <v>0</v>
      </c>
      <c r="CB323" s="80">
        <v>0</v>
      </c>
      <c r="CC323" s="80">
        <v>0</v>
      </c>
    </row>
    <row r="324" spans="1:81">
      <c r="A324" s="80" t="s">
        <v>2035</v>
      </c>
      <c r="B324" s="80">
        <v>199</v>
      </c>
      <c r="C324" s="80">
        <v>12</v>
      </c>
      <c r="D324" s="80">
        <v>12</v>
      </c>
      <c r="E324" s="80">
        <v>2015</v>
      </c>
      <c r="F324" s="80" t="s">
        <v>91</v>
      </c>
      <c r="G324" s="80" t="s">
        <v>2023</v>
      </c>
      <c r="H324" s="80" t="s">
        <v>2024</v>
      </c>
      <c r="I324" s="177"/>
      <c r="J324" s="81">
        <v>41.321347837026437</v>
      </c>
      <c r="K324" s="81">
        <v>1.9771973391633788</v>
      </c>
      <c r="L324" s="81">
        <v>16.905960596683819</v>
      </c>
      <c r="M324" s="81">
        <v>33.253949894926073</v>
      </c>
      <c r="N324" s="81">
        <v>21.171334012995263</v>
      </c>
      <c r="O324" s="81">
        <v>13.036315143449528</v>
      </c>
      <c r="P324" s="81">
        <v>19.342363838926733</v>
      </c>
      <c r="Q324" s="81">
        <v>0.98683410495676338</v>
      </c>
      <c r="R324" s="81">
        <v>0</v>
      </c>
      <c r="S324" s="81">
        <v>1.2883661056000002</v>
      </c>
      <c r="T324" s="82"/>
      <c r="U324" s="81">
        <v>2589824</v>
      </c>
      <c r="V324" s="81">
        <v>700</v>
      </c>
      <c r="W324" s="81">
        <v>318</v>
      </c>
      <c r="X324" s="81">
        <v>3441</v>
      </c>
      <c r="Y324" s="81">
        <v>4867</v>
      </c>
      <c r="Z324" s="81">
        <v>7574</v>
      </c>
      <c r="AA324" s="81">
        <v>3849</v>
      </c>
      <c r="AB324" s="81">
        <v>13582</v>
      </c>
      <c r="AC324" s="81">
        <v>0</v>
      </c>
      <c r="AD324" s="81">
        <v>1.2883661056000002</v>
      </c>
      <c r="AE324" s="82"/>
      <c r="AF324" s="81">
        <v>42690363.273246691</v>
      </c>
      <c r="AG324" s="81">
        <v>1280704.058148029</v>
      </c>
      <c r="AH324" s="81">
        <v>1551371.9570700079</v>
      </c>
      <c r="AI324" s="81">
        <v>37265385.962310679</v>
      </c>
      <c r="AJ324" s="81">
        <v>24634407.265448824</v>
      </c>
      <c r="AK324" s="81">
        <v>0</v>
      </c>
      <c r="AL324" s="81">
        <v>0</v>
      </c>
      <c r="AM324" s="81">
        <v>1861356.1256528459</v>
      </c>
      <c r="AN324" s="81">
        <v>0</v>
      </c>
      <c r="AO324" s="81">
        <v>0</v>
      </c>
      <c r="AP324" s="82"/>
      <c r="AQ324" s="81">
        <v>54</v>
      </c>
      <c r="AR324" s="81">
        <v>15</v>
      </c>
      <c r="AS324" s="81">
        <v>0</v>
      </c>
      <c r="AT324" s="81">
        <v>1</v>
      </c>
      <c r="AU324" s="81">
        <v>0</v>
      </c>
      <c r="AV324" s="81">
        <v>0</v>
      </c>
      <c r="AW324" s="81" t="s">
        <v>564</v>
      </c>
      <c r="AX324" s="82"/>
      <c r="AY324" s="81">
        <v>291.79999999999995</v>
      </c>
      <c r="AZ324" s="81">
        <v>315.3</v>
      </c>
      <c r="BA324" s="81">
        <v>0</v>
      </c>
      <c r="BB324" s="81">
        <v>198</v>
      </c>
      <c r="BC324" s="81">
        <v>0</v>
      </c>
      <c r="BD324" s="81">
        <v>0</v>
      </c>
      <c r="BE324" s="81" t="s">
        <v>564</v>
      </c>
      <c r="BF324" s="82"/>
      <c r="BG324" s="81">
        <v>0</v>
      </c>
      <c r="BH324" s="81">
        <v>0</v>
      </c>
      <c r="BI324" s="81">
        <v>7.2290000000000001</v>
      </c>
      <c r="BJ324" s="81">
        <v>0</v>
      </c>
      <c r="BK324" s="81">
        <v>0</v>
      </c>
      <c r="BL324" s="81">
        <v>0</v>
      </c>
      <c r="BM324" s="82"/>
      <c r="BN324" s="81">
        <v>0</v>
      </c>
      <c r="BO324" s="81">
        <v>0</v>
      </c>
      <c r="BP324" s="81">
        <v>1</v>
      </c>
      <c r="BQ324" s="81">
        <v>0</v>
      </c>
      <c r="BR324" s="81">
        <v>0</v>
      </c>
      <c r="BS324" s="81">
        <v>0</v>
      </c>
      <c r="BT324"/>
      <c r="BU324" s="80">
        <v>7.2290000000000001</v>
      </c>
      <c r="BV324" s="80">
        <v>0</v>
      </c>
      <c r="BW324" s="80">
        <v>0</v>
      </c>
      <c r="BX324" s="80">
        <v>0</v>
      </c>
      <c r="BY324" s="80">
        <v>0</v>
      </c>
      <c r="BZ324" s="80">
        <v>0</v>
      </c>
      <c r="CA324" s="80">
        <v>0</v>
      </c>
      <c r="CB324" s="80">
        <v>0</v>
      </c>
      <c r="CC324" s="80">
        <v>0</v>
      </c>
    </row>
    <row r="325" spans="1:81">
      <c r="A325" s="80" t="s">
        <v>2036</v>
      </c>
      <c r="B325" s="80">
        <v>200</v>
      </c>
      <c r="C325" s="80">
        <v>13</v>
      </c>
      <c r="D325" s="80">
        <v>12</v>
      </c>
      <c r="E325" s="80">
        <v>2016</v>
      </c>
      <c r="F325" s="80" t="s">
        <v>92</v>
      </c>
      <c r="G325" s="80" t="s">
        <v>2023</v>
      </c>
      <c r="H325" s="80" t="s">
        <v>2024</v>
      </c>
      <c r="I325" s="177"/>
      <c r="J325" s="81">
        <v>44.687924706575899</v>
      </c>
      <c r="K325" s="81">
        <v>1.9416831693856857</v>
      </c>
      <c r="L325" s="81">
        <v>16.874129011249508</v>
      </c>
      <c r="M325" s="81">
        <v>19.8621902450497</v>
      </c>
      <c r="N325" s="81">
        <v>22.613753797170183</v>
      </c>
      <c r="O325" s="81">
        <v>12.803196509419195</v>
      </c>
      <c r="P325" s="81">
        <v>18.735231777738132</v>
      </c>
      <c r="Q325" s="81">
        <v>0.93848775406030382</v>
      </c>
      <c r="R325" s="81">
        <v>0</v>
      </c>
      <c r="S325" s="81">
        <v>0.86132570512000006</v>
      </c>
      <c r="T325" s="82"/>
      <c r="U325" s="81">
        <v>2929121</v>
      </c>
      <c r="V325" s="81">
        <v>700</v>
      </c>
      <c r="W325" s="81">
        <v>318</v>
      </c>
      <c r="X325" s="81">
        <v>3441</v>
      </c>
      <c r="Y325" s="81">
        <v>4828</v>
      </c>
      <c r="Z325" s="81">
        <v>7530</v>
      </c>
      <c r="AA325" s="81">
        <v>3856</v>
      </c>
      <c r="AB325" s="81">
        <v>13287</v>
      </c>
      <c r="AC325" s="81">
        <v>0</v>
      </c>
      <c r="AD325" s="81">
        <v>0.86132570512000006</v>
      </c>
      <c r="AE325" s="82"/>
      <c r="AF325" s="81">
        <v>46946524.915905863</v>
      </c>
      <c r="AG325" s="81">
        <v>1224134.079907136</v>
      </c>
      <c r="AH325" s="81">
        <v>1121171.9542041011</v>
      </c>
      <c r="AI325" s="81">
        <v>23027150.439179201</v>
      </c>
      <c r="AJ325" s="81">
        <v>27526357.937916979</v>
      </c>
      <c r="AK325" s="81">
        <v>0</v>
      </c>
      <c r="AL325" s="81">
        <v>0</v>
      </c>
      <c r="AM325" s="81">
        <v>1822342.295218891</v>
      </c>
      <c r="AN325" s="81">
        <v>0</v>
      </c>
      <c r="AO325" s="81">
        <v>0</v>
      </c>
      <c r="AP325" s="82"/>
      <c r="AQ325" s="81">
        <v>75</v>
      </c>
      <c r="AR325" s="81">
        <v>19</v>
      </c>
      <c r="AS325" s="81">
        <v>0</v>
      </c>
      <c r="AT325" s="81">
        <v>1</v>
      </c>
      <c r="AU325" s="81">
        <v>0</v>
      </c>
      <c r="AV325" s="81">
        <v>0</v>
      </c>
      <c r="AW325" s="81" t="s">
        <v>564</v>
      </c>
      <c r="AX325" s="82"/>
      <c r="AY325" s="81">
        <v>409.56</v>
      </c>
      <c r="AZ325" s="81">
        <v>1617.5</v>
      </c>
      <c r="BA325" s="81">
        <v>0</v>
      </c>
      <c r="BB325" s="81">
        <v>198</v>
      </c>
      <c r="BC325" s="81">
        <v>0</v>
      </c>
      <c r="BD325" s="81">
        <v>0</v>
      </c>
      <c r="BE325" s="81" t="s">
        <v>564</v>
      </c>
      <c r="BF325" s="82"/>
      <c r="BG325" s="81">
        <v>0</v>
      </c>
      <c r="BH325" s="81">
        <v>0</v>
      </c>
      <c r="BI325" s="81">
        <v>8.1859999999999999</v>
      </c>
      <c r="BJ325" s="81">
        <v>0</v>
      </c>
      <c r="BK325" s="81">
        <v>0</v>
      </c>
      <c r="BL325" s="81">
        <v>0</v>
      </c>
      <c r="BM325" s="82"/>
      <c r="BN325" s="81">
        <v>0</v>
      </c>
      <c r="BO325" s="81">
        <v>0</v>
      </c>
      <c r="BP325" s="81">
        <v>1</v>
      </c>
      <c r="BQ325" s="81">
        <v>0</v>
      </c>
      <c r="BR325" s="81">
        <v>0</v>
      </c>
      <c r="BS325" s="81">
        <v>0</v>
      </c>
      <c r="BT325"/>
      <c r="BU325" s="80">
        <v>8.1859999999999999</v>
      </c>
      <c r="BV325" s="80">
        <v>0</v>
      </c>
      <c r="BW325" s="80">
        <v>0</v>
      </c>
      <c r="BX325" s="80">
        <v>0</v>
      </c>
      <c r="BY325" s="80">
        <v>0</v>
      </c>
      <c r="BZ325" s="80">
        <v>0</v>
      </c>
      <c r="CA325" s="80">
        <v>0</v>
      </c>
      <c r="CB325" s="80">
        <v>0</v>
      </c>
      <c r="CC325" s="80">
        <v>0</v>
      </c>
    </row>
    <row r="326" spans="1:81">
      <c r="A326" s="80" t="s">
        <v>2037</v>
      </c>
      <c r="B326" s="80">
        <v>201</v>
      </c>
      <c r="C326" s="80">
        <v>14</v>
      </c>
      <c r="D326" s="80">
        <v>12</v>
      </c>
      <c r="E326" s="80">
        <v>2017</v>
      </c>
      <c r="F326" s="80" t="s">
        <v>71</v>
      </c>
      <c r="G326" s="80" t="s">
        <v>2023</v>
      </c>
      <c r="H326" s="80" t="s">
        <v>2024</v>
      </c>
      <c r="I326" s="177"/>
      <c r="J326" s="81">
        <v>44.727436933356884</v>
      </c>
      <c r="K326" s="81">
        <v>1.923415925428295</v>
      </c>
      <c r="L326" s="81">
        <v>19.750388626251983</v>
      </c>
      <c r="M326" s="81">
        <v>18.01132690746525</v>
      </c>
      <c r="N326" s="81">
        <v>24.886997390280357</v>
      </c>
      <c r="O326" s="81">
        <v>12.495598576599861</v>
      </c>
      <c r="P326" s="81">
        <v>18.423433027911841</v>
      </c>
      <c r="Q326" s="81">
        <v>0.88449353230757355</v>
      </c>
      <c r="R326" s="81">
        <v>0</v>
      </c>
      <c r="S326" s="81">
        <v>1.3418331080000003</v>
      </c>
      <c r="T326" s="82"/>
      <c r="U326" s="81">
        <v>2932818</v>
      </c>
      <c r="V326" s="81">
        <v>700</v>
      </c>
      <c r="W326" s="81">
        <v>318</v>
      </c>
      <c r="X326" s="81">
        <v>3441</v>
      </c>
      <c r="Y326" s="81">
        <v>4796</v>
      </c>
      <c r="Z326" s="81">
        <v>7471</v>
      </c>
      <c r="AA326" s="81">
        <v>3816</v>
      </c>
      <c r="AB326" s="81">
        <v>12950</v>
      </c>
      <c r="AC326" s="81">
        <v>0</v>
      </c>
      <c r="AD326" s="81">
        <v>1.3418331080000001</v>
      </c>
      <c r="AE326" s="82"/>
      <c r="AF326" s="81">
        <v>48898303.301538527</v>
      </c>
      <c r="AG326" s="81">
        <v>1229115.5313033501</v>
      </c>
      <c r="AH326" s="81">
        <v>2333615.2751214271</v>
      </c>
      <c r="AI326" s="81">
        <v>21851048.591053441</v>
      </c>
      <c r="AJ326" s="81">
        <v>31194845.790367</v>
      </c>
      <c r="AK326" s="81">
        <v>0</v>
      </c>
      <c r="AL326" s="81">
        <v>0</v>
      </c>
      <c r="AM326" s="81">
        <v>1778901.124171807</v>
      </c>
      <c r="AN326" s="81">
        <v>0</v>
      </c>
      <c r="AO326" s="81">
        <v>0</v>
      </c>
      <c r="AP326" s="82"/>
      <c r="AQ326" s="81">
        <v>85</v>
      </c>
      <c r="AR326" s="81">
        <v>20</v>
      </c>
      <c r="AS326" s="81">
        <v>0</v>
      </c>
      <c r="AT326" s="81">
        <v>2</v>
      </c>
      <c r="AU326" s="81">
        <v>0</v>
      </c>
      <c r="AV326" s="81">
        <v>0</v>
      </c>
      <c r="AW326" s="81" t="s">
        <v>564</v>
      </c>
      <c r="AX326" s="82"/>
      <c r="AY326" s="81">
        <v>470.16</v>
      </c>
      <c r="AZ326" s="81">
        <v>1647.2</v>
      </c>
      <c r="BA326" s="81">
        <v>0</v>
      </c>
      <c r="BB326" s="81">
        <v>397</v>
      </c>
      <c r="BC326" s="81">
        <v>0</v>
      </c>
      <c r="BD326" s="81">
        <v>0</v>
      </c>
      <c r="BE326" s="81" t="s">
        <v>564</v>
      </c>
      <c r="BF326" s="82"/>
      <c r="BG326" s="81">
        <v>0</v>
      </c>
      <c r="BH326" s="81">
        <v>0</v>
      </c>
      <c r="BI326" s="81">
        <v>7.6189999999999998</v>
      </c>
      <c r="BJ326" s="81">
        <v>0</v>
      </c>
      <c r="BK326" s="81">
        <v>0</v>
      </c>
      <c r="BL326" s="81">
        <v>0</v>
      </c>
      <c r="BM326" s="82"/>
      <c r="BN326" s="81">
        <v>0</v>
      </c>
      <c r="BO326" s="81">
        <v>0</v>
      </c>
      <c r="BP326" s="81">
        <v>1</v>
      </c>
      <c r="BQ326" s="81">
        <v>0</v>
      </c>
      <c r="BR326" s="81">
        <v>0</v>
      </c>
      <c r="BS326" s="81">
        <v>0</v>
      </c>
      <c r="BT326"/>
      <c r="BU326" s="80">
        <v>7.6189999999999998</v>
      </c>
      <c r="BV326" s="80">
        <v>0</v>
      </c>
      <c r="BW326" s="80">
        <v>0</v>
      </c>
      <c r="BX326" s="80">
        <v>0</v>
      </c>
      <c r="BY326" s="80">
        <v>0</v>
      </c>
      <c r="BZ326" s="80">
        <v>0</v>
      </c>
      <c r="CA326" s="80">
        <v>0</v>
      </c>
      <c r="CB326" s="80">
        <v>0</v>
      </c>
      <c r="CC326" s="80">
        <v>0</v>
      </c>
    </row>
    <row r="327" spans="1:81">
      <c r="A327" s="80" t="s">
        <v>2038</v>
      </c>
      <c r="B327" s="80">
        <v>202</v>
      </c>
      <c r="C327" s="80">
        <v>15</v>
      </c>
      <c r="D327" s="80">
        <v>12</v>
      </c>
      <c r="E327" s="80">
        <v>2018</v>
      </c>
      <c r="F327" s="80" t="s">
        <v>93</v>
      </c>
      <c r="G327" s="80" t="s">
        <v>2023</v>
      </c>
      <c r="H327" s="80" t="s">
        <v>2024</v>
      </c>
      <c r="I327" s="177"/>
      <c r="J327" s="81">
        <v>39.034522772336075</v>
      </c>
      <c r="K327" s="81">
        <v>1.7684726702473876</v>
      </c>
      <c r="L327" s="81">
        <v>17.975748328519174</v>
      </c>
      <c r="M327" s="81">
        <v>16.922325120567137</v>
      </c>
      <c r="N327" s="81">
        <v>19.724712982937344</v>
      </c>
      <c r="O327" s="81">
        <v>12.16893063516912</v>
      </c>
      <c r="P327" s="81">
        <v>18.020167084876601</v>
      </c>
      <c r="Q327" s="81">
        <v>0.8045401927053768</v>
      </c>
      <c r="R327" s="81">
        <v>0</v>
      </c>
      <c r="S327" s="81">
        <v>0.71037428819000004</v>
      </c>
      <c r="T327" s="82"/>
      <c r="U327" s="81">
        <v>2948436</v>
      </c>
      <c r="V327" s="81">
        <v>700</v>
      </c>
      <c r="W327" s="81">
        <v>318</v>
      </c>
      <c r="X327" s="81">
        <v>3441</v>
      </c>
      <c r="Y327" s="81">
        <v>4782</v>
      </c>
      <c r="Z327" s="81">
        <v>7415</v>
      </c>
      <c r="AA327" s="81">
        <v>3770</v>
      </c>
      <c r="AB327" s="81">
        <v>12694</v>
      </c>
      <c r="AC327" s="81">
        <v>0</v>
      </c>
      <c r="AD327" s="81">
        <v>0.71037428819000004</v>
      </c>
      <c r="AE327" s="82"/>
      <c r="AF327" s="81">
        <v>45066708.775059164</v>
      </c>
      <c r="AG327" s="81">
        <v>1096608.28361653</v>
      </c>
      <c r="AH327" s="81">
        <v>2237143.3601770308</v>
      </c>
      <c r="AI327" s="81">
        <v>21092646.848680589</v>
      </c>
      <c r="AJ327" s="81">
        <v>25227542.856987629</v>
      </c>
      <c r="AK327" s="81">
        <v>0</v>
      </c>
      <c r="AL327" s="81">
        <v>0</v>
      </c>
      <c r="AM327" s="81">
        <v>1747343.1993736699</v>
      </c>
      <c r="AN327" s="81">
        <v>0</v>
      </c>
      <c r="AO327" s="81">
        <v>0</v>
      </c>
      <c r="AP327" s="82"/>
      <c r="AQ327" s="81">
        <v>89</v>
      </c>
      <c r="AR327" s="81">
        <v>22</v>
      </c>
      <c r="AS327" s="81">
        <v>0</v>
      </c>
      <c r="AT327" s="81">
        <v>3</v>
      </c>
      <c r="AU327" s="81">
        <v>0</v>
      </c>
      <c r="AV327" s="81">
        <v>0</v>
      </c>
      <c r="AW327" s="81" t="s">
        <v>564</v>
      </c>
      <c r="AX327" s="82"/>
      <c r="AY327" s="81">
        <v>494.46</v>
      </c>
      <c r="AZ327" s="81">
        <v>2091</v>
      </c>
      <c r="BA327" s="81">
        <v>0</v>
      </c>
      <c r="BB327" s="81">
        <v>555</v>
      </c>
      <c r="BC327" s="81">
        <v>0</v>
      </c>
      <c r="BD327" s="81">
        <v>0</v>
      </c>
      <c r="BE327" s="81" t="s">
        <v>564</v>
      </c>
      <c r="BF327" s="82"/>
      <c r="BG327" s="81">
        <v>0</v>
      </c>
      <c r="BH327" s="81">
        <v>0</v>
      </c>
      <c r="BI327" s="81">
        <v>7.4240000000000004</v>
      </c>
      <c r="BJ327" s="81">
        <v>0</v>
      </c>
      <c r="BK327" s="81">
        <v>0</v>
      </c>
      <c r="BL327" s="81">
        <v>0</v>
      </c>
      <c r="BM327" s="82"/>
      <c r="BN327" s="81">
        <v>0</v>
      </c>
      <c r="BO327" s="81">
        <v>0</v>
      </c>
      <c r="BP327" s="81">
        <v>1</v>
      </c>
      <c r="BQ327" s="81">
        <v>0</v>
      </c>
      <c r="BR327" s="81">
        <v>0</v>
      </c>
      <c r="BS327" s="81">
        <v>0</v>
      </c>
      <c r="BT327"/>
      <c r="BU327" s="80">
        <v>7.4240000000000004</v>
      </c>
      <c r="BV327" s="80">
        <v>0</v>
      </c>
      <c r="BW327" s="80">
        <v>0</v>
      </c>
      <c r="BX327" s="80">
        <v>0</v>
      </c>
      <c r="BY327" s="80">
        <v>0</v>
      </c>
      <c r="BZ327" s="80">
        <v>0</v>
      </c>
      <c r="CA327" s="80">
        <v>0</v>
      </c>
      <c r="CB327" s="80">
        <v>0</v>
      </c>
      <c r="CC327" s="80">
        <v>0</v>
      </c>
    </row>
    <row r="328" spans="1:81">
      <c r="A328" s="80" t="s">
        <v>2039</v>
      </c>
      <c r="B328" s="80">
        <v>203</v>
      </c>
      <c r="C328" s="80">
        <v>16</v>
      </c>
      <c r="D328" s="80">
        <v>12</v>
      </c>
      <c r="E328" s="80">
        <v>2019</v>
      </c>
      <c r="F328" s="80" t="s">
        <v>73</v>
      </c>
      <c r="G328" s="80" t="s">
        <v>2023</v>
      </c>
      <c r="H328" s="80" t="s">
        <v>2024</v>
      </c>
      <c r="I328" s="177"/>
      <c r="J328" s="81">
        <v>31.815605717647099</v>
      </c>
      <c r="K328" s="81">
        <v>1.5844250556290949</v>
      </c>
      <c r="L328" s="81">
        <v>18.034576646436843</v>
      </c>
      <c r="M328" s="81">
        <v>16.924695162553206</v>
      </c>
      <c r="N328" s="81">
        <v>18.382557878598764</v>
      </c>
      <c r="O328" s="81">
        <v>11.824584271208712</v>
      </c>
      <c r="P328" s="81">
        <v>17.395138242710061</v>
      </c>
      <c r="Q328" s="81">
        <v>0.7698171542618758</v>
      </c>
      <c r="R328" s="81">
        <v>0</v>
      </c>
      <c r="S328" s="81">
        <v>1.0696092350999999</v>
      </c>
      <c r="T328" s="82"/>
      <c r="U328" s="81">
        <v>2715879</v>
      </c>
      <c r="V328" s="81">
        <v>700</v>
      </c>
      <c r="W328" s="81">
        <v>318</v>
      </c>
      <c r="X328" s="81">
        <v>3441</v>
      </c>
      <c r="Y328" s="81">
        <v>4800</v>
      </c>
      <c r="Z328" s="81">
        <v>7403</v>
      </c>
      <c r="AA328" s="81">
        <v>3612</v>
      </c>
      <c r="AB328" s="81">
        <v>12475</v>
      </c>
      <c r="AC328" s="81">
        <v>0</v>
      </c>
      <c r="AD328" s="81">
        <v>1.0696092350999999</v>
      </c>
      <c r="AE328" s="82"/>
      <c r="AF328" s="81">
        <v>40388621.636398137</v>
      </c>
      <c r="AG328" s="81">
        <v>1061971.490634765</v>
      </c>
      <c r="AH328" s="81">
        <v>2346869.591756498</v>
      </c>
      <c r="AI328" s="81">
        <v>24019793.20680913</v>
      </c>
      <c r="AJ328" s="81">
        <v>27422083.965998814</v>
      </c>
      <c r="AK328" s="81">
        <v>0</v>
      </c>
      <c r="AL328" s="81">
        <v>0</v>
      </c>
      <c r="AM328" s="81">
        <v>1699001.0882502799</v>
      </c>
      <c r="AN328" s="81">
        <v>0</v>
      </c>
      <c r="AO328" s="81">
        <v>0</v>
      </c>
      <c r="AP328" s="82"/>
      <c r="AQ328" s="81">
        <v>102</v>
      </c>
      <c r="AR328" s="81">
        <v>22</v>
      </c>
      <c r="AS328" s="81">
        <v>0</v>
      </c>
      <c r="AT328" s="81">
        <v>4</v>
      </c>
      <c r="AU328" s="81">
        <v>0</v>
      </c>
      <c r="AV328" s="81">
        <v>0</v>
      </c>
      <c r="AW328" s="81" t="s">
        <v>564</v>
      </c>
      <c r="AX328" s="82"/>
      <c r="AY328" s="81">
        <v>559.2600000000001</v>
      </c>
      <c r="AZ328" s="81">
        <v>2091.1999999999998</v>
      </c>
      <c r="BA328" s="81">
        <v>0</v>
      </c>
      <c r="BB328" s="81">
        <v>3705</v>
      </c>
      <c r="BC328" s="81">
        <v>0</v>
      </c>
      <c r="BD328" s="81">
        <v>0</v>
      </c>
      <c r="BE328" s="81" t="s">
        <v>564</v>
      </c>
      <c r="BF328" s="82"/>
      <c r="BG328" s="81">
        <v>0</v>
      </c>
      <c r="BH328" s="81">
        <v>0</v>
      </c>
      <c r="BI328" s="81">
        <v>5.89</v>
      </c>
      <c r="BJ328" s="81">
        <v>0</v>
      </c>
      <c r="BK328" s="81">
        <v>0</v>
      </c>
      <c r="BL328" s="81">
        <v>0</v>
      </c>
      <c r="BM328" s="82"/>
      <c r="BN328" s="81">
        <v>0</v>
      </c>
      <c r="BO328" s="81">
        <v>0</v>
      </c>
      <c r="BP328" s="81">
        <v>1</v>
      </c>
      <c r="BQ328" s="81">
        <v>0</v>
      </c>
      <c r="BR328" s="81">
        <v>0</v>
      </c>
      <c r="BS328" s="81">
        <v>0</v>
      </c>
      <c r="BT328"/>
      <c r="BU328" s="80">
        <v>5.89</v>
      </c>
      <c r="BV328" s="80">
        <v>0</v>
      </c>
      <c r="BW328" s="80">
        <v>0</v>
      </c>
      <c r="BX328" s="80">
        <v>0</v>
      </c>
      <c r="BY328" s="80">
        <v>0</v>
      </c>
      <c r="BZ328" s="80">
        <v>0</v>
      </c>
      <c r="CA328" s="80">
        <v>0</v>
      </c>
      <c r="CB328" s="80">
        <v>0</v>
      </c>
      <c r="CC328" s="80">
        <v>0</v>
      </c>
    </row>
    <row r="329" spans="1:81">
      <c r="A329" s="80" t="s">
        <v>2040</v>
      </c>
      <c r="B329" s="80">
        <v>204</v>
      </c>
      <c r="C329" s="80">
        <v>17</v>
      </c>
      <c r="D329" s="80">
        <v>12</v>
      </c>
      <c r="E329" s="80">
        <v>2020</v>
      </c>
      <c r="F329" s="80" t="s">
        <v>218</v>
      </c>
      <c r="G329" s="174" t="s">
        <v>2023</v>
      </c>
      <c r="H329" s="80" t="s">
        <v>2024</v>
      </c>
      <c r="I329" s="177"/>
      <c r="J329" s="81">
        <v>27.29276971392148</v>
      </c>
      <c r="K329" s="81">
        <v>1.2243981201684797</v>
      </c>
      <c r="L329" s="81">
        <v>24.077622282496854</v>
      </c>
      <c r="M329" s="81">
        <v>15.268153975918283</v>
      </c>
      <c r="N329" s="81">
        <v>17.685833971343261</v>
      </c>
      <c r="O329" s="81">
        <v>10.234059968914943</v>
      </c>
      <c r="P329" s="81">
        <v>16.569006569888774</v>
      </c>
      <c r="Q329" s="81">
        <v>0.71793557073156344</v>
      </c>
      <c r="R329" s="81">
        <v>0</v>
      </c>
      <c r="S329" s="81">
        <v>0.82094549244000004</v>
      </c>
      <c r="T329" s="82"/>
      <c r="U329" s="81">
        <v>2441976</v>
      </c>
      <c r="V329" s="81">
        <v>476</v>
      </c>
      <c r="W329" s="81">
        <v>535</v>
      </c>
      <c r="X329" s="81">
        <v>3280</v>
      </c>
      <c r="Y329" s="81">
        <v>4771</v>
      </c>
      <c r="Z329" s="81">
        <v>7313</v>
      </c>
      <c r="AA329" s="81">
        <v>3738</v>
      </c>
      <c r="AB329" s="81">
        <v>12176</v>
      </c>
      <c r="AC329" s="81">
        <v>0</v>
      </c>
      <c r="AD329" s="81">
        <v>0.82094549244000004</v>
      </c>
      <c r="AE329" s="82"/>
      <c r="AF329" s="81">
        <v>36400501.075863272</v>
      </c>
      <c r="AG329" s="81">
        <v>796658.31488591747</v>
      </c>
      <c r="AH329" s="81">
        <v>2868462.1902122181</v>
      </c>
      <c r="AI329" s="81">
        <v>22884516.977339022</v>
      </c>
      <c r="AJ329" s="81">
        <v>27699350.103293583</v>
      </c>
      <c r="AK329" s="81"/>
      <c r="AL329" s="81"/>
      <c r="AM329" s="81">
        <v>1589103.2781815033</v>
      </c>
      <c r="AN329" s="81"/>
      <c r="AO329" s="81"/>
      <c r="AP329" s="82"/>
      <c r="AQ329" s="81">
        <v>115</v>
      </c>
      <c r="AR329" s="81">
        <v>23</v>
      </c>
      <c r="AS329" s="81">
        <v>0</v>
      </c>
      <c r="AT329" s="81">
        <v>4</v>
      </c>
      <c r="AU329" s="81">
        <v>0</v>
      </c>
      <c r="AV329" s="81">
        <v>0</v>
      </c>
      <c r="AW329" s="81">
        <v>0</v>
      </c>
      <c r="AX329" s="82"/>
      <c r="AY329" s="81">
        <v>624.86000000000013</v>
      </c>
      <c r="AZ329" s="81">
        <v>7091.2000000000007</v>
      </c>
      <c r="BA329" s="81">
        <v>0</v>
      </c>
      <c r="BB329" s="81">
        <v>3705</v>
      </c>
      <c r="BC329" s="81">
        <v>0</v>
      </c>
      <c r="BD329" s="81">
        <v>0</v>
      </c>
      <c r="BE329" s="81">
        <v>0</v>
      </c>
      <c r="BF329" s="82"/>
      <c r="BG329" s="81">
        <v>0</v>
      </c>
      <c r="BH329" s="81">
        <v>0</v>
      </c>
      <c r="BI329" s="81">
        <v>5.4029999999999996</v>
      </c>
      <c r="BJ329" s="81">
        <v>0</v>
      </c>
      <c r="BK329" s="81">
        <v>0</v>
      </c>
      <c r="BL329" s="81">
        <v>0</v>
      </c>
      <c r="BM329" s="82"/>
      <c r="BN329" s="81">
        <v>0</v>
      </c>
      <c r="BO329" s="81">
        <v>0</v>
      </c>
      <c r="BP329" s="81">
        <v>1</v>
      </c>
      <c r="BQ329" s="81">
        <v>0</v>
      </c>
      <c r="BR329" s="81">
        <v>0</v>
      </c>
      <c r="BS329" s="81">
        <v>0</v>
      </c>
      <c r="BT329"/>
      <c r="BU329" s="80">
        <v>5.4029999999999996</v>
      </c>
      <c r="BV329" s="80">
        <v>0</v>
      </c>
      <c r="BW329" s="80">
        <v>0</v>
      </c>
      <c r="BX329" s="80">
        <v>0</v>
      </c>
      <c r="BY329" s="80">
        <v>0</v>
      </c>
      <c r="BZ329" s="80">
        <v>0</v>
      </c>
      <c r="CA329" s="80">
        <v>0</v>
      </c>
      <c r="CB329" s="80">
        <v>0</v>
      </c>
      <c r="CC329" s="80">
        <v>0</v>
      </c>
    </row>
    <row r="330" spans="1:81">
      <c r="A330" s="80" t="s">
        <v>2041</v>
      </c>
      <c r="B330" s="80">
        <v>204</v>
      </c>
      <c r="C330" s="80">
        <v>18</v>
      </c>
      <c r="D330" s="80">
        <v>12</v>
      </c>
      <c r="E330" s="80">
        <v>2021</v>
      </c>
      <c r="F330" s="80" t="s">
        <v>75</v>
      </c>
      <c r="G330" s="174" t="s">
        <v>2023</v>
      </c>
      <c r="H330" s="80" t="s">
        <v>2024</v>
      </c>
      <c r="I330" s="177"/>
      <c r="J330" s="81">
        <v>27.478563447190329</v>
      </c>
      <c r="K330" s="81">
        <v>1.2428096067704064</v>
      </c>
      <c r="L330" s="81">
        <v>21.249537932579859</v>
      </c>
      <c r="M330" s="81">
        <v>15.047794827819507</v>
      </c>
      <c r="N330" s="81">
        <v>16.823467683224603</v>
      </c>
      <c r="O330" s="81">
        <v>9.8153401967558054</v>
      </c>
      <c r="P330" s="81">
        <v>16.894850036088549</v>
      </c>
      <c r="Q330" s="81">
        <v>0.71145467319242406</v>
      </c>
      <c r="R330" s="81">
        <v>0</v>
      </c>
      <c r="S330" s="81">
        <v>1.0670790699999999</v>
      </c>
      <c r="T330" s="82"/>
      <c r="U330" s="81">
        <v>2650298</v>
      </c>
      <c r="V330" s="81">
        <v>476</v>
      </c>
      <c r="W330" s="81">
        <v>535</v>
      </c>
      <c r="X330" s="81">
        <v>3280</v>
      </c>
      <c r="Y330" s="81">
        <v>4750</v>
      </c>
      <c r="Z330" s="81">
        <v>7222</v>
      </c>
      <c r="AA330" s="81">
        <v>3717</v>
      </c>
      <c r="AB330" s="81">
        <v>11923</v>
      </c>
      <c r="AC330" s="81">
        <v>0</v>
      </c>
      <c r="AD330" s="81">
        <v>1.0670790699999999</v>
      </c>
      <c r="AE330" s="82"/>
      <c r="AF330" s="81">
        <v>37085822.245733142</v>
      </c>
      <c r="AG330" s="81">
        <v>791307.32861537754</v>
      </c>
      <c r="AH330" s="81">
        <v>2503581.508036064</v>
      </c>
      <c r="AI330" s="81">
        <v>22077700.714442037</v>
      </c>
      <c r="AJ330" s="81">
        <v>25084584.48456078</v>
      </c>
      <c r="AK330" s="81">
        <v>0</v>
      </c>
      <c r="AL330" s="81">
        <v>0</v>
      </c>
      <c r="AM330" s="81">
        <v>1565059.3343324342</v>
      </c>
      <c r="AN330" s="81">
        <v>0</v>
      </c>
      <c r="AO330" s="81">
        <v>0</v>
      </c>
      <c r="AP330" s="82"/>
      <c r="AQ330" s="81">
        <v>121</v>
      </c>
      <c r="AR330" s="81">
        <v>23</v>
      </c>
      <c r="AS330" s="81">
        <v>0</v>
      </c>
      <c r="AT330" s="81">
        <v>4</v>
      </c>
      <c r="AU330" s="81">
        <v>0</v>
      </c>
      <c r="AV330" s="81">
        <v>0</v>
      </c>
      <c r="AW330" s="81"/>
      <c r="AX330" s="82"/>
      <c r="AY330" s="81">
        <v>648.86</v>
      </c>
      <c r="AZ330" s="81">
        <v>7091.2000000000007</v>
      </c>
      <c r="BA330" s="81">
        <v>0</v>
      </c>
      <c r="BB330" s="81">
        <v>3705</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2042</v>
      </c>
      <c r="B331" s="80">
        <v>204</v>
      </c>
      <c r="C331" s="80">
        <v>19</v>
      </c>
      <c r="D331" s="80">
        <v>12</v>
      </c>
      <c r="E331" s="80">
        <v>2022</v>
      </c>
      <c r="F331" s="80" t="s">
        <v>568</v>
      </c>
      <c r="G331" s="80" t="s">
        <v>2023</v>
      </c>
      <c r="H331" s="80" t="s">
        <v>2024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129</v>
      </c>
      <c r="AR331" s="81">
        <v>23</v>
      </c>
      <c r="AS331" s="81">
        <v>0</v>
      </c>
      <c r="AT331" s="81">
        <v>4</v>
      </c>
      <c r="AU331" s="81">
        <v>0</v>
      </c>
      <c r="AV331" s="81">
        <v>0</v>
      </c>
      <c r="AW331" s="81"/>
      <c r="AX331" s="82"/>
      <c r="AY331" s="81">
        <v>689.86</v>
      </c>
      <c r="AZ331" s="81">
        <v>7091.2000000000007</v>
      </c>
      <c r="BA331" s="81">
        <v>0</v>
      </c>
      <c r="BB331" s="81">
        <v>3705</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2043</v>
      </c>
      <c r="B332" s="80">
        <v>409</v>
      </c>
      <c r="C332" s="80">
        <v>1</v>
      </c>
      <c r="D332" s="80">
        <v>25</v>
      </c>
      <c r="E332" s="80">
        <v>1990</v>
      </c>
      <c r="F332" s="80" t="s">
        <v>562</v>
      </c>
      <c r="G332" s="80" t="s">
        <v>2044</v>
      </c>
      <c r="H332" s="80" t="s">
        <v>2045</v>
      </c>
      <c r="I332" s="177"/>
      <c r="J332" s="81">
        <v>226.55613636827653</v>
      </c>
      <c r="K332" s="81">
        <v>1.9315944289542206</v>
      </c>
      <c r="L332" s="81">
        <v>1.7625609282884269</v>
      </c>
      <c r="M332" s="81">
        <v>4.8381108349351942</v>
      </c>
      <c r="N332" s="81">
        <v>11.108616530669483</v>
      </c>
      <c r="O332" s="81">
        <v>10.11884676104396</v>
      </c>
      <c r="P332" s="81">
        <v>14.439208483744476</v>
      </c>
      <c r="Q332" s="81">
        <v>0.78045880929887956</v>
      </c>
      <c r="R332" s="81">
        <v>0</v>
      </c>
      <c r="S332" s="81">
        <v>0.66102638147071646</v>
      </c>
      <c r="T332" s="82"/>
      <c r="U332" s="81">
        <v>30897774</v>
      </c>
      <c r="V332" s="81">
        <v>677</v>
      </c>
      <c r="W332" s="81">
        <v>19</v>
      </c>
      <c r="X332" s="81">
        <v>1893</v>
      </c>
      <c r="Y332" s="81">
        <v>3760</v>
      </c>
      <c r="Z332" s="81">
        <v>4162</v>
      </c>
      <c r="AA332" s="81">
        <v>3506</v>
      </c>
      <c r="AB332" s="81">
        <v>12672</v>
      </c>
      <c r="AC332" s="81">
        <v>0</v>
      </c>
      <c r="AD332" s="81">
        <v>0.66102638147071646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2046</v>
      </c>
      <c r="B333" s="80">
        <v>410</v>
      </c>
      <c r="C333" s="80">
        <v>2</v>
      </c>
      <c r="D333" s="80">
        <v>25</v>
      </c>
      <c r="E333" s="80">
        <v>2005</v>
      </c>
      <c r="F333" s="80" t="s">
        <v>565</v>
      </c>
      <c r="G333" s="80" t="s">
        <v>2044</v>
      </c>
      <c r="H333" s="80" t="s">
        <v>2045</v>
      </c>
      <c r="I333" s="177"/>
      <c r="J333" s="81">
        <v>445.80788289371776</v>
      </c>
      <c r="K333" s="81">
        <v>1.0197962627830688</v>
      </c>
      <c r="L333" s="81">
        <v>3.4299304410836888</v>
      </c>
      <c r="M333" s="81">
        <v>8.9070160412711843</v>
      </c>
      <c r="N333" s="81">
        <v>13.257220057940305</v>
      </c>
      <c r="O333" s="81">
        <v>17.108362922674054</v>
      </c>
      <c r="P333" s="81">
        <v>15.930805993452411</v>
      </c>
      <c r="Q333" s="81">
        <v>0.76200406062537596</v>
      </c>
      <c r="R333" s="81">
        <v>0</v>
      </c>
      <c r="S333" s="81">
        <v>1.105692392058063</v>
      </c>
      <c r="T333" s="82"/>
      <c r="U333" s="81">
        <v>67707033</v>
      </c>
      <c r="V333" s="81">
        <v>486</v>
      </c>
      <c r="W333" s="81">
        <v>41</v>
      </c>
      <c r="X333" s="81">
        <v>1819</v>
      </c>
      <c r="Y333" s="81">
        <v>3792</v>
      </c>
      <c r="Z333" s="81">
        <v>8143</v>
      </c>
      <c r="AA333" s="81">
        <v>3168</v>
      </c>
      <c r="AB333" s="81">
        <v>12934</v>
      </c>
      <c r="AC333" s="81">
        <v>0</v>
      </c>
      <c r="AD333" s="81">
        <v>1.105692392058063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2047</v>
      </c>
      <c r="B334" s="80">
        <v>411</v>
      </c>
      <c r="C334" s="80">
        <v>3</v>
      </c>
      <c r="D334" s="80">
        <v>25</v>
      </c>
      <c r="E334" s="80">
        <v>2006</v>
      </c>
      <c r="F334" s="80" t="s">
        <v>566</v>
      </c>
      <c r="G334" s="80" t="s">
        <v>2044</v>
      </c>
      <c r="H334" s="80" t="s">
        <v>2045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2048</v>
      </c>
      <c r="B335" s="80">
        <v>412</v>
      </c>
      <c r="C335" s="80">
        <v>4</v>
      </c>
      <c r="D335" s="80">
        <v>25</v>
      </c>
      <c r="E335" s="80">
        <v>2007</v>
      </c>
      <c r="F335" s="80" t="s">
        <v>567</v>
      </c>
      <c r="G335" s="80" t="s">
        <v>2044</v>
      </c>
      <c r="H335" s="80" t="s">
        <v>2045</v>
      </c>
      <c r="I335" s="177"/>
      <c r="J335" s="81">
        <v>395.29485409827686</v>
      </c>
      <c r="K335" s="81">
        <v>1.02266698868048</v>
      </c>
      <c r="L335" s="81">
        <v>7.3552447094953779</v>
      </c>
      <c r="M335" s="81">
        <v>9.9253428621599138</v>
      </c>
      <c r="N335" s="81">
        <v>15.275820396165145</v>
      </c>
      <c r="O335" s="81">
        <v>17.017276459054987</v>
      </c>
      <c r="P335" s="81">
        <v>16.305059003368196</v>
      </c>
      <c r="Q335" s="81">
        <v>0.83721045497837654</v>
      </c>
      <c r="R335" s="81">
        <v>0</v>
      </c>
      <c r="S335" s="81">
        <v>1.8203866318043831</v>
      </c>
      <c r="T335" s="82"/>
      <c r="U335" s="81">
        <v>64410540</v>
      </c>
      <c r="V335" s="81">
        <v>467</v>
      </c>
      <c r="W335" s="81">
        <v>83</v>
      </c>
      <c r="X335" s="81">
        <v>2381</v>
      </c>
      <c r="Y335" s="81">
        <v>4434</v>
      </c>
      <c r="Z335" s="81">
        <v>8420</v>
      </c>
      <c r="AA335" s="81">
        <v>3193</v>
      </c>
      <c r="AB335" s="81">
        <v>13459</v>
      </c>
      <c r="AC335" s="81">
        <v>0</v>
      </c>
      <c r="AD335" s="81">
        <v>1.8203866318043831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2049</v>
      </c>
      <c r="B336" s="80">
        <v>413</v>
      </c>
      <c r="C336" s="80">
        <v>5</v>
      </c>
      <c r="D336" s="80">
        <v>25</v>
      </c>
      <c r="E336" s="80">
        <v>2008</v>
      </c>
      <c r="F336" s="80" t="s">
        <v>84</v>
      </c>
      <c r="G336" s="80" t="s">
        <v>2044</v>
      </c>
      <c r="H336" s="80" t="s">
        <v>2045</v>
      </c>
      <c r="I336" s="177"/>
      <c r="J336" s="81">
        <v>373.04241940688638</v>
      </c>
      <c r="K336" s="81">
        <v>0.76654017386686635</v>
      </c>
      <c r="L336" s="81">
        <v>6.3113376299592261</v>
      </c>
      <c r="M336" s="81">
        <v>10.413278356483165</v>
      </c>
      <c r="N336" s="81">
        <v>15.075590926876099</v>
      </c>
      <c r="O336" s="81">
        <v>16.86785517529556</v>
      </c>
      <c r="P336" s="81">
        <v>15.669294477808421</v>
      </c>
      <c r="Q336" s="81">
        <v>0.81541383210314389</v>
      </c>
      <c r="R336" s="81">
        <v>0</v>
      </c>
      <c r="S336" s="81">
        <v>1.9170992061548029</v>
      </c>
      <c r="T336" s="82"/>
      <c r="U336" s="81">
        <v>71266299</v>
      </c>
      <c r="V336" s="81">
        <v>467</v>
      </c>
      <c r="W336" s="81">
        <v>83</v>
      </c>
      <c r="X336" s="81">
        <v>2381</v>
      </c>
      <c r="Y336" s="81">
        <v>4412</v>
      </c>
      <c r="Z336" s="81">
        <v>8639</v>
      </c>
      <c r="AA336" s="81">
        <v>3072</v>
      </c>
      <c r="AB336" s="81">
        <v>13324</v>
      </c>
      <c r="AC336" s="81">
        <v>0</v>
      </c>
      <c r="AD336" s="81">
        <v>1.9170992061548029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2050</v>
      </c>
      <c r="B337" s="80">
        <v>414</v>
      </c>
      <c r="C337" s="80">
        <v>6</v>
      </c>
      <c r="D337" s="80">
        <v>25</v>
      </c>
      <c r="E337" s="80">
        <v>2009</v>
      </c>
      <c r="F337" s="80" t="s">
        <v>85</v>
      </c>
      <c r="G337" s="80" t="s">
        <v>2044</v>
      </c>
      <c r="H337" s="80" t="s">
        <v>2045</v>
      </c>
      <c r="I337" s="177"/>
      <c r="J337" s="81">
        <v>341.59675979176086</v>
      </c>
      <c r="K337" s="81">
        <v>0.72538572543123792</v>
      </c>
      <c r="L337" s="81">
        <v>6.6004667493106481</v>
      </c>
      <c r="M337" s="81">
        <v>10.451485937224746</v>
      </c>
      <c r="N337" s="81">
        <v>12.288021357477792</v>
      </c>
      <c r="O337" s="81">
        <v>17.20787282571953</v>
      </c>
      <c r="P337" s="81">
        <v>15.03951897085315</v>
      </c>
      <c r="Q337" s="81">
        <v>0.76574708893447163</v>
      </c>
      <c r="R337" s="81">
        <v>0</v>
      </c>
      <c r="S337" s="81">
        <v>1.2719538508896</v>
      </c>
      <c r="T337" s="82"/>
      <c r="U337" s="81">
        <v>61463585</v>
      </c>
      <c r="V337" s="81">
        <v>488</v>
      </c>
      <c r="W337" s="81">
        <v>118</v>
      </c>
      <c r="X337" s="81">
        <v>2951</v>
      </c>
      <c r="Y337" s="81">
        <v>4325</v>
      </c>
      <c r="Z337" s="81">
        <v>8699</v>
      </c>
      <c r="AA337" s="81">
        <v>3027</v>
      </c>
      <c r="AB337" s="81">
        <v>13135</v>
      </c>
      <c r="AC337" s="81">
        <v>0</v>
      </c>
      <c r="AD337" s="81">
        <v>1.2719538508896</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273.84299999999996</v>
      </c>
      <c r="BJ337" s="81">
        <v>0</v>
      </c>
      <c r="BK337" s="81">
        <v>0</v>
      </c>
      <c r="BL337" s="81">
        <v>0</v>
      </c>
      <c r="BM337" s="82"/>
      <c r="BN337" s="81">
        <v>0</v>
      </c>
      <c r="BO337" s="81">
        <v>0</v>
      </c>
      <c r="BP337" s="81">
        <v>4</v>
      </c>
      <c r="BQ337" s="81">
        <v>0</v>
      </c>
      <c r="BR337" s="81">
        <v>0</v>
      </c>
      <c r="BS337" s="81">
        <v>0</v>
      </c>
      <c r="BT337"/>
      <c r="BU337" s="80"/>
      <c r="BV337" s="80"/>
      <c r="BW337" s="80"/>
      <c r="BX337" s="80"/>
      <c r="BY337" s="80"/>
      <c r="BZ337" s="80"/>
      <c r="CA337" s="80"/>
      <c r="CB337" s="80"/>
      <c r="CC337" s="80"/>
    </row>
    <row r="338" spans="1:81">
      <c r="A338" s="80" t="s">
        <v>2051</v>
      </c>
      <c r="B338" s="80">
        <v>415</v>
      </c>
      <c r="C338" s="80">
        <v>7</v>
      </c>
      <c r="D338" s="80">
        <v>25</v>
      </c>
      <c r="E338" s="80">
        <v>2010</v>
      </c>
      <c r="F338" s="80" t="s">
        <v>86</v>
      </c>
      <c r="G338" s="80" t="s">
        <v>2044</v>
      </c>
      <c r="H338" s="80" t="s">
        <v>2045</v>
      </c>
      <c r="I338" s="177"/>
      <c r="J338" s="81">
        <v>315.90605895104846</v>
      </c>
      <c r="K338" s="81">
        <v>0.82473548159990151</v>
      </c>
      <c r="L338" s="81">
        <v>6.3196592658412083</v>
      </c>
      <c r="M338" s="81">
        <v>11.290780840462274</v>
      </c>
      <c r="N338" s="81">
        <v>13.663267917260988</v>
      </c>
      <c r="O338" s="81">
        <v>17.142064096807808</v>
      </c>
      <c r="P338" s="81">
        <v>15.363582835749222</v>
      </c>
      <c r="Q338" s="81">
        <v>0.79154496928234375</v>
      </c>
      <c r="R338" s="81">
        <v>0</v>
      </c>
      <c r="S338" s="81">
        <v>1.6744443611031734</v>
      </c>
      <c r="T338" s="82"/>
      <c r="U338" s="81">
        <v>58184601</v>
      </c>
      <c r="V338" s="81">
        <v>488</v>
      </c>
      <c r="W338" s="81">
        <v>118</v>
      </c>
      <c r="X338" s="81">
        <v>2951</v>
      </c>
      <c r="Y338" s="81">
        <v>4258</v>
      </c>
      <c r="Z338" s="81">
        <v>8706</v>
      </c>
      <c r="AA338" s="81">
        <v>3015</v>
      </c>
      <c r="AB338" s="81">
        <v>13010</v>
      </c>
      <c r="AC338" s="81">
        <v>0</v>
      </c>
      <c r="AD338" s="81">
        <v>1.6744443611031734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191.279</v>
      </c>
      <c r="BJ338" s="81">
        <v>0</v>
      </c>
      <c r="BK338" s="81">
        <v>0</v>
      </c>
      <c r="BL338" s="81">
        <v>0</v>
      </c>
      <c r="BM338" s="82"/>
      <c r="BN338" s="81">
        <v>0</v>
      </c>
      <c r="BO338" s="81">
        <v>0</v>
      </c>
      <c r="BP338" s="81">
        <v>4</v>
      </c>
      <c r="BQ338" s="81">
        <v>0</v>
      </c>
      <c r="BR338" s="81">
        <v>0</v>
      </c>
      <c r="BS338" s="81">
        <v>0</v>
      </c>
      <c r="BT338"/>
      <c r="BU338" s="80">
        <v>191.279</v>
      </c>
      <c r="BV338" s="80">
        <v>0</v>
      </c>
      <c r="BW338" s="80">
        <v>0</v>
      </c>
      <c r="BX338" s="80">
        <v>0</v>
      </c>
      <c r="BY338" s="80">
        <v>0</v>
      </c>
      <c r="BZ338" s="80">
        <v>0</v>
      </c>
      <c r="CA338" s="80">
        <v>0</v>
      </c>
      <c r="CB338" s="80">
        <v>0</v>
      </c>
      <c r="CC338" s="80">
        <v>0</v>
      </c>
    </row>
    <row r="339" spans="1:81">
      <c r="A339" s="80" t="s">
        <v>2052</v>
      </c>
      <c r="B339" s="80">
        <v>416</v>
      </c>
      <c r="C339" s="80">
        <v>8</v>
      </c>
      <c r="D339" s="80">
        <v>25</v>
      </c>
      <c r="E339" s="80">
        <v>2011</v>
      </c>
      <c r="F339" s="80" t="s">
        <v>87</v>
      </c>
      <c r="G339" s="80" t="s">
        <v>2044</v>
      </c>
      <c r="H339" s="80" t="s">
        <v>2045</v>
      </c>
      <c r="I339" s="177"/>
      <c r="J339" s="81">
        <v>361.9909362846077</v>
      </c>
      <c r="K339" s="81">
        <v>1.1623612486722301</v>
      </c>
      <c r="L339" s="81">
        <v>5.0723113649185576</v>
      </c>
      <c r="M339" s="81">
        <v>14.281460044610609</v>
      </c>
      <c r="N339" s="81">
        <v>14.898991019589682</v>
      </c>
      <c r="O339" s="81">
        <v>16.912470215093464</v>
      </c>
      <c r="P339" s="81">
        <v>15.087846867121286</v>
      </c>
      <c r="Q339" s="81">
        <v>0.89954565155387023</v>
      </c>
      <c r="R339" s="81">
        <v>0</v>
      </c>
      <c r="S339" s="81">
        <v>1.4275767516635538</v>
      </c>
      <c r="T339" s="82"/>
      <c r="U339" s="81">
        <v>54369560</v>
      </c>
      <c r="V339" s="81">
        <v>488</v>
      </c>
      <c r="W339" s="81">
        <v>118</v>
      </c>
      <c r="X339" s="81">
        <v>2951</v>
      </c>
      <c r="Y339" s="81">
        <v>4218</v>
      </c>
      <c r="Z339" s="81">
        <v>8776</v>
      </c>
      <c r="AA339" s="81">
        <v>3049</v>
      </c>
      <c r="AB339" s="81">
        <v>12818</v>
      </c>
      <c r="AC339" s="81">
        <v>0</v>
      </c>
      <c r="AD339" s="81">
        <v>1.4275767516635538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189.83500000000001</v>
      </c>
      <c r="BJ339" s="81">
        <v>0</v>
      </c>
      <c r="BK339" s="81">
        <v>5.0599999999999996</v>
      </c>
      <c r="BL339" s="81">
        <v>0</v>
      </c>
      <c r="BM339" s="82"/>
      <c r="BN339" s="81">
        <v>0</v>
      </c>
      <c r="BO339" s="81">
        <v>0</v>
      </c>
      <c r="BP339" s="81">
        <v>4</v>
      </c>
      <c r="BQ339" s="81">
        <v>0</v>
      </c>
      <c r="BR339" s="81">
        <v>1</v>
      </c>
      <c r="BS339" s="81">
        <v>0</v>
      </c>
      <c r="BT339"/>
      <c r="BU339" s="80">
        <v>194.89500000000001</v>
      </c>
      <c r="BV339" s="80">
        <v>0</v>
      </c>
      <c r="BW339" s="80">
        <v>0</v>
      </c>
      <c r="BX339" s="80">
        <v>0</v>
      </c>
      <c r="BY339" s="80">
        <v>0</v>
      </c>
      <c r="BZ339" s="80">
        <v>0</v>
      </c>
      <c r="CA339" s="80">
        <v>0</v>
      </c>
      <c r="CB339" s="80">
        <v>0</v>
      </c>
      <c r="CC339" s="80">
        <v>0</v>
      </c>
    </row>
    <row r="340" spans="1:81">
      <c r="A340" s="80" t="s">
        <v>2053</v>
      </c>
      <c r="B340" s="80">
        <v>417</v>
      </c>
      <c r="C340" s="80">
        <v>9</v>
      </c>
      <c r="D340" s="80">
        <v>25</v>
      </c>
      <c r="E340" s="80">
        <v>2012</v>
      </c>
      <c r="F340" s="80" t="s">
        <v>88</v>
      </c>
      <c r="G340" s="80" t="s">
        <v>2044</v>
      </c>
      <c r="H340" s="80" t="s">
        <v>2045</v>
      </c>
      <c r="I340" s="177"/>
      <c r="J340" s="81">
        <v>522.4219346768358</v>
      </c>
      <c r="K340" s="81">
        <v>1.1296383835316866</v>
      </c>
      <c r="L340" s="81">
        <v>5.0205712626870769</v>
      </c>
      <c r="M340" s="81">
        <v>14.661207627731297</v>
      </c>
      <c r="N340" s="81">
        <v>17.032070176896148</v>
      </c>
      <c r="O340" s="81">
        <v>16.90366029904645</v>
      </c>
      <c r="P340" s="81">
        <v>15.059228971369224</v>
      </c>
      <c r="Q340" s="81">
        <v>0.9706251080439211</v>
      </c>
      <c r="R340" s="81">
        <v>0</v>
      </c>
      <c r="S340" s="81">
        <v>2.128725154222852</v>
      </c>
      <c r="T340" s="82"/>
      <c r="U340" s="81">
        <v>64424278</v>
      </c>
      <c r="V340" s="81">
        <v>488</v>
      </c>
      <c r="W340" s="81">
        <v>118</v>
      </c>
      <c r="X340" s="81">
        <v>2951</v>
      </c>
      <c r="Y340" s="81">
        <v>4196</v>
      </c>
      <c r="Z340" s="81">
        <v>8841</v>
      </c>
      <c r="AA340" s="81">
        <v>3026</v>
      </c>
      <c r="AB340" s="81">
        <v>12730</v>
      </c>
      <c r="AC340" s="81">
        <v>0</v>
      </c>
      <c r="AD340" s="81">
        <v>2.128725154222852</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213.57599999999999</v>
      </c>
      <c r="BJ340" s="81">
        <v>0</v>
      </c>
      <c r="BK340" s="81">
        <v>5.976</v>
      </c>
      <c r="BL340" s="81">
        <v>0</v>
      </c>
      <c r="BM340" s="82"/>
      <c r="BN340" s="81">
        <v>0</v>
      </c>
      <c r="BO340" s="81">
        <v>0</v>
      </c>
      <c r="BP340" s="81">
        <v>4</v>
      </c>
      <c r="BQ340" s="81">
        <v>0</v>
      </c>
      <c r="BR340" s="81">
        <v>1</v>
      </c>
      <c r="BS340" s="81">
        <v>0</v>
      </c>
      <c r="BT340"/>
      <c r="BU340" s="80">
        <v>219.55199999999999</v>
      </c>
      <c r="BV340" s="80">
        <v>0</v>
      </c>
      <c r="BW340" s="80">
        <v>0</v>
      </c>
      <c r="BX340" s="80">
        <v>0</v>
      </c>
      <c r="BY340" s="80">
        <v>0</v>
      </c>
      <c r="BZ340" s="80">
        <v>0</v>
      </c>
      <c r="CA340" s="80">
        <v>0</v>
      </c>
      <c r="CB340" s="80">
        <v>0</v>
      </c>
      <c r="CC340" s="80">
        <v>0</v>
      </c>
    </row>
    <row r="341" spans="1:81">
      <c r="A341" s="80" t="s">
        <v>2054</v>
      </c>
      <c r="B341" s="80">
        <v>418</v>
      </c>
      <c r="C341" s="80">
        <v>10</v>
      </c>
      <c r="D341" s="80">
        <v>25</v>
      </c>
      <c r="E341" s="80">
        <v>2013</v>
      </c>
      <c r="F341" s="80" t="s">
        <v>89</v>
      </c>
      <c r="G341" s="80" t="s">
        <v>2044</v>
      </c>
      <c r="H341" s="80" t="s">
        <v>2045</v>
      </c>
      <c r="I341" s="177"/>
      <c r="J341" s="81">
        <v>501.55879593556011</v>
      </c>
      <c r="K341" s="81">
        <v>0.92029299270329812</v>
      </c>
      <c r="L341" s="81">
        <v>5.1956382696914734</v>
      </c>
      <c r="M341" s="81">
        <v>15.009986957846442</v>
      </c>
      <c r="N341" s="81">
        <v>18.412436191022824</v>
      </c>
      <c r="O341" s="81">
        <v>16.248918579269311</v>
      </c>
      <c r="P341" s="81">
        <v>15.375729438289685</v>
      </c>
      <c r="Q341" s="81">
        <v>0.98327485688350735</v>
      </c>
      <c r="R341" s="81">
        <v>0</v>
      </c>
      <c r="S341" s="81">
        <v>1.949825404887537</v>
      </c>
      <c r="T341" s="82"/>
      <c r="U341" s="81">
        <v>64590864</v>
      </c>
      <c r="V341" s="81">
        <v>488</v>
      </c>
      <c r="W341" s="81">
        <v>118</v>
      </c>
      <c r="X341" s="81">
        <v>2951</v>
      </c>
      <c r="Y341" s="81">
        <v>4221</v>
      </c>
      <c r="Z341" s="81">
        <v>8878</v>
      </c>
      <c r="AA341" s="81">
        <v>3078</v>
      </c>
      <c r="AB341" s="81">
        <v>12711</v>
      </c>
      <c r="AC341" s="81">
        <v>0</v>
      </c>
      <c r="AD341" s="81">
        <v>1.949825404887537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236.07599999999999</v>
      </c>
      <c r="BJ341" s="81">
        <v>0</v>
      </c>
      <c r="BK341" s="81">
        <v>8.2349999999999994</v>
      </c>
      <c r="BL341" s="81">
        <v>0</v>
      </c>
      <c r="BM341" s="82"/>
      <c r="BN341" s="81">
        <v>0</v>
      </c>
      <c r="BO341" s="81">
        <v>0</v>
      </c>
      <c r="BP341" s="81">
        <v>5</v>
      </c>
      <c r="BQ341" s="81">
        <v>0</v>
      </c>
      <c r="BR341" s="81">
        <v>1</v>
      </c>
      <c r="BS341" s="81">
        <v>0</v>
      </c>
      <c r="BT341"/>
      <c r="BU341" s="80">
        <v>244.31100000000001</v>
      </c>
      <c r="BV341" s="80">
        <v>0</v>
      </c>
      <c r="BW341" s="80">
        <v>0</v>
      </c>
      <c r="BX341" s="80">
        <v>0</v>
      </c>
      <c r="BY341" s="80">
        <v>0</v>
      </c>
      <c r="BZ341" s="80">
        <v>0</v>
      </c>
      <c r="CA341" s="80">
        <v>0</v>
      </c>
      <c r="CB341" s="80">
        <v>0</v>
      </c>
      <c r="CC341" s="80">
        <v>0</v>
      </c>
    </row>
    <row r="342" spans="1:81">
      <c r="A342" s="80" t="s">
        <v>2055</v>
      </c>
      <c r="B342" s="80">
        <v>419</v>
      </c>
      <c r="C342" s="80">
        <v>11</v>
      </c>
      <c r="D342" s="80">
        <v>25</v>
      </c>
      <c r="E342" s="80">
        <v>2014</v>
      </c>
      <c r="F342" s="80" t="s">
        <v>90</v>
      </c>
      <c r="G342" s="80" t="s">
        <v>2044</v>
      </c>
      <c r="H342" s="80" t="s">
        <v>2045</v>
      </c>
      <c r="I342" s="177"/>
      <c r="J342" s="81">
        <v>535.43935905655519</v>
      </c>
      <c r="K342" s="81">
        <v>1.1373478864059197</v>
      </c>
      <c r="L342" s="81">
        <v>6.1891439234089249</v>
      </c>
      <c r="M342" s="81">
        <v>22.742490533886482</v>
      </c>
      <c r="N342" s="81">
        <v>18.170374266890381</v>
      </c>
      <c r="O342" s="81">
        <v>15.554834744638855</v>
      </c>
      <c r="P342" s="81">
        <v>14.898330616946431</v>
      </c>
      <c r="Q342" s="81">
        <v>0.9282669863021723</v>
      </c>
      <c r="R342" s="81">
        <v>0</v>
      </c>
      <c r="S342" s="81">
        <v>1.8394320753336242</v>
      </c>
      <c r="T342" s="82"/>
      <c r="U342" s="81">
        <v>69151634</v>
      </c>
      <c r="V342" s="81">
        <v>509</v>
      </c>
      <c r="W342" s="81">
        <v>156</v>
      </c>
      <c r="X342" s="81">
        <v>4626</v>
      </c>
      <c r="Y342" s="81">
        <v>4204</v>
      </c>
      <c r="Z342" s="81">
        <v>8951</v>
      </c>
      <c r="AA342" s="81">
        <v>2967</v>
      </c>
      <c r="AB342" s="81">
        <v>12507</v>
      </c>
      <c r="AC342" s="81">
        <v>0</v>
      </c>
      <c r="AD342" s="81">
        <v>1.8394320753336242</v>
      </c>
      <c r="AE342" s="82"/>
      <c r="AF342" s="81">
        <v>640842271.07009125</v>
      </c>
      <c r="AG342" s="81">
        <v>952236.79017864249</v>
      </c>
      <c r="AH342" s="81">
        <v>1526289.0138903663</v>
      </c>
      <c r="AI342" s="81">
        <v>30075852.491198394</v>
      </c>
      <c r="AJ342" s="81">
        <v>25663591.590757087</v>
      </c>
      <c r="AK342" s="81">
        <v>0</v>
      </c>
      <c r="AL342" s="81">
        <v>0</v>
      </c>
      <c r="AM342" s="81">
        <v>1717024.2052104012</v>
      </c>
      <c r="AN342" s="81">
        <v>0</v>
      </c>
      <c r="AO342" s="81">
        <v>0</v>
      </c>
      <c r="AP342" s="82"/>
      <c r="AQ342" s="81">
        <v>351</v>
      </c>
      <c r="AR342" s="81">
        <v>87</v>
      </c>
      <c r="AS342" s="81">
        <v>0</v>
      </c>
      <c r="AT342" s="81">
        <v>0</v>
      </c>
      <c r="AU342" s="81">
        <v>0</v>
      </c>
      <c r="AV342" s="81">
        <v>0</v>
      </c>
      <c r="AW342" s="81" t="s">
        <v>564</v>
      </c>
      <c r="AX342" s="82"/>
      <c r="AY342" s="81">
        <v>1467.7</v>
      </c>
      <c r="AZ342" s="81">
        <v>2981.4</v>
      </c>
      <c r="BA342" s="81">
        <v>0</v>
      </c>
      <c r="BB342" s="81">
        <v>0</v>
      </c>
      <c r="BC342" s="81">
        <v>0</v>
      </c>
      <c r="BD342" s="81">
        <v>0</v>
      </c>
      <c r="BE342" s="81" t="s">
        <v>564</v>
      </c>
      <c r="BF342" s="82"/>
      <c r="BG342" s="81">
        <v>0</v>
      </c>
      <c r="BH342" s="81">
        <v>0</v>
      </c>
      <c r="BI342" s="81">
        <v>229.55799999999999</v>
      </c>
      <c r="BJ342" s="81">
        <v>0</v>
      </c>
      <c r="BK342" s="81">
        <v>8.2780000000000005</v>
      </c>
      <c r="BL342" s="81">
        <v>0</v>
      </c>
      <c r="BM342" s="82"/>
      <c r="BN342" s="81">
        <v>0</v>
      </c>
      <c r="BO342" s="81">
        <v>0</v>
      </c>
      <c r="BP342" s="81">
        <v>5</v>
      </c>
      <c r="BQ342" s="81">
        <v>0</v>
      </c>
      <c r="BR342" s="81">
        <v>1</v>
      </c>
      <c r="BS342" s="81">
        <v>0</v>
      </c>
      <c r="BT342"/>
      <c r="BU342" s="80">
        <v>237.83600000000001</v>
      </c>
      <c r="BV342" s="80">
        <v>0</v>
      </c>
      <c r="BW342" s="80">
        <v>0</v>
      </c>
      <c r="BX342" s="80">
        <v>0</v>
      </c>
      <c r="BY342" s="80">
        <v>0</v>
      </c>
      <c r="BZ342" s="80">
        <v>0</v>
      </c>
      <c r="CA342" s="80">
        <v>0</v>
      </c>
      <c r="CB342" s="80">
        <v>0</v>
      </c>
      <c r="CC342" s="80">
        <v>0</v>
      </c>
    </row>
    <row r="343" spans="1:81">
      <c r="A343" s="80" t="s">
        <v>2056</v>
      </c>
      <c r="B343" s="80">
        <v>420</v>
      </c>
      <c r="C343" s="80">
        <v>12</v>
      </c>
      <c r="D343" s="80">
        <v>25</v>
      </c>
      <c r="E343" s="80">
        <v>2015</v>
      </c>
      <c r="F343" s="80" t="s">
        <v>91</v>
      </c>
      <c r="G343" s="80" t="s">
        <v>2044</v>
      </c>
      <c r="H343" s="80" t="s">
        <v>2045</v>
      </c>
      <c r="I343" s="177"/>
      <c r="J343" s="81">
        <v>368.86927843957523</v>
      </c>
      <c r="K343" s="81">
        <v>1.0898900533426503</v>
      </c>
      <c r="L343" s="81">
        <v>6.358847518321892</v>
      </c>
      <c r="M343" s="81">
        <v>22.656603129968946</v>
      </c>
      <c r="N343" s="81">
        <v>15.398397106465008</v>
      </c>
      <c r="O343" s="81">
        <v>15.423609717514024</v>
      </c>
      <c r="P343" s="81">
        <v>14.935179352894325</v>
      </c>
      <c r="Q343" s="81">
        <v>0.89804664535897472</v>
      </c>
      <c r="R343" s="81">
        <v>0</v>
      </c>
      <c r="S343" s="81">
        <v>2.1049953982062384</v>
      </c>
      <c r="T343" s="82"/>
      <c r="U343" s="81">
        <v>61389867</v>
      </c>
      <c r="V343" s="81">
        <v>509</v>
      </c>
      <c r="W343" s="81">
        <v>156</v>
      </c>
      <c r="X343" s="81">
        <v>4626</v>
      </c>
      <c r="Y343" s="81">
        <v>4183</v>
      </c>
      <c r="Z343" s="81">
        <v>8961</v>
      </c>
      <c r="AA343" s="81">
        <v>2972</v>
      </c>
      <c r="AB343" s="81">
        <v>12360</v>
      </c>
      <c r="AC343" s="81">
        <v>0</v>
      </c>
      <c r="AD343" s="81">
        <v>2.1049953982062384</v>
      </c>
      <c r="AE343" s="82"/>
      <c r="AF343" s="81">
        <v>448469475.09335524</v>
      </c>
      <c r="AG343" s="81">
        <v>843691.81809579127</v>
      </c>
      <c r="AH343" s="81">
        <v>1267823.035529386</v>
      </c>
      <c r="AI343" s="81">
        <v>31151325.216871697</v>
      </c>
      <c r="AJ343" s="81">
        <v>23040101.924138676</v>
      </c>
      <c r="AK343" s="81">
        <v>0</v>
      </c>
      <c r="AL343" s="81">
        <v>0</v>
      </c>
      <c r="AM343" s="81">
        <v>1693886.15175005</v>
      </c>
      <c r="AN343" s="81">
        <v>0</v>
      </c>
      <c r="AO343" s="81">
        <v>0</v>
      </c>
      <c r="AP343" s="82"/>
      <c r="AQ343" s="81">
        <v>374</v>
      </c>
      <c r="AR343" s="81">
        <v>111</v>
      </c>
      <c r="AS343" s="81">
        <v>0</v>
      </c>
      <c r="AT343" s="81">
        <v>0</v>
      </c>
      <c r="AU343" s="81">
        <v>0</v>
      </c>
      <c r="AV343" s="81">
        <v>0</v>
      </c>
      <c r="AW343" s="81" t="s">
        <v>564</v>
      </c>
      <c r="AX343" s="82"/>
      <c r="AY343" s="81">
        <v>1610.7</v>
      </c>
      <c r="AZ343" s="81">
        <v>7898.5</v>
      </c>
      <c r="BA343" s="81">
        <v>0</v>
      </c>
      <c r="BB343" s="81">
        <v>0</v>
      </c>
      <c r="BC343" s="81">
        <v>0</v>
      </c>
      <c r="BD343" s="81">
        <v>0</v>
      </c>
      <c r="BE343" s="81" t="s">
        <v>564</v>
      </c>
      <c r="BF343" s="82"/>
      <c r="BG343" s="81">
        <v>0</v>
      </c>
      <c r="BH343" s="81">
        <v>0</v>
      </c>
      <c r="BI343" s="81">
        <v>211.12700000000001</v>
      </c>
      <c r="BJ343" s="81">
        <v>0</v>
      </c>
      <c r="BK343" s="81">
        <v>8.1300000000000008</v>
      </c>
      <c r="BL343" s="81">
        <v>0</v>
      </c>
      <c r="BM343" s="82"/>
      <c r="BN343" s="81">
        <v>0</v>
      </c>
      <c r="BO343" s="81">
        <v>0</v>
      </c>
      <c r="BP343" s="81">
        <v>4</v>
      </c>
      <c r="BQ343" s="81">
        <v>0</v>
      </c>
      <c r="BR343" s="81">
        <v>1</v>
      </c>
      <c r="BS343" s="81">
        <v>0</v>
      </c>
      <c r="BT343"/>
      <c r="BU343" s="80">
        <v>219.25700000000001</v>
      </c>
      <c r="BV343" s="80">
        <v>0</v>
      </c>
      <c r="BW343" s="80">
        <v>0</v>
      </c>
      <c r="BX343" s="80">
        <v>0</v>
      </c>
      <c r="BY343" s="80">
        <v>0</v>
      </c>
      <c r="BZ343" s="80">
        <v>0</v>
      </c>
      <c r="CA343" s="80">
        <v>0</v>
      </c>
      <c r="CB343" s="80">
        <v>0</v>
      </c>
      <c r="CC343" s="80">
        <v>0</v>
      </c>
    </row>
    <row r="344" spans="1:81">
      <c r="A344" s="80" t="s">
        <v>2057</v>
      </c>
      <c r="B344" s="80">
        <v>421</v>
      </c>
      <c r="C344" s="80">
        <v>13</v>
      </c>
      <c r="D344" s="80">
        <v>25</v>
      </c>
      <c r="E344" s="80">
        <v>2016</v>
      </c>
      <c r="F344" s="80" t="s">
        <v>92</v>
      </c>
      <c r="G344" s="80" t="s">
        <v>2044</v>
      </c>
      <c r="H344" s="80" t="s">
        <v>2045</v>
      </c>
      <c r="I344" s="177"/>
      <c r="J344" s="81">
        <v>365.62376511950634</v>
      </c>
      <c r="K344" s="81">
        <v>1.0689217647363063</v>
      </c>
      <c r="L344" s="81">
        <v>7.1641837575479199</v>
      </c>
      <c r="M344" s="81">
        <v>21.277891488565739</v>
      </c>
      <c r="N344" s="81">
        <v>16.847500373934896</v>
      </c>
      <c r="O344" s="81">
        <v>15.11729351464091</v>
      </c>
      <c r="P344" s="81">
        <v>14.581024524116216</v>
      </c>
      <c r="Q344" s="81">
        <v>0.86976279096098308</v>
      </c>
      <c r="R344" s="81">
        <v>0</v>
      </c>
      <c r="S344" s="81">
        <v>2.1054738819039738</v>
      </c>
      <c r="T344" s="82"/>
      <c r="U344" s="81">
        <v>60661414</v>
      </c>
      <c r="V344" s="81">
        <v>509</v>
      </c>
      <c r="W344" s="81">
        <v>156</v>
      </c>
      <c r="X344" s="81">
        <v>4626</v>
      </c>
      <c r="Y344" s="81">
        <v>4302</v>
      </c>
      <c r="Z344" s="81">
        <v>8891</v>
      </c>
      <c r="AA344" s="81">
        <v>3001</v>
      </c>
      <c r="AB344" s="81">
        <v>12314</v>
      </c>
      <c r="AC344" s="81">
        <v>0</v>
      </c>
      <c r="AD344" s="81">
        <v>2.1054738819039742</v>
      </c>
      <c r="AE344" s="82"/>
      <c r="AF344" s="81">
        <v>444563355.24743438</v>
      </c>
      <c r="AG344" s="81">
        <v>786021.30003107456</v>
      </c>
      <c r="AH344" s="81">
        <v>1348429.923770898</v>
      </c>
      <c r="AI344" s="81">
        <v>32558273.176855169</v>
      </c>
      <c r="AJ344" s="81">
        <v>23880711.502117969</v>
      </c>
      <c r="AK344" s="81">
        <v>0</v>
      </c>
      <c r="AL344" s="81">
        <v>0</v>
      </c>
      <c r="AM344" s="81">
        <v>1688893.130377468</v>
      </c>
      <c r="AN344" s="81">
        <v>0</v>
      </c>
      <c r="AO344" s="81">
        <v>0</v>
      </c>
      <c r="AP344" s="82"/>
      <c r="AQ344" s="81">
        <v>401</v>
      </c>
      <c r="AR344" s="81">
        <v>128</v>
      </c>
      <c r="AS344" s="81">
        <v>0</v>
      </c>
      <c r="AT344" s="81">
        <v>0</v>
      </c>
      <c r="AU344" s="81">
        <v>0</v>
      </c>
      <c r="AV344" s="81">
        <v>0</v>
      </c>
      <c r="AW344" s="81" t="s">
        <v>564</v>
      </c>
      <c r="AX344" s="82"/>
      <c r="AY344" s="81">
        <v>1748.4</v>
      </c>
      <c r="AZ344" s="81">
        <v>10487.9</v>
      </c>
      <c r="BA344" s="81">
        <v>0</v>
      </c>
      <c r="BB344" s="81">
        <v>0</v>
      </c>
      <c r="BC344" s="81">
        <v>0</v>
      </c>
      <c r="BD344" s="81">
        <v>0</v>
      </c>
      <c r="BE344" s="81" t="s">
        <v>564</v>
      </c>
      <c r="BF344" s="82"/>
      <c r="BG344" s="81">
        <v>0</v>
      </c>
      <c r="BH344" s="81">
        <v>0</v>
      </c>
      <c r="BI344" s="81">
        <v>203.62100000000001</v>
      </c>
      <c r="BJ344" s="81">
        <v>0</v>
      </c>
      <c r="BK344" s="81">
        <v>8.0709999999999997</v>
      </c>
      <c r="BL344" s="81">
        <v>0</v>
      </c>
      <c r="BM344" s="82"/>
      <c r="BN344" s="81">
        <v>0</v>
      </c>
      <c r="BO344" s="81">
        <v>0</v>
      </c>
      <c r="BP344" s="81">
        <v>5</v>
      </c>
      <c r="BQ344" s="81">
        <v>0</v>
      </c>
      <c r="BR344" s="81">
        <v>1</v>
      </c>
      <c r="BS344" s="81">
        <v>0</v>
      </c>
      <c r="BT344"/>
      <c r="BU344" s="80">
        <v>211.69200000000001</v>
      </c>
      <c r="BV344" s="80">
        <v>0</v>
      </c>
      <c r="BW344" s="80">
        <v>0</v>
      </c>
      <c r="BX344" s="80">
        <v>0</v>
      </c>
      <c r="BY344" s="80">
        <v>0</v>
      </c>
      <c r="BZ344" s="80">
        <v>0</v>
      </c>
      <c r="CA344" s="80">
        <v>0</v>
      </c>
      <c r="CB344" s="80">
        <v>0</v>
      </c>
      <c r="CC344" s="80">
        <v>0</v>
      </c>
    </row>
    <row r="345" spans="1:81">
      <c r="A345" s="80" t="s">
        <v>2058</v>
      </c>
      <c r="B345" s="80">
        <v>422</v>
      </c>
      <c r="C345" s="80">
        <v>14</v>
      </c>
      <c r="D345" s="80">
        <v>25</v>
      </c>
      <c r="E345" s="80">
        <v>2017</v>
      </c>
      <c r="F345" s="80" t="s">
        <v>71</v>
      </c>
      <c r="G345" s="80" t="s">
        <v>2044</v>
      </c>
      <c r="H345" s="80" t="s">
        <v>2045</v>
      </c>
      <c r="I345" s="177"/>
      <c r="J345" s="81">
        <v>349.39076835736506</v>
      </c>
      <c r="K345" s="81">
        <v>1.0431811372352402</v>
      </c>
      <c r="L345" s="81">
        <v>5.6926534282444763</v>
      </c>
      <c r="M345" s="81">
        <v>17.103262094852813</v>
      </c>
      <c r="N345" s="81">
        <v>15.353576888838464</v>
      </c>
      <c r="O345" s="81">
        <v>14.872287852111628</v>
      </c>
      <c r="P345" s="81">
        <v>14.614185475757115</v>
      </c>
      <c r="Q345" s="81">
        <v>0.82766738413151941</v>
      </c>
      <c r="R345" s="81">
        <v>0</v>
      </c>
      <c r="S345" s="81">
        <v>2.6858683428053691</v>
      </c>
      <c r="T345" s="82"/>
      <c r="U345" s="81">
        <v>66830362</v>
      </c>
      <c r="V345" s="81">
        <v>509</v>
      </c>
      <c r="W345" s="81">
        <v>156</v>
      </c>
      <c r="X345" s="81">
        <v>4626</v>
      </c>
      <c r="Y345" s="81">
        <v>4259</v>
      </c>
      <c r="Z345" s="81">
        <v>8892</v>
      </c>
      <c r="AA345" s="81">
        <v>3027</v>
      </c>
      <c r="AB345" s="81">
        <v>12118</v>
      </c>
      <c r="AC345" s="81">
        <v>0</v>
      </c>
      <c r="AD345" s="81">
        <v>2.6858683428053691</v>
      </c>
      <c r="AE345" s="82"/>
      <c r="AF345" s="81">
        <v>473369003.80619609</v>
      </c>
      <c r="AG345" s="81">
        <v>813327.71200641023</v>
      </c>
      <c r="AH345" s="81">
        <v>1433866.8069026391</v>
      </c>
      <c r="AI345" s="81">
        <v>29816232.089865599</v>
      </c>
      <c r="AJ345" s="81">
        <v>25836027.75935417</v>
      </c>
      <c r="AK345" s="81">
        <v>0</v>
      </c>
      <c r="AL345" s="81">
        <v>0</v>
      </c>
      <c r="AM345" s="81">
        <v>1664611.87820185</v>
      </c>
      <c r="AN345" s="81">
        <v>0</v>
      </c>
      <c r="AO345" s="81">
        <v>0</v>
      </c>
      <c r="AP345" s="82"/>
      <c r="AQ345" s="81">
        <v>422</v>
      </c>
      <c r="AR345" s="81">
        <v>143</v>
      </c>
      <c r="AS345" s="81">
        <v>0</v>
      </c>
      <c r="AT345" s="81">
        <v>0</v>
      </c>
      <c r="AU345" s="81">
        <v>0</v>
      </c>
      <c r="AV345" s="81">
        <v>0</v>
      </c>
      <c r="AW345" s="81" t="s">
        <v>564</v>
      </c>
      <c r="AX345" s="82"/>
      <c r="AY345" s="81">
        <v>1856.5</v>
      </c>
      <c r="AZ345" s="81">
        <v>11940.2</v>
      </c>
      <c r="BA345" s="81">
        <v>0</v>
      </c>
      <c r="BB345" s="81">
        <v>0</v>
      </c>
      <c r="BC345" s="81">
        <v>0</v>
      </c>
      <c r="BD345" s="81">
        <v>0</v>
      </c>
      <c r="BE345" s="81" t="s">
        <v>564</v>
      </c>
      <c r="BF345" s="82"/>
      <c r="BG345" s="81">
        <v>0</v>
      </c>
      <c r="BH345" s="81">
        <v>0</v>
      </c>
      <c r="BI345" s="81">
        <v>191.36099999999999</v>
      </c>
      <c r="BJ345" s="81">
        <v>0</v>
      </c>
      <c r="BK345" s="81">
        <v>7.9470000000000001</v>
      </c>
      <c r="BL345" s="81">
        <v>0</v>
      </c>
      <c r="BM345" s="82"/>
      <c r="BN345" s="81">
        <v>0</v>
      </c>
      <c r="BO345" s="81">
        <v>0</v>
      </c>
      <c r="BP345" s="81">
        <v>5</v>
      </c>
      <c r="BQ345" s="81">
        <v>0</v>
      </c>
      <c r="BR345" s="81">
        <v>1</v>
      </c>
      <c r="BS345" s="81">
        <v>0</v>
      </c>
      <c r="BT345"/>
      <c r="BU345" s="80">
        <v>199.30799999999999</v>
      </c>
      <c r="BV345" s="80">
        <v>0</v>
      </c>
      <c r="BW345" s="80">
        <v>0</v>
      </c>
      <c r="BX345" s="80">
        <v>0</v>
      </c>
      <c r="BY345" s="80">
        <v>0</v>
      </c>
      <c r="BZ345" s="80">
        <v>0</v>
      </c>
      <c r="CA345" s="80">
        <v>0</v>
      </c>
      <c r="CB345" s="80">
        <v>0</v>
      </c>
      <c r="CC345" s="80">
        <v>0</v>
      </c>
    </row>
    <row r="346" spans="1:81">
      <c r="A346" s="80" t="s">
        <v>2059</v>
      </c>
      <c r="B346" s="80">
        <v>423</v>
      </c>
      <c r="C346" s="80">
        <v>15</v>
      </c>
      <c r="D346" s="80">
        <v>25</v>
      </c>
      <c r="E346" s="80">
        <v>2018</v>
      </c>
      <c r="F346" s="80" t="s">
        <v>93</v>
      </c>
      <c r="G346" s="80" t="s">
        <v>2044</v>
      </c>
      <c r="H346" s="80" t="s">
        <v>2045</v>
      </c>
      <c r="I346" s="177"/>
      <c r="J346" s="81">
        <v>274.70545113770225</v>
      </c>
      <c r="K346" s="81">
        <v>1.0091724033535001</v>
      </c>
      <c r="L346" s="81">
        <v>5.1401681385474847</v>
      </c>
      <c r="M346" s="81">
        <v>16.033213069477348</v>
      </c>
      <c r="N346" s="81">
        <v>11.469016298483309</v>
      </c>
      <c r="O346" s="81">
        <v>14.540354069804234</v>
      </c>
      <c r="P346" s="81">
        <v>14.650348041152993</v>
      </c>
      <c r="Q346" s="81">
        <v>0.76999833001241702</v>
      </c>
      <c r="R346" s="81">
        <v>0</v>
      </c>
      <c r="S346" s="81">
        <v>2.5067175248878408</v>
      </c>
      <c r="T346" s="82"/>
      <c r="U346" s="81">
        <v>67115192</v>
      </c>
      <c r="V346" s="81">
        <v>509</v>
      </c>
      <c r="W346" s="81">
        <v>156</v>
      </c>
      <c r="X346" s="81">
        <v>4626</v>
      </c>
      <c r="Y346" s="81">
        <v>4395</v>
      </c>
      <c r="Z346" s="81">
        <v>8860</v>
      </c>
      <c r="AA346" s="81">
        <v>3065</v>
      </c>
      <c r="AB346" s="81">
        <v>12149</v>
      </c>
      <c r="AC346" s="81">
        <v>0</v>
      </c>
      <c r="AD346" s="81">
        <v>2.5067175248878408</v>
      </c>
      <c r="AE346" s="82"/>
      <c r="AF346" s="81">
        <v>416106355.54846668</v>
      </c>
      <c r="AG346" s="81">
        <v>809753.33806328138</v>
      </c>
      <c r="AH346" s="81">
        <v>1352907.8644061249</v>
      </c>
      <c r="AI346" s="81">
        <v>31377710.508871891</v>
      </c>
      <c r="AJ346" s="81">
        <v>22795822.120473608</v>
      </c>
      <c r="AK346" s="81">
        <v>0</v>
      </c>
      <c r="AL346" s="81">
        <v>0</v>
      </c>
      <c r="AM346" s="81">
        <v>1672323.344035822</v>
      </c>
      <c r="AN346" s="81">
        <v>0</v>
      </c>
      <c r="AO346" s="81">
        <v>0</v>
      </c>
      <c r="AP346" s="82"/>
      <c r="AQ346" s="81">
        <v>440</v>
      </c>
      <c r="AR346" s="81">
        <v>161</v>
      </c>
      <c r="AS346" s="81">
        <v>0</v>
      </c>
      <c r="AT346" s="81">
        <v>0</v>
      </c>
      <c r="AU346" s="81">
        <v>0</v>
      </c>
      <c r="AV346" s="81">
        <v>0</v>
      </c>
      <c r="AW346" s="81" t="s">
        <v>564</v>
      </c>
      <c r="AX346" s="82"/>
      <c r="AY346" s="81">
        <v>1949</v>
      </c>
      <c r="AZ346" s="81">
        <v>13439</v>
      </c>
      <c r="BA346" s="81">
        <v>0</v>
      </c>
      <c r="BB346" s="81">
        <v>0</v>
      </c>
      <c r="BC346" s="81">
        <v>0</v>
      </c>
      <c r="BD346" s="81">
        <v>0</v>
      </c>
      <c r="BE346" s="81" t="s">
        <v>564</v>
      </c>
      <c r="BF346" s="82"/>
      <c r="BG346" s="81">
        <v>0</v>
      </c>
      <c r="BH346" s="81">
        <v>0</v>
      </c>
      <c r="BI346" s="81">
        <v>174.76</v>
      </c>
      <c r="BJ346" s="81">
        <v>0</v>
      </c>
      <c r="BK346" s="81">
        <v>7.1070000000000002</v>
      </c>
      <c r="BL346" s="81">
        <v>0</v>
      </c>
      <c r="BM346" s="82"/>
      <c r="BN346" s="81">
        <v>0</v>
      </c>
      <c r="BO346" s="81">
        <v>0</v>
      </c>
      <c r="BP346" s="81">
        <v>4</v>
      </c>
      <c r="BQ346" s="81">
        <v>0</v>
      </c>
      <c r="BR346" s="81">
        <v>1</v>
      </c>
      <c r="BS346" s="81">
        <v>0</v>
      </c>
      <c r="BT346"/>
      <c r="BU346" s="80">
        <v>181.86699999999999</v>
      </c>
      <c r="BV346" s="80">
        <v>0</v>
      </c>
      <c r="BW346" s="80">
        <v>0</v>
      </c>
      <c r="BX346" s="80">
        <v>0</v>
      </c>
      <c r="BY346" s="80">
        <v>0</v>
      </c>
      <c r="BZ346" s="80">
        <v>0</v>
      </c>
      <c r="CA346" s="80">
        <v>0</v>
      </c>
      <c r="CB346" s="80">
        <v>0</v>
      </c>
      <c r="CC346" s="80">
        <v>0</v>
      </c>
    </row>
    <row r="347" spans="1:81">
      <c r="A347" s="80" t="s">
        <v>2060</v>
      </c>
      <c r="B347" s="80">
        <v>424</v>
      </c>
      <c r="C347" s="80">
        <v>16</v>
      </c>
      <c r="D347" s="80">
        <v>25</v>
      </c>
      <c r="E347" s="80">
        <v>2019</v>
      </c>
      <c r="F347" s="80" t="s">
        <v>73</v>
      </c>
      <c r="G347" s="80" t="s">
        <v>2044</v>
      </c>
      <c r="H347" s="80" t="s">
        <v>2045</v>
      </c>
      <c r="I347" s="177"/>
      <c r="J347" s="81">
        <v>289.39465691137576</v>
      </c>
      <c r="K347" s="81">
        <v>0.92520623896114318</v>
      </c>
      <c r="L347" s="81">
        <v>5.180208815263037</v>
      </c>
      <c r="M347" s="81">
        <v>14.460196128680931</v>
      </c>
      <c r="N347" s="81">
        <v>10.728661570845647</v>
      </c>
      <c r="O347" s="81">
        <v>14.036802184976652</v>
      </c>
      <c r="P347" s="81">
        <v>15.150914981053669</v>
      </c>
      <c r="Q347" s="81">
        <v>0.73822225382243045</v>
      </c>
      <c r="R347" s="81">
        <v>0</v>
      </c>
      <c r="S347" s="81">
        <v>2.5042634659417611</v>
      </c>
      <c r="T347" s="82"/>
      <c r="U347" s="81">
        <v>72981884</v>
      </c>
      <c r="V347" s="81">
        <v>509</v>
      </c>
      <c r="W347" s="81">
        <v>156</v>
      </c>
      <c r="X347" s="81">
        <v>4626</v>
      </c>
      <c r="Y347" s="81">
        <v>4409</v>
      </c>
      <c r="Z347" s="81">
        <v>8788</v>
      </c>
      <c r="AA347" s="81">
        <v>3146</v>
      </c>
      <c r="AB347" s="81">
        <v>11963</v>
      </c>
      <c r="AC347" s="81">
        <v>0</v>
      </c>
      <c r="AD347" s="81">
        <v>2.5042634659417611</v>
      </c>
      <c r="AE347" s="82"/>
      <c r="AF347" s="81">
        <v>463871791.29395813</v>
      </c>
      <c r="AG347" s="81">
        <v>781519.07234936079</v>
      </c>
      <c r="AH347" s="81">
        <v>1448954.696773791</v>
      </c>
      <c r="AI347" s="81">
        <v>30024044.0181899</v>
      </c>
      <c r="AJ347" s="81">
        <v>20450283.20315291</v>
      </c>
      <c r="AK347" s="81">
        <v>0</v>
      </c>
      <c r="AL347" s="81">
        <v>0</v>
      </c>
      <c r="AM347" s="81">
        <v>1629270.5425842165</v>
      </c>
      <c r="AN347" s="81">
        <v>0</v>
      </c>
      <c r="AO347" s="81">
        <v>0</v>
      </c>
      <c r="AP347" s="82"/>
      <c r="AQ347" s="81">
        <v>459</v>
      </c>
      <c r="AR347" s="81">
        <v>171</v>
      </c>
      <c r="AS347" s="81">
        <v>0</v>
      </c>
      <c r="AT347" s="81">
        <v>0</v>
      </c>
      <c r="AU347" s="81">
        <v>0</v>
      </c>
      <c r="AV347" s="81">
        <v>0</v>
      </c>
      <c r="AW347" s="81" t="s">
        <v>564</v>
      </c>
      <c r="AX347" s="82"/>
      <c r="AY347" s="81">
        <v>2062.6</v>
      </c>
      <c r="AZ347" s="81">
        <v>15403.2</v>
      </c>
      <c r="BA347" s="81">
        <v>0</v>
      </c>
      <c r="BB347" s="81">
        <v>0</v>
      </c>
      <c r="BC347" s="81">
        <v>0</v>
      </c>
      <c r="BD347" s="81">
        <v>0</v>
      </c>
      <c r="BE347" s="81" t="s">
        <v>564</v>
      </c>
      <c r="BF347" s="82"/>
      <c r="BG347" s="81">
        <v>0</v>
      </c>
      <c r="BH347" s="81">
        <v>0</v>
      </c>
      <c r="BI347" s="81">
        <v>182.74199999999999</v>
      </c>
      <c r="BJ347" s="81">
        <v>0</v>
      </c>
      <c r="BK347" s="81">
        <v>6.2279999999999998</v>
      </c>
      <c r="BL347" s="81">
        <v>0</v>
      </c>
      <c r="BM347" s="82"/>
      <c r="BN347" s="81">
        <v>0</v>
      </c>
      <c r="BO347" s="81">
        <v>0</v>
      </c>
      <c r="BP347" s="81">
        <v>5</v>
      </c>
      <c r="BQ347" s="81">
        <v>0</v>
      </c>
      <c r="BR347" s="81">
        <v>1</v>
      </c>
      <c r="BS347" s="81">
        <v>0</v>
      </c>
      <c r="BT347"/>
      <c r="BU347" s="80">
        <v>188.97</v>
      </c>
      <c r="BV347" s="80">
        <v>0</v>
      </c>
      <c r="BW347" s="80">
        <v>0</v>
      </c>
      <c r="BX347" s="80">
        <v>0</v>
      </c>
      <c r="BY347" s="80">
        <v>0</v>
      </c>
      <c r="BZ347" s="80">
        <v>0</v>
      </c>
      <c r="CA347" s="80">
        <v>0</v>
      </c>
      <c r="CB347" s="80">
        <v>0</v>
      </c>
      <c r="CC347" s="80">
        <v>0</v>
      </c>
    </row>
    <row r="348" spans="1:81">
      <c r="A348" s="80" t="s">
        <v>2061</v>
      </c>
      <c r="B348" s="80">
        <v>425</v>
      </c>
      <c r="C348" s="80">
        <v>17</v>
      </c>
      <c r="D348" s="80">
        <v>25</v>
      </c>
      <c r="E348" s="80">
        <v>2020</v>
      </c>
      <c r="F348" s="80" t="s">
        <v>218</v>
      </c>
      <c r="G348" s="80" t="s">
        <v>2044</v>
      </c>
      <c r="H348" s="80" t="s">
        <v>2045</v>
      </c>
      <c r="I348" s="177"/>
      <c r="J348" s="81">
        <v>309.77031711649522</v>
      </c>
      <c r="K348" s="81">
        <v>1.0280878541609495</v>
      </c>
      <c r="L348" s="81">
        <v>7.1453977807531261</v>
      </c>
      <c r="M348" s="81">
        <v>17.180027623630107</v>
      </c>
      <c r="N348" s="81">
        <v>10.325594238449415</v>
      </c>
      <c r="O348" s="81">
        <v>12.355601731922608</v>
      </c>
      <c r="P348" s="81">
        <v>14.166544943115175</v>
      </c>
      <c r="Q348" s="81">
        <v>0.69859565062644247</v>
      </c>
      <c r="R348" s="81">
        <v>0</v>
      </c>
      <c r="S348" s="81">
        <v>2.1933760192514411</v>
      </c>
      <c r="T348" s="82"/>
      <c r="U348" s="81">
        <v>69986404</v>
      </c>
      <c r="V348" s="81">
        <v>485</v>
      </c>
      <c r="W348" s="81">
        <v>328</v>
      </c>
      <c r="X348" s="81">
        <v>5139</v>
      </c>
      <c r="Y348" s="81">
        <v>4461</v>
      </c>
      <c r="Z348" s="81">
        <v>8829</v>
      </c>
      <c r="AA348" s="81">
        <v>3196</v>
      </c>
      <c r="AB348" s="81">
        <v>11848</v>
      </c>
      <c r="AC348" s="81">
        <v>0</v>
      </c>
      <c r="AD348" s="81">
        <v>2.1933760192514411</v>
      </c>
      <c r="AE348" s="82"/>
      <c r="AF348" s="81">
        <v>485463642.19830841</v>
      </c>
      <c r="AG348" s="81">
        <v>825557.44111663697</v>
      </c>
      <c r="AH348" s="81">
        <v>2132035.3845071797</v>
      </c>
      <c r="AI348" s="81">
        <v>33919509.213371985</v>
      </c>
      <c r="AJ348" s="81">
        <v>19719302.122825757</v>
      </c>
      <c r="AK348" s="81"/>
      <c r="AL348" s="81"/>
      <c r="AM348" s="81">
        <v>1546295.6340254969</v>
      </c>
      <c r="AN348" s="81"/>
      <c r="AO348" s="81"/>
      <c r="AP348" s="82"/>
      <c r="AQ348" s="81">
        <v>481</v>
      </c>
      <c r="AR348" s="81">
        <v>178</v>
      </c>
      <c r="AS348" s="81">
        <v>0</v>
      </c>
      <c r="AT348" s="81">
        <v>0</v>
      </c>
      <c r="AU348" s="81">
        <v>0</v>
      </c>
      <c r="AV348" s="81">
        <v>0</v>
      </c>
      <c r="AW348" s="81">
        <v>0</v>
      </c>
      <c r="AX348" s="82"/>
      <c r="AY348" s="81">
        <v>2216.8000000000002</v>
      </c>
      <c r="AZ348" s="81">
        <v>17161.099999999999</v>
      </c>
      <c r="BA348" s="81">
        <v>0</v>
      </c>
      <c r="BB348" s="81">
        <v>0</v>
      </c>
      <c r="BC348" s="81">
        <v>0</v>
      </c>
      <c r="BD348" s="81">
        <v>0</v>
      </c>
      <c r="BE348" s="81">
        <v>0</v>
      </c>
      <c r="BF348" s="82"/>
      <c r="BG348" s="81">
        <v>0</v>
      </c>
      <c r="BH348" s="81">
        <v>0</v>
      </c>
      <c r="BI348" s="81">
        <v>171.89699999999999</v>
      </c>
      <c r="BJ348" s="81">
        <v>0</v>
      </c>
      <c r="BK348" s="81">
        <v>5.64</v>
      </c>
      <c r="BL348" s="81">
        <v>0</v>
      </c>
      <c r="BM348" s="82"/>
      <c r="BN348" s="81">
        <v>0</v>
      </c>
      <c r="BO348" s="81">
        <v>0</v>
      </c>
      <c r="BP348" s="81">
        <v>5</v>
      </c>
      <c r="BQ348" s="81">
        <v>0</v>
      </c>
      <c r="BR348" s="81">
        <v>1</v>
      </c>
      <c r="BS348" s="81">
        <v>0</v>
      </c>
      <c r="BT348"/>
      <c r="BU348" s="80">
        <v>177.53700000000001</v>
      </c>
      <c r="BV348" s="80">
        <v>0</v>
      </c>
      <c r="BW348" s="80">
        <v>0</v>
      </c>
      <c r="BX348" s="80">
        <v>0</v>
      </c>
      <c r="BY348" s="80">
        <v>0</v>
      </c>
      <c r="BZ348" s="80">
        <v>0</v>
      </c>
      <c r="CA348" s="80">
        <v>0</v>
      </c>
      <c r="CB348" s="80">
        <v>0</v>
      </c>
      <c r="CC348" s="80">
        <v>0</v>
      </c>
    </row>
    <row r="349" spans="1:81">
      <c r="A349" s="80" t="s">
        <v>2062</v>
      </c>
      <c r="B349" s="80">
        <v>425</v>
      </c>
      <c r="C349" s="80">
        <v>18</v>
      </c>
      <c r="D349" s="80">
        <v>25</v>
      </c>
      <c r="E349" s="80">
        <v>2021</v>
      </c>
      <c r="F349" s="80" t="s">
        <v>75</v>
      </c>
      <c r="G349" s="174" t="s">
        <v>2044</v>
      </c>
      <c r="H349" s="80" t="s">
        <v>2045</v>
      </c>
      <c r="I349" s="177"/>
      <c r="J349" s="81">
        <v>241.00106356375261</v>
      </c>
      <c r="K349" s="81">
        <v>1.0500573606193153</v>
      </c>
      <c r="L349" s="81">
        <v>6.3858992433327018</v>
      </c>
      <c r="M349" s="81">
        <v>15.520302420487436</v>
      </c>
      <c r="N349" s="81">
        <v>10.002889374762967</v>
      </c>
      <c r="O349" s="81">
        <v>11.81727817928437</v>
      </c>
      <c r="P349" s="81">
        <v>14.32221481402072</v>
      </c>
      <c r="Q349" s="81">
        <v>0.69958018858575699</v>
      </c>
      <c r="R349" s="81">
        <v>0</v>
      </c>
      <c r="S349" s="81">
        <v>2.4511254558872411</v>
      </c>
      <c r="T349" s="82"/>
      <c r="U349" s="81">
        <v>69337820</v>
      </c>
      <c r="V349" s="81">
        <v>485</v>
      </c>
      <c r="W349" s="81">
        <v>328</v>
      </c>
      <c r="X349" s="81">
        <v>5139</v>
      </c>
      <c r="Y349" s="81">
        <v>4465</v>
      </c>
      <c r="Z349" s="81">
        <v>8695</v>
      </c>
      <c r="AA349" s="81">
        <v>3151</v>
      </c>
      <c r="AB349" s="81">
        <v>11724</v>
      </c>
      <c r="AC349" s="81">
        <v>0</v>
      </c>
      <c r="AD349" s="81">
        <v>2.4511254558872411</v>
      </c>
      <c r="AE349" s="82"/>
      <c r="AF349" s="81">
        <v>423137454.66645193</v>
      </c>
      <c r="AG349" s="81">
        <v>872956.96333417564</v>
      </c>
      <c r="AH349" s="81">
        <v>1788524.591073863</v>
      </c>
      <c r="AI349" s="81">
        <v>35114460.717644773</v>
      </c>
      <c r="AJ349" s="81">
        <v>21837545.108998038</v>
      </c>
      <c r="AK349" s="81">
        <v>0</v>
      </c>
      <c r="AL349" s="81">
        <v>0</v>
      </c>
      <c r="AM349" s="81">
        <v>1538937.8206586814</v>
      </c>
      <c r="AN349" s="81">
        <v>0</v>
      </c>
      <c r="AO349" s="81">
        <v>0</v>
      </c>
      <c r="AP349" s="82"/>
      <c r="AQ349" s="81">
        <v>500</v>
      </c>
      <c r="AR349" s="81">
        <v>180</v>
      </c>
      <c r="AS349" s="81">
        <v>0</v>
      </c>
      <c r="AT349" s="81">
        <v>0</v>
      </c>
      <c r="AU349" s="81">
        <v>0</v>
      </c>
      <c r="AV349" s="81">
        <v>0</v>
      </c>
      <c r="AW349" s="81"/>
      <c r="AX349" s="82"/>
      <c r="AY349" s="81">
        <v>2333.3000000000002</v>
      </c>
      <c r="AZ349" s="81">
        <v>17230.400000000001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2063</v>
      </c>
      <c r="B350" s="80">
        <v>425</v>
      </c>
      <c r="C350" s="80">
        <v>19</v>
      </c>
      <c r="D350" s="80">
        <v>25</v>
      </c>
      <c r="E350" s="80">
        <v>2022</v>
      </c>
      <c r="F350" s="80" t="s">
        <v>568</v>
      </c>
      <c r="G350" s="174" t="s">
        <v>2044</v>
      </c>
      <c r="H350" s="80" t="s">
        <v>2045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534</v>
      </c>
      <c r="AR350" s="81">
        <v>180</v>
      </c>
      <c r="AS350" s="81">
        <v>0</v>
      </c>
      <c r="AT350" s="81">
        <v>0</v>
      </c>
      <c r="AU350" s="81">
        <v>0</v>
      </c>
      <c r="AV350" s="81">
        <v>0</v>
      </c>
      <c r="AW350" s="81"/>
      <c r="AX350" s="82"/>
      <c r="AY350" s="81">
        <v>2558.5000000000005</v>
      </c>
      <c r="AZ350" s="81">
        <v>17230.400000000001</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2064</v>
      </c>
      <c r="B351" s="80">
        <v>290</v>
      </c>
      <c r="C351" s="80">
        <v>1</v>
      </c>
      <c r="D351" s="80">
        <v>18</v>
      </c>
      <c r="E351" s="80">
        <v>1990</v>
      </c>
      <c r="F351" s="80" t="s">
        <v>562</v>
      </c>
      <c r="G351" s="80" t="s">
        <v>2065</v>
      </c>
      <c r="H351" s="80" t="s">
        <v>2066</v>
      </c>
      <c r="I351" s="177"/>
      <c r="J351" s="81">
        <v>2.2756882601176609</v>
      </c>
      <c r="K351" s="81">
        <v>2.7434150059018414</v>
      </c>
      <c r="L351" s="81">
        <v>6.8145342225384606</v>
      </c>
      <c r="M351" s="81">
        <v>19.125922158431599</v>
      </c>
      <c r="N351" s="81">
        <v>19.44968695578244</v>
      </c>
      <c r="O351" s="81">
        <v>14.213065392855116</v>
      </c>
      <c r="P351" s="81">
        <v>21.304627919683448</v>
      </c>
      <c r="Q351" s="81">
        <v>1.0888977074182602</v>
      </c>
      <c r="R351" s="81">
        <v>0</v>
      </c>
      <c r="S351" s="81">
        <v>0.98162710761140248</v>
      </c>
      <c r="T351" s="82"/>
      <c r="U351" s="81">
        <v>338798</v>
      </c>
      <c r="V351" s="81">
        <v>800</v>
      </c>
      <c r="W351" s="81">
        <v>97</v>
      </c>
      <c r="X351" s="81">
        <v>6582</v>
      </c>
      <c r="Y351" s="81">
        <v>4834</v>
      </c>
      <c r="Z351" s="81">
        <v>5846</v>
      </c>
      <c r="AA351" s="81">
        <v>5173</v>
      </c>
      <c r="AB351" s="81">
        <v>17680</v>
      </c>
      <c r="AC351" s="81">
        <v>0</v>
      </c>
      <c r="AD351" s="81">
        <v>0.98162710761140248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2067</v>
      </c>
      <c r="B352" s="80">
        <v>291</v>
      </c>
      <c r="C352" s="80">
        <v>2</v>
      </c>
      <c r="D352" s="80">
        <v>18</v>
      </c>
      <c r="E352" s="80">
        <v>2005</v>
      </c>
      <c r="F352" s="80" t="s">
        <v>565</v>
      </c>
      <c r="G352" s="80" t="s">
        <v>2065</v>
      </c>
      <c r="H352" s="80" t="s">
        <v>2066</v>
      </c>
      <c r="I352" s="177"/>
      <c r="J352" s="81">
        <v>0.5499682886563575</v>
      </c>
      <c r="K352" s="81">
        <v>1.3797019338047212</v>
      </c>
      <c r="L352" s="81">
        <v>9.7966937771477021</v>
      </c>
      <c r="M352" s="81">
        <v>28.268470838420669</v>
      </c>
      <c r="N352" s="81">
        <v>26.800851955124589</v>
      </c>
      <c r="O352" s="81">
        <v>17.677731257691207</v>
      </c>
      <c r="P352" s="81">
        <v>18.953032761780978</v>
      </c>
      <c r="Q352" s="81">
        <v>0.89962904018474488</v>
      </c>
      <c r="R352" s="81">
        <v>0</v>
      </c>
      <c r="S352" s="81">
        <v>2.2655497123146366</v>
      </c>
      <c r="T352" s="82"/>
      <c r="U352" s="81">
        <v>99097</v>
      </c>
      <c r="V352" s="81">
        <v>530</v>
      </c>
      <c r="W352" s="81">
        <v>131</v>
      </c>
      <c r="X352" s="81">
        <v>5188</v>
      </c>
      <c r="Y352" s="81">
        <v>5008</v>
      </c>
      <c r="Z352" s="81">
        <v>8414</v>
      </c>
      <c r="AA352" s="81">
        <v>3769</v>
      </c>
      <c r="AB352" s="81">
        <v>15270</v>
      </c>
      <c r="AC352" s="81">
        <v>0</v>
      </c>
      <c r="AD352" s="81">
        <v>2.2655497123146366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2068</v>
      </c>
      <c r="B353" s="80">
        <v>292</v>
      </c>
      <c r="C353" s="80">
        <v>3</v>
      </c>
      <c r="D353" s="80">
        <v>18</v>
      </c>
      <c r="E353" s="80">
        <v>2006</v>
      </c>
      <c r="F353" s="80" t="s">
        <v>566</v>
      </c>
      <c r="G353" s="80" t="s">
        <v>2065</v>
      </c>
      <c r="H353" s="80" t="s">
        <v>2066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2069</v>
      </c>
      <c r="B354" s="80">
        <v>293</v>
      </c>
      <c r="C354" s="80">
        <v>4</v>
      </c>
      <c r="D354" s="80">
        <v>18</v>
      </c>
      <c r="E354" s="80">
        <v>2007</v>
      </c>
      <c r="F354" s="80" t="s">
        <v>567</v>
      </c>
      <c r="G354" s="80" t="s">
        <v>2065</v>
      </c>
      <c r="H354" s="80" t="s">
        <v>2066</v>
      </c>
      <c r="I354" s="177"/>
      <c r="J354" s="81">
        <v>0.54549870286010316</v>
      </c>
      <c r="K354" s="81">
        <v>1.3887834435988782</v>
      </c>
      <c r="L354" s="81">
        <v>7.7986443396774732</v>
      </c>
      <c r="M354" s="81">
        <v>23.81165124016459</v>
      </c>
      <c r="N354" s="81">
        <v>23.479933780538964</v>
      </c>
      <c r="O354" s="81">
        <v>16.788897333179307</v>
      </c>
      <c r="P354" s="81">
        <v>18.541706621118045</v>
      </c>
      <c r="Q354" s="81">
        <v>0.92106212994017556</v>
      </c>
      <c r="R354" s="81">
        <v>0</v>
      </c>
      <c r="S354" s="81">
        <v>2.6365574829761562</v>
      </c>
      <c r="T354" s="82"/>
      <c r="U354" s="81">
        <v>100555</v>
      </c>
      <c r="V354" s="81">
        <v>519</v>
      </c>
      <c r="W354" s="81">
        <v>127</v>
      </c>
      <c r="X354" s="81">
        <v>5099</v>
      </c>
      <c r="Y354" s="81">
        <v>4998</v>
      </c>
      <c r="Z354" s="81">
        <v>8307</v>
      </c>
      <c r="AA354" s="81">
        <v>3631</v>
      </c>
      <c r="AB354" s="81">
        <v>14807</v>
      </c>
      <c r="AC354" s="81">
        <v>0</v>
      </c>
      <c r="AD354" s="81">
        <v>2.6365574829761562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2070</v>
      </c>
      <c r="B355" s="80">
        <v>294</v>
      </c>
      <c r="C355" s="80">
        <v>5</v>
      </c>
      <c r="D355" s="80">
        <v>18</v>
      </c>
      <c r="E355" s="80">
        <v>2008</v>
      </c>
      <c r="F355" s="80" t="s">
        <v>84</v>
      </c>
      <c r="G355" s="80" t="s">
        <v>2065</v>
      </c>
      <c r="H355" s="80" t="s">
        <v>2066</v>
      </c>
      <c r="I355" s="177"/>
      <c r="J355" s="81">
        <v>0.44708791523907265</v>
      </c>
      <c r="K355" s="81">
        <v>1.0294852364199965</v>
      </c>
      <c r="L355" s="81">
        <v>7.0852492860103498</v>
      </c>
      <c r="M355" s="81">
        <v>25.759537579165134</v>
      </c>
      <c r="N355" s="81">
        <v>21.378086902270525</v>
      </c>
      <c r="O355" s="81">
        <v>16.215712146177754</v>
      </c>
      <c r="P355" s="81">
        <v>18.107420376373661</v>
      </c>
      <c r="Q355" s="81">
        <v>0.89209602450972136</v>
      </c>
      <c r="R355" s="81">
        <v>0</v>
      </c>
      <c r="S355" s="81">
        <v>3.4185070852404285</v>
      </c>
      <c r="T355" s="82"/>
      <c r="U355" s="81">
        <v>95635</v>
      </c>
      <c r="V355" s="81">
        <v>519</v>
      </c>
      <c r="W355" s="81">
        <v>127</v>
      </c>
      <c r="X355" s="81">
        <v>5099</v>
      </c>
      <c r="Y355" s="81">
        <v>5007</v>
      </c>
      <c r="Z355" s="81">
        <v>8305</v>
      </c>
      <c r="AA355" s="81">
        <v>3550</v>
      </c>
      <c r="AB355" s="81">
        <v>14577</v>
      </c>
      <c r="AC355" s="81">
        <v>0</v>
      </c>
      <c r="AD355" s="81">
        <v>3.4185070852404285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2071</v>
      </c>
      <c r="B356" s="80">
        <v>295</v>
      </c>
      <c r="C356" s="80">
        <v>6</v>
      </c>
      <c r="D356" s="80">
        <v>18</v>
      </c>
      <c r="E356" s="80">
        <v>2009</v>
      </c>
      <c r="F356" s="80" t="s">
        <v>85</v>
      </c>
      <c r="G356" s="80" t="s">
        <v>2065</v>
      </c>
      <c r="H356" s="80" t="s">
        <v>2066</v>
      </c>
      <c r="I356" s="177"/>
      <c r="J356" s="81">
        <v>0.61843703721207266</v>
      </c>
      <c r="K356" s="81">
        <v>1.0744202953472735</v>
      </c>
      <c r="L356" s="81">
        <v>7.2888243226261276</v>
      </c>
      <c r="M356" s="81">
        <v>25.214084474772839</v>
      </c>
      <c r="N356" s="81">
        <v>21.526688556472646</v>
      </c>
      <c r="O356" s="81">
        <v>16.353314708612867</v>
      </c>
      <c r="P356" s="81">
        <v>17.369725246812891</v>
      </c>
      <c r="Q356" s="81">
        <v>0.83797858061241692</v>
      </c>
      <c r="R356" s="81">
        <v>0</v>
      </c>
      <c r="S356" s="81">
        <v>1.6600581704691355</v>
      </c>
      <c r="T356" s="82"/>
      <c r="U356" s="81">
        <v>98271</v>
      </c>
      <c r="V356" s="81">
        <v>519</v>
      </c>
      <c r="W356" s="81">
        <v>182</v>
      </c>
      <c r="X356" s="81">
        <v>5089</v>
      </c>
      <c r="Y356" s="81">
        <v>5003</v>
      </c>
      <c r="Z356" s="81">
        <v>8267</v>
      </c>
      <c r="AA356" s="81">
        <v>3496</v>
      </c>
      <c r="AB356" s="81">
        <v>14374</v>
      </c>
      <c r="AC356" s="81">
        <v>0</v>
      </c>
      <c r="AD356" s="81">
        <v>1.6600581704691355</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4.3099999999999996</v>
      </c>
      <c r="BL356" s="81">
        <v>0</v>
      </c>
      <c r="BM356" s="82"/>
      <c r="BN356" s="81">
        <v>0</v>
      </c>
      <c r="BO356" s="81">
        <v>0</v>
      </c>
      <c r="BP356" s="81">
        <v>0</v>
      </c>
      <c r="BQ356" s="81">
        <v>0</v>
      </c>
      <c r="BR356" s="81">
        <v>1</v>
      </c>
      <c r="BS356" s="81">
        <v>0</v>
      </c>
      <c r="BT356"/>
      <c r="BU356" s="80"/>
      <c r="BV356" s="80"/>
      <c r="BW356" s="80"/>
      <c r="BX356" s="80"/>
      <c r="BY356" s="80"/>
      <c r="BZ356" s="80"/>
      <c r="CA356" s="80"/>
      <c r="CB356" s="80"/>
      <c r="CC356" s="80"/>
    </row>
    <row r="357" spans="1:81">
      <c r="A357" s="80" t="s">
        <v>2072</v>
      </c>
      <c r="B357" s="80">
        <v>296</v>
      </c>
      <c r="C357" s="80">
        <v>7</v>
      </c>
      <c r="D357" s="80">
        <v>18</v>
      </c>
      <c r="E357" s="80">
        <v>2010</v>
      </c>
      <c r="F357" s="80" t="s">
        <v>86</v>
      </c>
      <c r="G357" s="80" t="s">
        <v>2065</v>
      </c>
      <c r="H357" s="80" t="s">
        <v>2066</v>
      </c>
      <c r="I357" s="177"/>
      <c r="J357" s="81">
        <v>0.50968989715950153</v>
      </c>
      <c r="K357" s="81">
        <v>1.1510143419553482</v>
      </c>
      <c r="L357" s="81">
        <v>7.4225321575557199</v>
      </c>
      <c r="M357" s="81">
        <v>26.051124236690544</v>
      </c>
      <c r="N357" s="81">
        <v>22.77731234338836</v>
      </c>
      <c r="O357" s="81">
        <v>16.206791819529638</v>
      </c>
      <c r="P357" s="81">
        <v>17.559836302484847</v>
      </c>
      <c r="Q357" s="81">
        <v>0.85536746526829144</v>
      </c>
      <c r="R357" s="81">
        <v>0</v>
      </c>
      <c r="S357" s="81">
        <v>2.1991855020383877</v>
      </c>
      <c r="T357" s="82"/>
      <c r="U357" s="81">
        <v>94577</v>
      </c>
      <c r="V357" s="81">
        <v>519</v>
      </c>
      <c r="W357" s="81">
        <v>182</v>
      </c>
      <c r="X357" s="81">
        <v>5089</v>
      </c>
      <c r="Y357" s="81">
        <v>4974</v>
      </c>
      <c r="Z357" s="81">
        <v>8231</v>
      </c>
      <c r="AA357" s="81">
        <v>3446</v>
      </c>
      <c r="AB357" s="81">
        <v>14059</v>
      </c>
      <c r="AC357" s="81">
        <v>0</v>
      </c>
      <c r="AD357" s="81">
        <v>2.1991855020383877</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4.2649999999999997</v>
      </c>
      <c r="BL357" s="81">
        <v>0</v>
      </c>
      <c r="BM357" s="82"/>
      <c r="BN357" s="81">
        <v>0</v>
      </c>
      <c r="BO357" s="81">
        <v>0</v>
      </c>
      <c r="BP357" s="81">
        <v>0</v>
      </c>
      <c r="BQ357" s="81">
        <v>0</v>
      </c>
      <c r="BR357" s="81">
        <v>1</v>
      </c>
      <c r="BS357" s="81">
        <v>0</v>
      </c>
      <c r="BT357"/>
      <c r="BU357" s="80">
        <v>4.2649999999999997</v>
      </c>
      <c r="BV357" s="80">
        <v>0</v>
      </c>
      <c r="BW357" s="80">
        <v>0</v>
      </c>
      <c r="BX357" s="80">
        <v>0</v>
      </c>
      <c r="BY357" s="80">
        <v>0</v>
      </c>
      <c r="BZ357" s="80">
        <v>0</v>
      </c>
      <c r="CA357" s="80">
        <v>0</v>
      </c>
      <c r="CB357" s="80">
        <v>0</v>
      </c>
      <c r="CC357" s="80">
        <v>0</v>
      </c>
    </row>
    <row r="358" spans="1:81">
      <c r="A358" s="80" t="s">
        <v>2073</v>
      </c>
      <c r="B358" s="80">
        <v>297</v>
      </c>
      <c r="C358" s="80">
        <v>8</v>
      </c>
      <c r="D358" s="80">
        <v>18</v>
      </c>
      <c r="E358" s="80">
        <v>2011</v>
      </c>
      <c r="F358" s="80" t="s">
        <v>87</v>
      </c>
      <c r="G358" s="80" t="s">
        <v>2065</v>
      </c>
      <c r="H358" s="80" t="s">
        <v>2066</v>
      </c>
      <c r="I358" s="177"/>
      <c r="J358" s="81">
        <v>0.16795701024699075</v>
      </c>
      <c r="K358" s="81">
        <v>1.4446726926467586</v>
      </c>
      <c r="L358" s="81">
        <v>6.6228389200540203</v>
      </c>
      <c r="M358" s="81">
        <v>28.669575947881192</v>
      </c>
      <c r="N358" s="81">
        <v>21.372176008253192</v>
      </c>
      <c r="O358" s="81">
        <v>15.750412382401876</v>
      </c>
      <c r="P358" s="81">
        <v>16.928673050974716</v>
      </c>
      <c r="Q358" s="81">
        <v>0.97168896016655371</v>
      </c>
      <c r="R358" s="81">
        <v>0</v>
      </c>
      <c r="S358" s="81">
        <v>1.8730628422755236</v>
      </c>
      <c r="T358" s="82"/>
      <c r="U358" s="81">
        <v>29553</v>
      </c>
      <c r="V358" s="81">
        <v>519</v>
      </c>
      <c r="W358" s="81">
        <v>182</v>
      </c>
      <c r="X358" s="81">
        <v>5089</v>
      </c>
      <c r="Y358" s="81">
        <v>4970</v>
      </c>
      <c r="Z358" s="81">
        <v>8173</v>
      </c>
      <c r="AA358" s="81">
        <v>3421</v>
      </c>
      <c r="AB358" s="81">
        <v>13846</v>
      </c>
      <c r="AC358" s="81">
        <v>0</v>
      </c>
      <c r="AD358" s="81">
        <v>1.8730628422755236</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2074</v>
      </c>
      <c r="B359" s="80">
        <v>298</v>
      </c>
      <c r="C359" s="80">
        <v>9</v>
      </c>
      <c r="D359" s="80">
        <v>18</v>
      </c>
      <c r="E359" s="80">
        <v>2012</v>
      </c>
      <c r="F359" s="80" t="s">
        <v>88</v>
      </c>
      <c r="G359" s="80" t="s">
        <v>2065</v>
      </c>
      <c r="H359" s="80" t="s">
        <v>2066</v>
      </c>
      <c r="I359" s="177"/>
      <c r="J359" s="81">
        <v>0.35994902440702148</v>
      </c>
      <c r="K359" s="81">
        <v>1.3039998818105567</v>
      </c>
      <c r="L359" s="81">
        <v>6.7338559749532987</v>
      </c>
      <c r="M359" s="81">
        <v>25.811473121634194</v>
      </c>
      <c r="N359" s="81">
        <v>20.867675849250485</v>
      </c>
      <c r="O359" s="81">
        <v>15.607349736581403</v>
      </c>
      <c r="P359" s="81">
        <v>16.900575540902146</v>
      </c>
      <c r="Q359" s="81">
        <v>1.0477871354862187</v>
      </c>
      <c r="R359" s="81">
        <v>0</v>
      </c>
      <c r="S359" s="81">
        <v>1.8181061703740964</v>
      </c>
      <c r="T359" s="82"/>
      <c r="U359" s="81">
        <v>64987</v>
      </c>
      <c r="V359" s="81">
        <v>519</v>
      </c>
      <c r="W359" s="81">
        <v>182</v>
      </c>
      <c r="X359" s="81">
        <v>5089</v>
      </c>
      <c r="Y359" s="81">
        <v>5010</v>
      </c>
      <c r="Z359" s="81">
        <v>8163</v>
      </c>
      <c r="AA359" s="81">
        <v>3396</v>
      </c>
      <c r="AB359" s="81">
        <v>13742</v>
      </c>
      <c r="AC359" s="81">
        <v>0</v>
      </c>
      <c r="AD359" s="81">
        <v>1.8181061703740964</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4.1429999999999998</v>
      </c>
      <c r="BL359" s="81">
        <v>0</v>
      </c>
      <c r="BM359" s="82"/>
      <c r="BN359" s="81">
        <v>0</v>
      </c>
      <c r="BO359" s="81">
        <v>0</v>
      </c>
      <c r="BP359" s="81">
        <v>0</v>
      </c>
      <c r="BQ359" s="81">
        <v>0</v>
      </c>
      <c r="BR359" s="81">
        <v>1</v>
      </c>
      <c r="BS359" s="81">
        <v>0</v>
      </c>
      <c r="BT359"/>
      <c r="BU359" s="80">
        <v>4.1429999999999998</v>
      </c>
      <c r="BV359" s="80">
        <v>0</v>
      </c>
      <c r="BW359" s="80">
        <v>0</v>
      </c>
      <c r="BX359" s="80">
        <v>0</v>
      </c>
      <c r="BY359" s="80">
        <v>0</v>
      </c>
      <c r="BZ359" s="80">
        <v>0</v>
      </c>
      <c r="CA359" s="80">
        <v>0</v>
      </c>
      <c r="CB359" s="80">
        <v>0</v>
      </c>
      <c r="CC359" s="80">
        <v>0</v>
      </c>
    </row>
    <row r="360" spans="1:81">
      <c r="A360" s="80" t="s">
        <v>2075</v>
      </c>
      <c r="B360" s="80">
        <v>299</v>
      </c>
      <c r="C360" s="80">
        <v>10</v>
      </c>
      <c r="D360" s="80">
        <v>18</v>
      </c>
      <c r="E360" s="80">
        <v>2013</v>
      </c>
      <c r="F360" s="80" t="s">
        <v>89</v>
      </c>
      <c r="G360" s="80" t="s">
        <v>2065</v>
      </c>
      <c r="H360" s="80" t="s">
        <v>2066</v>
      </c>
      <c r="I360" s="177"/>
      <c r="J360" s="81">
        <v>0.31246876072219715</v>
      </c>
      <c r="K360" s="81">
        <v>1.072650928294111</v>
      </c>
      <c r="L360" s="81">
        <v>6.8452091720231634</v>
      </c>
      <c r="M360" s="81">
        <v>24.882742179484907</v>
      </c>
      <c r="N360" s="81">
        <v>22.226919881472892</v>
      </c>
      <c r="O360" s="81">
        <v>14.932972143304607</v>
      </c>
      <c r="P360" s="81">
        <v>16.689510088799818</v>
      </c>
      <c r="Q360" s="81">
        <v>1.0518898201480555</v>
      </c>
      <c r="R360" s="81">
        <v>0</v>
      </c>
      <c r="S360" s="81">
        <v>1.4579707209248416</v>
      </c>
      <c r="T360" s="82"/>
      <c r="U360" s="81">
        <v>56022</v>
      </c>
      <c r="V360" s="81">
        <v>519</v>
      </c>
      <c r="W360" s="81">
        <v>182</v>
      </c>
      <c r="X360" s="81">
        <v>5089</v>
      </c>
      <c r="Y360" s="81">
        <v>4986</v>
      </c>
      <c r="Z360" s="81">
        <v>8159</v>
      </c>
      <c r="AA360" s="81">
        <v>3341</v>
      </c>
      <c r="AB360" s="81">
        <v>13598</v>
      </c>
      <c r="AC360" s="81">
        <v>0</v>
      </c>
      <c r="AD360" s="81">
        <v>1.4579707209248416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4.2560000000000002</v>
      </c>
      <c r="BL360" s="81">
        <v>0</v>
      </c>
      <c r="BM360" s="82"/>
      <c r="BN360" s="81">
        <v>0</v>
      </c>
      <c r="BO360" s="81">
        <v>0</v>
      </c>
      <c r="BP360" s="81">
        <v>0</v>
      </c>
      <c r="BQ360" s="81">
        <v>0</v>
      </c>
      <c r="BR360" s="81">
        <v>1</v>
      </c>
      <c r="BS360" s="81">
        <v>0</v>
      </c>
      <c r="BT360"/>
      <c r="BU360" s="80">
        <v>4.2560000000000002</v>
      </c>
      <c r="BV360" s="80">
        <v>0</v>
      </c>
      <c r="BW360" s="80">
        <v>0</v>
      </c>
      <c r="BX360" s="80">
        <v>0</v>
      </c>
      <c r="BY360" s="80">
        <v>0</v>
      </c>
      <c r="BZ360" s="80">
        <v>0</v>
      </c>
      <c r="CA360" s="80">
        <v>0</v>
      </c>
      <c r="CB360" s="80">
        <v>0</v>
      </c>
      <c r="CC360" s="80">
        <v>0</v>
      </c>
    </row>
    <row r="361" spans="1:81">
      <c r="A361" s="80" t="s">
        <v>2076</v>
      </c>
      <c r="B361" s="80">
        <v>300</v>
      </c>
      <c r="C361" s="80">
        <v>11</v>
      </c>
      <c r="D361" s="80">
        <v>18</v>
      </c>
      <c r="E361" s="80">
        <v>2014</v>
      </c>
      <c r="F361" s="80" t="s">
        <v>90</v>
      </c>
      <c r="G361" s="80" t="s">
        <v>2065</v>
      </c>
      <c r="H361" s="80" t="s">
        <v>2066</v>
      </c>
      <c r="I361" s="177"/>
      <c r="J361" s="81">
        <v>0.58298707306089981</v>
      </c>
      <c r="K361" s="81">
        <v>1.0047859266070527</v>
      </c>
      <c r="L361" s="81">
        <v>4.6316882232754999</v>
      </c>
      <c r="M361" s="81">
        <v>21.70483880133466</v>
      </c>
      <c r="N361" s="81">
        <v>22.163657268063361</v>
      </c>
      <c r="O361" s="81">
        <v>14.244551491655088</v>
      </c>
      <c r="P361" s="81">
        <v>16.464990257151111</v>
      </c>
      <c r="Q361" s="81">
        <v>0.99803359437157668</v>
      </c>
      <c r="R361" s="81">
        <v>0</v>
      </c>
      <c r="S361" s="81">
        <v>1.5467465956253597</v>
      </c>
      <c r="T361" s="82"/>
      <c r="U361" s="81">
        <v>114417</v>
      </c>
      <c r="V361" s="81">
        <v>414</v>
      </c>
      <c r="W361" s="81">
        <v>171</v>
      </c>
      <c r="X361" s="81">
        <v>4459</v>
      </c>
      <c r="Y361" s="81">
        <v>5015</v>
      </c>
      <c r="Z361" s="81">
        <v>8197</v>
      </c>
      <c r="AA361" s="81">
        <v>3279</v>
      </c>
      <c r="AB361" s="81">
        <v>13447</v>
      </c>
      <c r="AC361" s="81">
        <v>0</v>
      </c>
      <c r="AD361" s="81">
        <v>1.5467465956253597</v>
      </c>
      <c r="AE361" s="82"/>
      <c r="AF361" s="81">
        <v>812809.59473918926</v>
      </c>
      <c r="AG361" s="81">
        <v>828147.65837149473</v>
      </c>
      <c r="AH361" s="81">
        <v>1184231.6193448657</v>
      </c>
      <c r="AI361" s="81">
        <v>26984816.198996097</v>
      </c>
      <c r="AJ361" s="81">
        <v>27529504.846966159</v>
      </c>
      <c r="AK361" s="81">
        <v>0</v>
      </c>
      <c r="AL361" s="81">
        <v>0</v>
      </c>
      <c r="AM361" s="81">
        <v>1846072.1585883314</v>
      </c>
      <c r="AN361" s="81">
        <v>0</v>
      </c>
      <c r="AO361" s="81">
        <v>0</v>
      </c>
      <c r="AP361" s="82"/>
      <c r="AQ361" s="81">
        <v>72</v>
      </c>
      <c r="AR361" s="81">
        <v>15</v>
      </c>
      <c r="AS361" s="81">
        <v>0</v>
      </c>
      <c r="AT361" s="81">
        <v>0</v>
      </c>
      <c r="AU361" s="81">
        <v>0</v>
      </c>
      <c r="AV361" s="81">
        <v>0</v>
      </c>
      <c r="AW361" s="81" t="s">
        <v>564</v>
      </c>
      <c r="AX361" s="82"/>
      <c r="AY361" s="81">
        <v>332.6</v>
      </c>
      <c r="AZ361" s="81">
        <v>368.4</v>
      </c>
      <c r="BA361" s="81">
        <v>0</v>
      </c>
      <c r="BB361" s="81">
        <v>0</v>
      </c>
      <c r="BC361" s="81">
        <v>0</v>
      </c>
      <c r="BD361" s="81">
        <v>0</v>
      </c>
      <c r="BE361" s="81" t="s">
        <v>564</v>
      </c>
      <c r="BF361" s="82"/>
      <c r="BG361" s="81">
        <v>0</v>
      </c>
      <c r="BH361" s="81">
        <v>0</v>
      </c>
      <c r="BI361" s="81">
        <v>0</v>
      </c>
      <c r="BJ361" s="81">
        <v>0</v>
      </c>
      <c r="BK361" s="81">
        <v>3.9769999999999999</v>
      </c>
      <c r="BL361" s="81">
        <v>0</v>
      </c>
      <c r="BM361" s="82"/>
      <c r="BN361" s="81">
        <v>0</v>
      </c>
      <c r="BO361" s="81">
        <v>0</v>
      </c>
      <c r="BP361" s="81">
        <v>0</v>
      </c>
      <c r="BQ361" s="81">
        <v>0</v>
      </c>
      <c r="BR361" s="81">
        <v>1</v>
      </c>
      <c r="BS361" s="81">
        <v>0</v>
      </c>
      <c r="BT361"/>
      <c r="BU361" s="80">
        <v>3.9769999999999999</v>
      </c>
      <c r="BV361" s="80">
        <v>0</v>
      </c>
      <c r="BW361" s="80">
        <v>0</v>
      </c>
      <c r="BX361" s="80">
        <v>0</v>
      </c>
      <c r="BY361" s="80">
        <v>0</v>
      </c>
      <c r="BZ361" s="80">
        <v>0</v>
      </c>
      <c r="CA361" s="80">
        <v>0</v>
      </c>
      <c r="CB361" s="80">
        <v>0</v>
      </c>
      <c r="CC361" s="80">
        <v>0</v>
      </c>
    </row>
    <row r="362" spans="1:81">
      <c r="A362" s="80" t="s">
        <v>2077</v>
      </c>
      <c r="B362" s="80">
        <v>301</v>
      </c>
      <c r="C362" s="80">
        <v>12</v>
      </c>
      <c r="D362" s="80">
        <v>18</v>
      </c>
      <c r="E362" s="80">
        <v>2015</v>
      </c>
      <c r="F362" s="80" t="s">
        <v>91</v>
      </c>
      <c r="G362" s="80" t="s">
        <v>2065</v>
      </c>
      <c r="H362" s="80" t="s">
        <v>2066</v>
      </c>
      <c r="I362" s="177"/>
      <c r="J362" s="81">
        <v>0.67051844111606429</v>
      </c>
      <c r="K362" s="81">
        <v>0.9350523769357717</v>
      </c>
      <c r="L362" s="81">
        <v>4.9968901779046817</v>
      </c>
      <c r="M362" s="81">
        <v>23.138422535201158</v>
      </c>
      <c r="N362" s="81">
        <v>19.170523120814028</v>
      </c>
      <c r="O362" s="81">
        <v>13.965759317923087</v>
      </c>
      <c r="P362" s="81">
        <v>16.377439270216218</v>
      </c>
      <c r="Q362" s="81">
        <v>0.96540014376089789</v>
      </c>
      <c r="R362" s="81">
        <v>0</v>
      </c>
      <c r="S362" s="81">
        <v>1.2782982092290169</v>
      </c>
      <c r="T362" s="82"/>
      <c r="U362" s="81">
        <v>142050</v>
      </c>
      <c r="V362" s="81">
        <v>414</v>
      </c>
      <c r="W362" s="81">
        <v>171</v>
      </c>
      <c r="X362" s="81">
        <v>4459</v>
      </c>
      <c r="Y362" s="81">
        <v>5061</v>
      </c>
      <c r="Z362" s="81">
        <v>8114</v>
      </c>
      <c r="AA362" s="81">
        <v>3259</v>
      </c>
      <c r="AB362" s="81">
        <v>13287</v>
      </c>
      <c r="AC362" s="81">
        <v>0</v>
      </c>
      <c r="AD362" s="81">
        <v>1.2782982092290169</v>
      </c>
      <c r="AE362" s="82"/>
      <c r="AF362" s="81">
        <v>964787.61457519012</v>
      </c>
      <c r="AG362" s="81">
        <v>718886.37234788807</v>
      </c>
      <c r="AH362" s="81">
        <v>1050814.5068774032</v>
      </c>
      <c r="AI362" s="81">
        <v>28956866.914432637</v>
      </c>
      <c r="AJ362" s="81">
        <v>24030867.436963625</v>
      </c>
      <c r="AK362" s="81">
        <v>0</v>
      </c>
      <c r="AL362" s="81">
        <v>0</v>
      </c>
      <c r="AM362" s="81">
        <v>1820927.6131313036</v>
      </c>
      <c r="AN362" s="81">
        <v>0</v>
      </c>
      <c r="AO362" s="81">
        <v>0</v>
      </c>
      <c r="AP362" s="82"/>
      <c r="AQ362" s="81">
        <v>75</v>
      </c>
      <c r="AR362" s="81">
        <v>23</v>
      </c>
      <c r="AS362" s="81">
        <v>0</v>
      </c>
      <c r="AT362" s="81">
        <v>0</v>
      </c>
      <c r="AU362" s="81">
        <v>0</v>
      </c>
      <c r="AV362" s="81">
        <v>0</v>
      </c>
      <c r="AW362" s="81" t="s">
        <v>564</v>
      </c>
      <c r="AX362" s="82"/>
      <c r="AY362" s="81">
        <v>349.8</v>
      </c>
      <c r="AZ362" s="81">
        <v>613.70000000000005</v>
      </c>
      <c r="BA362" s="81">
        <v>0</v>
      </c>
      <c r="BB362" s="81">
        <v>0</v>
      </c>
      <c r="BC362" s="81">
        <v>0</v>
      </c>
      <c r="BD362" s="81">
        <v>0</v>
      </c>
      <c r="BE362" s="81" t="s">
        <v>564</v>
      </c>
      <c r="BF362" s="82"/>
      <c r="BG362" s="81">
        <v>0</v>
      </c>
      <c r="BH362" s="81">
        <v>0</v>
      </c>
      <c r="BI362" s="81">
        <v>0</v>
      </c>
      <c r="BJ362" s="81">
        <v>0</v>
      </c>
      <c r="BK362" s="81">
        <v>4.4690000000000003</v>
      </c>
      <c r="BL362" s="81">
        <v>0</v>
      </c>
      <c r="BM362" s="82"/>
      <c r="BN362" s="81">
        <v>0</v>
      </c>
      <c r="BO362" s="81">
        <v>0</v>
      </c>
      <c r="BP362" s="81">
        <v>0</v>
      </c>
      <c r="BQ362" s="81">
        <v>0</v>
      </c>
      <c r="BR362" s="81">
        <v>1</v>
      </c>
      <c r="BS362" s="81">
        <v>0</v>
      </c>
      <c r="BT362"/>
      <c r="BU362" s="80">
        <v>4.4690000000000003</v>
      </c>
      <c r="BV362" s="80">
        <v>0</v>
      </c>
      <c r="BW362" s="80">
        <v>0</v>
      </c>
      <c r="BX362" s="80">
        <v>0</v>
      </c>
      <c r="BY362" s="80">
        <v>0</v>
      </c>
      <c r="BZ362" s="80">
        <v>0</v>
      </c>
      <c r="CA362" s="80">
        <v>0</v>
      </c>
      <c r="CB362" s="80">
        <v>0</v>
      </c>
      <c r="CC362" s="80">
        <v>0</v>
      </c>
    </row>
    <row r="363" spans="1:81">
      <c r="A363" s="80" t="s">
        <v>2078</v>
      </c>
      <c r="B363" s="80">
        <v>302</v>
      </c>
      <c r="C363" s="80">
        <v>13</v>
      </c>
      <c r="D363" s="80">
        <v>18</v>
      </c>
      <c r="E363" s="80">
        <v>2016</v>
      </c>
      <c r="F363" s="80" t="s">
        <v>92</v>
      </c>
      <c r="G363" s="80" t="s">
        <v>2065</v>
      </c>
      <c r="H363" s="80" t="s">
        <v>2066</v>
      </c>
      <c r="I363" s="177"/>
      <c r="J363" s="81">
        <v>0.6139481408888644</v>
      </c>
      <c r="K363" s="81">
        <v>0.94067127426725217</v>
      </c>
      <c r="L363" s="81">
        <v>4.8021492809895898</v>
      </c>
      <c r="M363" s="81">
        <v>18.704785196103821</v>
      </c>
      <c r="N363" s="81">
        <v>20.534812238557414</v>
      </c>
      <c r="O363" s="81">
        <v>13.802968029676629</v>
      </c>
      <c r="P363" s="81">
        <v>16.451632468729596</v>
      </c>
      <c r="Q363" s="81">
        <v>0.92273681184946266</v>
      </c>
      <c r="R363" s="81">
        <v>0</v>
      </c>
      <c r="S363" s="81">
        <v>1.2487056586036174</v>
      </c>
      <c r="T363" s="82"/>
      <c r="U363" s="81">
        <v>129076</v>
      </c>
      <c r="V363" s="81">
        <v>414</v>
      </c>
      <c r="W363" s="81">
        <v>171</v>
      </c>
      <c r="X363" s="81">
        <v>4459</v>
      </c>
      <c r="Y363" s="81">
        <v>5092</v>
      </c>
      <c r="Z363" s="81">
        <v>8118</v>
      </c>
      <c r="AA363" s="81">
        <v>3386</v>
      </c>
      <c r="AB363" s="81">
        <v>13064</v>
      </c>
      <c r="AC363" s="81">
        <v>0</v>
      </c>
      <c r="AD363" s="81">
        <v>1.2487056586036169</v>
      </c>
      <c r="AE363" s="82"/>
      <c r="AF363" s="81">
        <v>901836.65723242727</v>
      </c>
      <c r="AG363" s="81">
        <v>695129.38895484712</v>
      </c>
      <c r="AH363" s="81">
        <v>784252.8729118458</v>
      </c>
      <c r="AI363" s="81">
        <v>28170259.164735299</v>
      </c>
      <c r="AJ363" s="81">
        <v>25312241.417737011</v>
      </c>
      <c r="AK363" s="81">
        <v>0</v>
      </c>
      <c r="AL363" s="81">
        <v>0</v>
      </c>
      <c r="AM363" s="81">
        <v>1791757.3376036419</v>
      </c>
      <c r="AN363" s="81">
        <v>0</v>
      </c>
      <c r="AO363" s="81">
        <v>0</v>
      </c>
      <c r="AP363" s="82"/>
      <c r="AQ363" s="81">
        <v>83</v>
      </c>
      <c r="AR363" s="81">
        <v>28</v>
      </c>
      <c r="AS363" s="81">
        <v>0</v>
      </c>
      <c r="AT363" s="81">
        <v>0</v>
      </c>
      <c r="AU363" s="81">
        <v>0</v>
      </c>
      <c r="AV363" s="81">
        <v>0</v>
      </c>
      <c r="AW363" s="81" t="s">
        <v>564</v>
      </c>
      <c r="AX363" s="82"/>
      <c r="AY363" s="81">
        <v>394.7</v>
      </c>
      <c r="AZ363" s="81">
        <v>745.6</v>
      </c>
      <c r="BA363" s="81">
        <v>0</v>
      </c>
      <c r="BB363" s="81">
        <v>0</v>
      </c>
      <c r="BC363" s="81">
        <v>0</v>
      </c>
      <c r="BD363" s="81">
        <v>0</v>
      </c>
      <c r="BE363" s="81" t="s">
        <v>564</v>
      </c>
      <c r="BF363" s="82"/>
      <c r="BG363" s="81">
        <v>0</v>
      </c>
      <c r="BH363" s="81">
        <v>0</v>
      </c>
      <c r="BI363" s="81">
        <v>0</v>
      </c>
      <c r="BJ363" s="81">
        <v>0</v>
      </c>
      <c r="BK363" s="81">
        <v>3.3319999999999999</v>
      </c>
      <c r="BL363" s="81">
        <v>0</v>
      </c>
      <c r="BM363" s="82"/>
      <c r="BN363" s="81">
        <v>0</v>
      </c>
      <c r="BO363" s="81">
        <v>0</v>
      </c>
      <c r="BP363" s="81">
        <v>0</v>
      </c>
      <c r="BQ363" s="81">
        <v>0</v>
      </c>
      <c r="BR363" s="81">
        <v>1</v>
      </c>
      <c r="BS363" s="81">
        <v>0</v>
      </c>
      <c r="BT363"/>
      <c r="BU363" s="80">
        <v>3.3319999999999999</v>
      </c>
      <c r="BV363" s="80">
        <v>0</v>
      </c>
      <c r="BW363" s="80">
        <v>0</v>
      </c>
      <c r="BX363" s="80">
        <v>0</v>
      </c>
      <c r="BY363" s="80">
        <v>0</v>
      </c>
      <c r="BZ363" s="80">
        <v>0</v>
      </c>
      <c r="CA363" s="80">
        <v>0</v>
      </c>
      <c r="CB363" s="80">
        <v>0</v>
      </c>
      <c r="CC363" s="80">
        <v>0</v>
      </c>
    </row>
    <row r="364" spans="1:81">
      <c r="A364" s="80" t="s">
        <v>2079</v>
      </c>
      <c r="B364" s="80">
        <v>303</v>
      </c>
      <c r="C364" s="80">
        <v>14</v>
      </c>
      <c r="D364" s="80">
        <v>18</v>
      </c>
      <c r="E364" s="80">
        <v>2017</v>
      </c>
      <c r="F364" s="80" t="s">
        <v>71</v>
      </c>
      <c r="G364" s="80" t="s">
        <v>2065</v>
      </c>
      <c r="H364" s="80" t="s">
        <v>2066</v>
      </c>
      <c r="I364" s="177"/>
      <c r="J364" s="81">
        <v>0.59400931220071351</v>
      </c>
      <c r="K364" s="81">
        <v>0.92766931438125044</v>
      </c>
      <c r="L364" s="81">
        <v>4.7223607732766766</v>
      </c>
      <c r="M364" s="81">
        <v>17.769502421181006</v>
      </c>
      <c r="N364" s="81">
        <v>21.148117000702037</v>
      </c>
      <c r="O364" s="81">
        <v>13.460658190935039</v>
      </c>
      <c r="P364" s="81">
        <v>16.221890716400363</v>
      </c>
      <c r="Q364" s="81">
        <v>0.87602425060825784</v>
      </c>
      <c r="R364" s="81">
        <v>0</v>
      </c>
      <c r="S364" s="81">
        <v>1.6158530306411467</v>
      </c>
      <c r="T364" s="82"/>
      <c r="U364" s="81">
        <v>132580</v>
      </c>
      <c r="V364" s="81">
        <v>414</v>
      </c>
      <c r="W364" s="81">
        <v>171</v>
      </c>
      <c r="X364" s="81">
        <v>4459</v>
      </c>
      <c r="Y364" s="81">
        <v>5090</v>
      </c>
      <c r="Z364" s="81">
        <v>8048</v>
      </c>
      <c r="AA364" s="81">
        <v>3360</v>
      </c>
      <c r="AB364" s="81">
        <v>12826</v>
      </c>
      <c r="AC364" s="81">
        <v>0</v>
      </c>
      <c r="AD364" s="81">
        <v>1.6158530306411469</v>
      </c>
      <c r="AE364" s="82"/>
      <c r="AF364" s="81">
        <v>884441.0311030841</v>
      </c>
      <c r="AG364" s="81">
        <v>693265.75339209044</v>
      </c>
      <c r="AH364" s="81">
        <v>1011445.2345815999</v>
      </c>
      <c r="AI364" s="81">
        <v>27902239.094405219</v>
      </c>
      <c r="AJ364" s="81">
        <v>24977540.99786599</v>
      </c>
      <c r="AK364" s="81">
        <v>0</v>
      </c>
      <c r="AL364" s="81">
        <v>0</v>
      </c>
      <c r="AM364" s="81">
        <v>1761867.630782054</v>
      </c>
      <c r="AN364" s="81">
        <v>0</v>
      </c>
      <c r="AO364" s="81">
        <v>0</v>
      </c>
      <c r="AP364" s="82"/>
      <c r="AQ364" s="81">
        <v>88</v>
      </c>
      <c r="AR364" s="81">
        <v>34</v>
      </c>
      <c r="AS364" s="81">
        <v>0</v>
      </c>
      <c r="AT364" s="81">
        <v>0</v>
      </c>
      <c r="AU364" s="81">
        <v>0</v>
      </c>
      <c r="AV364" s="81">
        <v>0</v>
      </c>
      <c r="AW364" s="81" t="s">
        <v>564</v>
      </c>
      <c r="AX364" s="82"/>
      <c r="AY364" s="81">
        <v>422.4</v>
      </c>
      <c r="AZ364" s="81">
        <v>867.9</v>
      </c>
      <c r="BA364" s="81">
        <v>0</v>
      </c>
      <c r="BB364" s="81">
        <v>0</v>
      </c>
      <c r="BC364" s="81">
        <v>0</v>
      </c>
      <c r="BD364" s="81">
        <v>0</v>
      </c>
      <c r="BE364" s="81" t="s">
        <v>564</v>
      </c>
      <c r="BF364" s="82"/>
      <c r="BG364" s="81">
        <v>0</v>
      </c>
      <c r="BH364" s="81">
        <v>0</v>
      </c>
      <c r="BI364" s="81">
        <v>0</v>
      </c>
      <c r="BJ364" s="81">
        <v>0</v>
      </c>
      <c r="BK364" s="81">
        <v>4.194</v>
      </c>
      <c r="BL364" s="81">
        <v>0</v>
      </c>
      <c r="BM364" s="82"/>
      <c r="BN364" s="81">
        <v>0</v>
      </c>
      <c r="BO364" s="81">
        <v>0</v>
      </c>
      <c r="BP364" s="81">
        <v>0</v>
      </c>
      <c r="BQ364" s="81">
        <v>0</v>
      </c>
      <c r="BR364" s="81">
        <v>1</v>
      </c>
      <c r="BS364" s="81">
        <v>0</v>
      </c>
      <c r="BT364"/>
      <c r="BU364" s="80">
        <v>4.194</v>
      </c>
      <c r="BV364" s="80">
        <v>0</v>
      </c>
      <c r="BW364" s="80">
        <v>0</v>
      </c>
      <c r="BX364" s="80">
        <v>0</v>
      </c>
      <c r="BY364" s="80">
        <v>0</v>
      </c>
      <c r="BZ364" s="80">
        <v>0</v>
      </c>
      <c r="CA364" s="80">
        <v>0</v>
      </c>
      <c r="CB364" s="80">
        <v>0</v>
      </c>
      <c r="CC364" s="80">
        <v>0</v>
      </c>
    </row>
    <row r="365" spans="1:81">
      <c r="A365" s="80" t="s">
        <v>2080</v>
      </c>
      <c r="B365" s="80">
        <v>304</v>
      </c>
      <c r="C365" s="80">
        <v>15</v>
      </c>
      <c r="D365" s="80">
        <v>18</v>
      </c>
      <c r="E365" s="80">
        <v>2018</v>
      </c>
      <c r="F365" s="80" t="s">
        <v>93</v>
      </c>
      <c r="G365" s="80" t="s">
        <v>2065</v>
      </c>
      <c r="H365" s="80" t="s">
        <v>2066</v>
      </c>
      <c r="I365" s="177"/>
      <c r="J365" s="81">
        <v>0.76033621688936692</v>
      </c>
      <c r="K365" s="81">
        <v>0.87048460215693946</v>
      </c>
      <c r="L365" s="81">
        <v>4.2335937422695125</v>
      </c>
      <c r="M365" s="81">
        <v>17.293592980810836</v>
      </c>
      <c r="N365" s="81">
        <v>20.360191663579776</v>
      </c>
      <c r="O365" s="81">
        <v>13.107653268118106</v>
      </c>
      <c r="P365" s="81">
        <v>15.883558414600779</v>
      </c>
      <c r="Q365" s="81">
        <v>0.79325863021116227</v>
      </c>
      <c r="R365" s="81">
        <v>0</v>
      </c>
      <c r="S365" s="81">
        <v>1.6203794089459318</v>
      </c>
      <c r="T365" s="82"/>
      <c r="U365" s="81">
        <v>182446</v>
      </c>
      <c r="V365" s="81">
        <v>414</v>
      </c>
      <c r="W365" s="81">
        <v>171</v>
      </c>
      <c r="X365" s="81">
        <v>4459</v>
      </c>
      <c r="Y365" s="81">
        <v>5056</v>
      </c>
      <c r="Z365" s="81">
        <v>7987</v>
      </c>
      <c r="AA365" s="81">
        <v>3323</v>
      </c>
      <c r="AB365" s="81">
        <v>12516</v>
      </c>
      <c r="AC365" s="81">
        <v>0</v>
      </c>
      <c r="AD365" s="81">
        <v>1.620379408945932</v>
      </c>
      <c r="AE365" s="82"/>
      <c r="AF365" s="81">
        <v>1163755.869421158</v>
      </c>
      <c r="AG365" s="81">
        <v>615823.79491246003</v>
      </c>
      <c r="AH365" s="81">
        <v>955741.85645332176</v>
      </c>
      <c r="AI365" s="81">
        <v>26651664.95333676</v>
      </c>
      <c r="AJ365" s="81">
        <v>24753554.316168532</v>
      </c>
      <c r="AK365" s="81">
        <v>0</v>
      </c>
      <c r="AL365" s="81">
        <v>0</v>
      </c>
      <c r="AM365" s="81">
        <v>1722841.3016669969</v>
      </c>
      <c r="AN365" s="81">
        <v>0</v>
      </c>
      <c r="AO365" s="81">
        <v>0</v>
      </c>
      <c r="AP365" s="82"/>
      <c r="AQ365" s="81">
        <v>93</v>
      </c>
      <c r="AR365" s="81">
        <v>36</v>
      </c>
      <c r="AS365" s="81">
        <v>0</v>
      </c>
      <c r="AT365" s="81">
        <v>0</v>
      </c>
      <c r="AU365" s="81">
        <v>0</v>
      </c>
      <c r="AV365" s="81">
        <v>0</v>
      </c>
      <c r="AW365" s="81" t="s">
        <v>564</v>
      </c>
      <c r="AX365" s="82"/>
      <c r="AY365" s="81">
        <v>456</v>
      </c>
      <c r="AZ365" s="81">
        <v>941</v>
      </c>
      <c r="BA365" s="81">
        <v>0</v>
      </c>
      <c r="BB365" s="81">
        <v>0</v>
      </c>
      <c r="BC365" s="81">
        <v>0</v>
      </c>
      <c r="BD365" s="81">
        <v>0</v>
      </c>
      <c r="BE365" s="81" t="s">
        <v>564</v>
      </c>
      <c r="BF365" s="82"/>
      <c r="BG365" s="81">
        <v>0</v>
      </c>
      <c r="BH365" s="81">
        <v>0</v>
      </c>
      <c r="BI365" s="81">
        <v>0</v>
      </c>
      <c r="BJ365" s="81">
        <v>0</v>
      </c>
      <c r="BK365" s="81">
        <v>4.0949999999999998</v>
      </c>
      <c r="BL365" s="81">
        <v>0</v>
      </c>
      <c r="BM365" s="82"/>
      <c r="BN365" s="81">
        <v>0</v>
      </c>
      <c r="BO365" s="81">
        <v>0</v>
      </c>
      <c r="BP365" s="81">
        <v>0</v>
      </c>
      <c r="BQ365" s="81">
        <v>0</v>
      </c>
      <c r="BR365" s="81">
        <v>1</v>
      </c>
      <c r="BS365" s="81">
        <v>0</v>
      </c>
      <c r="BT365"/>
      <c r="BU365" s="80">
        <v>4.0949999999999998</v>
      </c>
      <c r="BV365" s="80">
        <v>0</v>
      </c>
      <c r="BW365" s="80">
        <v>0</v>
      </c>
      <c r="BX365" s="80">
        <v>0</v>
      </c>
      <c r="BY365" s="80">
        <v>0</v>
      </c>
      <c r="BZ365" s="80">
        <v>0</v>
      </c>
      <c r="CA365" s="80">
        <v>0</v>
      </c>
      <c r="CB365" s="80">
        <v>0</v>
      </c>
      <c r="CC365" s="80">
        <v>0</v>
      </c>
    </row>
    <row r="366" spans="1:81">
      <c r="A366" s="80" t="s">
        <v>2081</v>
      </c>
      <c r="B366" s="80">
        <v>305</v>
      </c>
      <c r="C366" s="80">
        <v>16</v>
      </c>
      <c r="D366" s="80">
        <v>18</v>
      </c>
      <c r="E366" s="80">
        <v>2019</v>
      </c>
      <c r="F366" s="80" t="s">
        <v>73</v>
      </c>
      <c r="G366" s="80" t="s">
        <v>2065</v>
      </c>
      <c r="H366" s="80" t="s">
        <v>2066</v>
      </c>
      <c r="I366" s="177"/>
      <c r="J366" s="81">
        <v>0.70409858914466106</v>
      </c>
      <c r="K366" s="81">
        <v>0.79015518780989102</v>
      </c>
      <c r="L366" s="81">
        <v>4.2566381833465048</v>
      </c>
      <c r="M366" s="81">
        <v>16.560453842191112</v>
      </c>
      <c r="N366" s="81">
        <v>18.353684093888887</v>
      </c>
      <c r="O366" s="81">
        <v>12.624816166369534</v>
      </c>
      <c r="P366" s="81">
        <v>15.237601716482455</v>
      </c>
      <c r="Q366" s="81">
        <v>0.76185672036209373</v>
      </c>
      <c r="R366" s="81">
        <v>0</v>
      </c>
      <c r="S366" s="81">
        <v>2.9563874716513507</v>
      </c>
      <c r="T366" s="82"/>
      <c r="U366" s="81">
        <v>171260</v>
      </c>
      <c r="V366" s="81">
        <v>414</v>
      </c>
      <c r="W366" s="81">
        <v>171</v>
      </c>
      <c r="X366" s="81">
        <v>4459</v>
      </c>
      <c r="Y366" s="81">
        <v>5135</v>
      </c>
      <c r="Z366" s="81">
        <v>7904</v>
      </c>
      <c r="AA366" s="81">
        <v>3164</v>
      </c>
      <c r="AB366" s="81">
        <v>12346</v>
      </c>
      <c r="AC366" s="81">
        <v>0</v>
      </c>
      <c r="AD366" s="81">
        <v>2.9563874716513512</v>
      </c>
      <c r="AE366" s="82"/>
      <c r="AF366" s="81">
        <v>1143687.073748447</v>
      </c>
      <c r="AG366" s="81">
        <v>596280.5611537277</v>
      </c>
      <c r="AH366" s="81">
        <v>1009504.554896061</v>
      </c>
      <c r="AI366" s="81">
        <v>27311283.573704001</v>
      </c>
      <c r="AJ366" s="81">
        <v>23186666.052463356</v>
      </c>
      <c r="AK366" s="81">
        <v>0</v>
      </c>
      <c r="AL366" s="81">
        <v>0</v>
      </c>
      <c r="AM366" s="81">
        <v>1681432.25936176</v>
      </c>
      <c r="AN366" s="81">
        <v>0</v>
      </c>
      <c r="AO366" s="81">
        <v>0</v>
      </c>
      <c r="AP366" s="82"/>
      <c r="AQ366" s="81">
        <v>99</v>
      </c>
      <c r="AR366" s="81">
        <v>39</v>
      </c>
      <c r="AS366" s="81">
        <v>0</v>
      </c>
      <c r="AT366" s="81">
        <v>0</v>
      </c>
      <c r="AU366" s="81">
        <v>0</v>
      </c>
      <c r="AV366" s="81">
        <v>0</v>
      </c>
      <c r="AW366" s="81" t="s">
        <v>564</v>
      </c>
      <c r="AX366" s="82"/>
      <c r="AY366" s="81">
        <v>491.6</v>
      </c>
      <c r="AZ366" s="81">
        <v>989.40000000000009</v>
      </c>
      <c r="BA366" s="81">
        <v>0</v>
      </c>
      <c r="BB366" s="81">
        <v>0</v>
      </c>
      <c r="BC366" s="81">
        <v>0</v>
      </c>
      <c r="BD366" s="81">
        <v>0</v>
      </c>
      <c r="BE366" s="81" t="s">
        <v>564</v>
      </c>
      <c r="BF366" s="82"/>
      <c r="BG366" s="81">
        <v>0</v>
      </c>
      <c r="BH366" s="81">
        <v>0</v>
      </c>
      <c r="BI366" s="81">
        <v>0</v>
      </c>
      <c r="BJ366" s="81">
        <v>0</v>
      </c>
      <c r="BK366" s="81">
        <v>4.1529999999999996</v>
      </c>
      <c r="BL366" s="81">
        <v>0</v>
      </c>
      <c r="BM366" s="82"/>
      <c r="BN366" s="81">
        <v>0</v>
      </c>
      <c r="BO366" s="81">
        <v>0</v>
      </c>
      <c r="BP366" s="81">
        <v>0</v>
      </c>
      <c r="BQ366" s="81">
        <v>0</v>
      </c>
      <c r="BR366" s="81">
        <v>1</v>
      </c>
      <c r="BS366" s="81">
        <v>0</v>
      </c>
      <c r="BT366"/>
      <c r="BU366" s="80">
        <v>4.1529999999999996</v>
      </c>
      <c r="BV366" s="80">
        <v>0</v>
      </c>
      <c r="BW366" s="80">
        <v>0</v>
      </c>
      <c r="BX366" s="80">
        <v>0</v>
      </c>
      <c r="BY366" s="80">
        <v>0</v>
      </c>
      <c r="BZ366" s="80">
        <v>0</v>
      </c>
      <c r="CA366" s="80">
        <v>0</v>
      </c>
      <c r="CB366" s="80">
        <v>0</v>
      </c>
      <c r="CC366" s="80">
        <v>0</v>
      </c>
    </row>
    <row r="367" spans="1:81">
      <c r="A367" s="80" t="s">
        <v>2082</v>
      </c>
      <c r="B367" s="80">
        <v>306</v>
      </c>
      <c r="C367" s="80">
        <v>17</v>
      </c>
      <c r="D367" s="80">
        <v>18</v>
      </c>
      <c r="E367" s="80">
        <v>2020</v>
      </c>
      <c r="F367" s="80" t="s">
        <v>218</v>
      </c>
      <c r="G367" s="80" t="s">
        <v>2065</v>
      </c>
      <c r="H367" s="80" t="s">
        <v>2066</v>
      </c>
      <c r="I367" s="177"/>
      <c r="J367" s="81">
        <v>0.68780043342718333</v>
      </c>
      <c r="K367" s="81">
        <v>0.64788586010285965</v>
      </c>
      <c r="L367" s="81">
        <v>4.2923553166392097</v>
      </c>
      <c r="M367" s="81">
        <v>13.219844184204565</v>
      </c>
      <c r="N367" s="81">
        <v>17.495519368067836</v>
      </c>
      <c r="O367" s="81">
        <v>10.979958227281095</v>
      </c>
      <c r="P367" s="81">
        <v>14.680724922277053</v>
      </c>
      <c r="Q367" s="81">
        <v>0.70508159944218418</v>
      </c>
      <c r="R367" s="81">
        <v>0</v>
      </c>
      <c r="S367" s="81">
        <v>2.3822293969184138</v>
      </c>
      <c r="T367" s="82"/>
      <c r="U367" s="81">
        <v>170208</v>
      </c>
      <c r="V367" s="81">
        <v>297</v>
      </c>
      <c r="W367" s="81">
        <v>193</v>
      </c>
      <c r="X367" s="81">
        <v>3955</v>
      </c>
      <c r="Y367" s="81">
        <v>4993</v>
      </c>
      <c r="Z367" s="81">
        <v>7846</v>
      </c>
      <c r="AA367" s="81">
        <v>3312</v>
      </c>
      <c r="AB367" s="81">
        <v>11958</v>
      </c>
      <c r="AC367" s="81">
        <v>0</v>
      </c>
      <c r="AD367" s="81">
        <v>2.3822293969184138</v>
      </c>
      <c r="AE367" s="82"/>
      <c r="AF367" s="81">
        <v>1147471.837883177</v>
      </c>
      <c r="AG367" s="81">
        <v>467177.17332769203</v>
      </c>
      <c r="AH367" s="81">
        <v>1104474.9648278798</v>
      </c>
      <c r="AI367" s="81">
        <v>22853055.174974147</v>
      </c>
      <c r="AJ367" s="81">
        <v>22781851.287168726</v>
      </c>
      <c r="AK367" s="81"/>
      <c r="AL367" s="81"/>
      <c r="AM367" s="81">
        <v>1560651.8561509869</v>
      </c>
      <c r="AN367" s="81"/>
      <c r="AO367" s="81"/>
      <c r="AP367" s="82"/>
      <c r="AQ367" s="81">
        <v>108</v>
      </c>
      <c r="AR367" s="81">
        <v>43</v>
      </c>
      <c r="AS367" s="81">
        <v>0</v>
      </c>
      <c r="AT367" s="81">
        <v>0</v>
      </c>
      <c r="AU367" s="81">
        <v>0</v>
      </c>
      <c r="AV367" s="81">
        <v>0</v>
      </c>
      <c r="AW367" s="81">
        <v>0</v>
      </c>
      <c r="AX367" s="82"/>
      <c r="AY367" s="81">
        <v>544.20000000000005</v>
      </c>
      <c r="AZ367" s="81">
        <v>1253.2</v>
      </c>
      <c r="BA367" s="81">
        <v>0</v>
      </c>
      <c r="BB367" s="81">
        <v>0</v>
      </c>
      <c r="BC367" s="81">
        <v>0</v>
      </c>
      <c r="BD367" s="81">
        <v>0</v>
      </c>
      <c r="BE367" s="81">
        <v>0</v>
      </c>
      <c r="BF367" s="82"/>
      <c r="BG367" s="81">
        <v>0</v>
      </c>
      <c r="BH367" s="81">
        <v>0</v>
      </c>
      <c r="BI367" s="81">
        <v>0</v>
      </c>
      <c r="BJ367" s="81">
        <v>0</v>
      </c>
      <c r="BK367" s="81">
        <v>3.3650000000000002</v>
      </c>
      <c r="BL367" s="81">
        <v>0</v>
      </c>
      <c r="BM367" s="82"/>
      <c r="BN367" s="81">
        <v>0</v>
      </c>
      <c r="BO367" s="81">
        <v>0</v>
      </c>
      <c r="BP367" s="81">
        <v>0</v>
      </c>
      <c r="BQ367" s="81">
        <v>0</v>
      </c>
      <c r="BR367" s="81">
        <v>1</v>
      </c>
      <c r="BS367" s="81">
        <v>0</v>
      </c>
      <c r="BT367"/>
      <c r="BU367" s="80">
        <v>3.3650000000000002</v>
      </c>
      <c r="BV367" s="80">
        <v>0</v>
      </c>
      <c r="BW367" s="80">
        <v>0</v>
      </c>
      <c r="BX367" s="80">
        <v>0</v>
      </c>
      <c r="BY367" s="80">
        <v>0</v>
      </c>
      <c r="BZ367" s="80">
        <v>0</v>
      </c>
      <c r="CA367" s="80">
        <v>0</v>
      </c>
      <c r="CB367" s="80">
        <v>0</v>
      </c>
      <c r="CC367" s="80">
        <v>0</v>
      </c>
    </row>
    <row r="368" spans="1:81">
      <c r="A368" s="80" t="s">
        <v>2083</v>
      </c>
      <c r="B368" s="80">
        <v>306</v>
      </c>
      <c r="C368" s="80">
        <v>18</v>
      </c>
      <c r="D368" s="80">
        <v>18</v>
      </c>
      <c r="E368" s="80">
        <v>2021</v>
      </c>
      <c r="F368" s="80" t="s">
        <v>75</v>
      </c>
      <c r="G368" s="174" t="s">
        <v>2065</v>
      </c>
      <c r="H368" s="80" t="s">
        <v>2066</v>
      </c>
      <c r="I368" s="177"/>
      <c r="J368" s="81">
        <v>0.67195144248618799</v>
      </c>
      <c r="K368" s="81">
        <v>0.69473693021765437</v>
      </c>
      <c r="L368" s="81">
        <v>5.631231130753001</v>
      </c>
      <c r="M368" s="81">
        <v>16.421340604620973</v>
      </c>
      <c r="N368" s="81">
        <v>18.456662444105937</v>
      </c>
      <c r="O368" s="81">
        <v>10.479934679754086</v>
      </c>
      <c r="P368" s="81">
        <v>14.976736849317128</v>
      </c>
      <c r="Q368" s="81">
        <v>0.69695467440136827</v>
      </c>
      <c r="R368" s="81">
        <v>0</v>
      </c>
      <c r="S368" s="81">
        <v>2.0265472563238349</v>
      </c>
      <c r="T368" s="82"/>
      <c r="U368" s="81">
        <v>175881</v>
      </c>
      <c r="V368" s="81">
        <v>297</v>
      </c>
      <c r="W368" s="81">
        <v>193</v>
      </c>
      <c r="X368" s="81">
        <v>3955</v>
      </c>
      <c r="Y368" s="81">
        <v>4952</v>
      </c>
      <c r="Z368" s="81">
        <v>7711</v>
      </c>
      <c r="AA368" s="81">
        <v>3295</v>
      </c>
      <c r="AB368" s="81">
        <v>11680</v>
      </c>
      <c r="AC368" s="81">
        <v>0</v>
      </c>
      <c r="AD368" s="81">
        <v>2.0265472563238349</v>
      </c>
      <c r="AE368" s="82"/>
      <c r="AF368" s="81">
        <v>1061310.3047763386</v>
      </c>
      <c r="AG368" s="81">
        <v>481095.82859100151</v>
      </c>
      <c r="AH368" s="81">
        <v>1323008.4743403634</v>
      </c>
      <c r="AI368" s="81">
        <v>26643129.400330257</v>
      </c>
      <c r="AJ368" s="81">
        <v>22907401.05398773</v>
      </c>
      <c r="AK368" s="81">
        <v>0</v>
      </c>
      <c r="AL368" s="81">
        <v>0</v>
      </c>
      <c r="AM368" s="81">
        <v>1533162.209595138</v>
      </c>
      <c r="AN368" s="81">
        <v>0</v>
      </c>
      <c r="AO368" s="81">
        <v>0</v>
      </c>
      <c r="AP368" s="82"/>
      <c r="AQ368" s="81">
        <v>113</v>
      </c>
      <c r="AR368" s="81">
        <v>45</v>
      </c>
      <c r="AS368" s="81">
        <v>0</v>
      </c>
      <c r="AT368" s="81">
        <v>0</v>
      </c>
      <c r="AU368" s="81">
        <v>0</v>
      </c>
      <c r="AV368" s="81">
        <v>0</v>
      </c>
      <c r="AW368" s="81"/>
      <c r="AX368" s="82"/>
      <c r="AY368" s="81">
        <v>580.5</v>
      </c>
      <c r="AZ368" s="81">
        <v>1342.7</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2084</v>
      </c>
      <c r="B369" s="80">
        <v>306</v>
      </c>
      <c r="C369" s="80">
        <v>19</v>
      </c>
      <c r="D369" s="80">
        <v>18</v>
      </c>
      <c r="E369" s="80">
        <v>2022</v>
      </c>
      <c r="F369" s="80" t="s">
        <v>568</v>
      </c>
      <c r="G369" s="174" t="s">
        <v>2065</v>
      </c>
      <c r="H369" s="80" t="s">
        <v>2066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117</v>
      </c>
      <c r="AR369" s="81">
        <v>45</v>
      </c>
      <c r="AS369" s="81">
        <v>0</v>
      </c>
      <c r="AT369" s="81">
        <v>0</v>
      </c>
      <c r="AU369" s="81">
        <v>0</v>
      </c>
      <c r="AV369" s="81">
        <v>0</v>
      </c>
      <c r="AW369" s="81"/>
      <c r="AX369" s="82"/>
      <c r="AY369" s="81">
        <v>600.9</v>
      </c>
      <c r="AZ369" s="81">
        <v>1342.7000000000003</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2085</v>
      </c>
      <c r="B370" s="80">
        <v>460</v>
      </c>
      <c r="C370" s="80">
        <v>1</v>
      </c>
      <c r="D370" s="80">
        <v>28</v>
      </c>
      <c r="E370" s="80">
        <v>1990</v>
      </c>
      <c r="F370" s="80" t="s">
        <v>562</v>
      </c>
      <c r="G370" s="80" t="s">
        <v>2086</v>
      </c>
      <c r="H370" s="80" t="s">
        <v>2087</v>
      </c>
      <c r="I370" s="177"/>
      <c r="J370" s="81">
        <v>22.159397311031203</v>
      </c>
      <c r="K370" s="81">
        <v>1.0746226809890271</v>
      </c>
      <c r="L370" s="81">
        <v>10.318460006116025</v>
      </c>
      <c r="M370" s="81">
        <v>4.2092644481380432</v>
      </c>
      <c r="N370" s="81">
        <v>8.6959461641070153</v>
      </c>
      <c r="O370" s="81">
        <v>9.9778344803758792</v>
      </c>
      <c r="P370" s="81">
        <v>15.650026308679124</v>
      </c>
      <c r="Q370" s="81">
        <v>0.77269856545641913</v>
      </c>
      <c r="R370" s="81">
        <v>0</v>
      </c>
      <c r="S370" s="81">
        <v>0.62017564715162854</v>
      </c>
      <c r="T370" s="82"/>
      <c r="U370" s="81">
        <v>1021711</v>
      </c>
      <c r="V370" s="81">
        <v>369</v>
      </c>
      <c r="W370" s="81">
        <v>108</v>
      </c>
      <c r="X370" s="81">
        <v>1790</v>
      </c>
      <c r="Y370" s="81">
        <v>3298</v>
      </c>
      <c r="Z370" s="81">
        <v>4104</v>
      </c>
      <c r="AA370" s="81">
        <v>3800</v>
      </c>
      <c r="AB370" s="81">
        <v>12546</v>
      </c>
      <c r="AC370" s="81">
        <v>0</v>
      </c>
      <c r="AD370" s="81">
        <v>0.62017564715162854</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2088</v>
      </c>
      <c r="B371" s="80">
        <v>461</v>
      </c>
      <c r="C371" s="80">
        <v>2</v>
      </c>
      <c r="D371" s="80">
        <v>28</v>
      </c>
      <c r="E371" s="80">
        <v>2005</v>
      </c>
      <c r="F371" s="80" t="s">
        <v>565</v>
      </c>
      <c r="G371" s="80" t="s">
        <v>2086</v>
      </c>
      <c r="H371" s="80" t="s">
        <v>2087</v>
      </c>
      <c r="I371" s="177"/>
      <c r="J371" s="81">
        <v>9.6816631931088857</v>
      </c>
      <c r="K371" s="81">
        <v>0.61609847053519129</v>
      </c>
      <c r="L371" s="81">
        <v>8.5513659181794068</v>
      </c>
      <c r="M371" s="81">
        <v>8.6913551516687075</v>
      </c>
      <c r="N371" s="81">
        <v>16.30608101511455</v>
      </c>
      <c r="O371" s="81">
        <v>16.026352987124856</v>
      </c>
      <c r="P371" s="81">
        <v>16.483958979336176</v>
      </c>
      <c r="Q371" s="81">
        <v>0.78786765909565126</v>
      </c>
      <c r="R371" s="81">
        <v>0</v>
      </c>
      <c r="S371" s="81">
        <v>1.1310643613405982</v>
      </c>
      <c r="T371" s="82"/>
      <c r="U371" s="81">
        <v>641622</v>
      </c>
      <c r="V371" s="81">
        <v>267</v>
      </c>
      <c r="W371" s="81">
        <v>102</v>
      </c>
      <c r="X371" s="81">
        <v>1849</v>
      </c>
      <c r="Y371" s="81">
        <v>4432</v>
      </c>
      <c r="Z371" s="81">
        <v>7628</v>
      </c>
      <c r="AA371" s="81">
        <v>3278</v>
      </c>
      <c r="AB371" s="81">
        <v>13373</v>
      </c>
      <c r="AC371" s="81">
        <v>0</v>
      </c>
      <c r="AD371" s="81">
        <v>1.1310643613405982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2089</v>
      </c>
      <c r="B372" s="80">
        <v>462</v>
      </c>
      <c r="C372" s="80">
        <v>3</v>
      </c>
      <c r="D372" s="80">
        <v>28</v>
      </c>
      <c r="E372" s="80">
        <v>2006</v>
      </c>
      <c r="F372" s="80" t="s">
        <v>566</v>
      </c>
      <c r="G372" s="80" t="s">
        <v>2086</v>
      </c>
      <c r="H372" s="80" t="s">
        <v>2087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2090</v>
      </c>
      <c r="B373" s="80">
        <v>463</v>
      </c>
      <c r="C373" s="80">
        <v>4</v>
      </c>
      <c r="D373" s="80">
        <v>28</v>
      </c>
      <c r="E373" s="80">
        <v>2007</v>
      </c>
      <c r="F373" s="80" t="s">
        <v>567</v>
      </c>
      <c r="G373" s="80" t="s">
        <v>2086</v>
      </c>
      <c r="H373" s="80" t="s">
        <v>2087</v>
      </c>
      <c r="I373" s="177"/>
      <c r="J373" s="81">
        <v>12.984828556899778</v>
      </c>
      <c r="K373" s="81">
        <v>0.5762268544410255</v>
      </c>
      <c r="L373" s="81">
        <v>5.0093757616836649</v>
      </c>
      <c r="M373" s="81">
        <v>9.5924939148011532</v>
      </c>
      <c r="N373" s="81">
        <v>15.788275309027327</v>
      </c>
      <c r="O373" s="81">
        <v>15.772307064900845</v>
      </c>
      <c r="P373" s="81">
        <v>16.3867630259344</v>
      </c>
      <c r="Q373" s="81">
        <v>0.82582703026175264</v>
      </c>
      <c r="R373" s="81">
        <v>0</v>
      </c>
      <c r="S373" s="81">
        <v>1.1640029123549587</v>
      </c>
      <c r="T373" s="82"/>
      <c r="U373" s="81">
        <v>931544</v>
      </c>
      <c r="V373" s="81">
        <v>253</v>
      </c>
      <c r="W373" s="81">
        <v>65</v>
      </c>
      <c r="X373" s="81">
        <v>2455</v>
      </c>
      <c r="Y373" s="81">
        <v>4558</v>
      </c>
      <c r="Z373" s="81">
        <v>7804</v>
      </c>
      <c r="AA373" s="81">
        <v>3209</v>
      </c>
      <c r="AB373" s="81">
        <v>13276</v>
      </c>
      <c r="AC373" s="81">
        <v>0</v>
      </c>
      <c r="AD373" s="81">
        <v>1.1640029123549587</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2091</v>
      </c>
      <c r="B374" s="80">
        <v>464</v>
      </c>
      <c r="C374" s="80">
        <v>5</v>
      </c>
      <c r="D374" s="80">
        <v>28</v>
      </c>
      <c r="E374" s="80">
        <v>2008</v>
      </c>
      <c r="F374" s="80" t="s">
        <v>84</v>
      </c>
      <c r="G374" s="80" t="s">
        <v>2086</v>
      </c>
      <c r="H374" s="80" t="s">
        <v>2087</v>
      </c>
      <c r="I374" s="177"/>
      <c r="J374" s="81">
        <v>11.06061463955645</v>
      </c>
      <c r="K374" s="81">
        <v>0.42654184588990757</v>
      </c>
      <c r="L374" s="81">
        <v>4.2966801111680626</v>
      </c>
      <c r="M374" s="81">
        <v>10.478935672550897</v>
      </c>
      <c r="N374" s="81">
        <v>15.878439502728153</v>
      </c>
      <c r="O374" s="81">
        <v>15.313646040032765</v>
      </c>
      <c r="P374" s="81">
        <v>16.296678338736296</v>
      </c>
      <c r="Q374" s="81">
        <v>0.80770277364885112</v>
      </c>
      <c r="R374" s="81">
        <v>0</v>
      </c>
      <c r="S374" s="81">
        <v>1.0131047116192542</v>
      </c>
      <c r="T374" s="82"/>
      <c r="U374" s="81">
        <v>899747</v>
      </c>
      <c r="V374" s="81">
        <v>253</v>
      </c>
      <c r="W374" s="81">
        <v>65</v>
      </c>
      <c r="X374" s="81">
        <v>2455</v>
      </c>
      <c r="Y374" s="81">
        <v>4605</v>
      </c>
      <c r="Z374" s="81">
        <v>7843</v>
      </c>
      <c r="AA374" s="81">
        <v>3195</v>
      </c>
      <c r="AB374" s="81">
        <v>13198</v>
      </c>
      <c r="AC374" s="81">
        <v>0</v>
      </c>
      <c r="AD374" s="81">
        <v>1.0131047116192542</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2092</v>
      </c>
      <c r="B375" s="80">
        <v>465</v>
      </c>
      <c r="C375" s="80">
        <v>6</v>
      </c>
      <c r="D375" s="80">
        <v>28</v>
      </c>
      <c r="E375" s="80">
        <v>2009</v>
      </c>
      <c r="F375" s="80" t="s">
        <v>85</v>
      </c>
      <c r="G375" s="80" t="s">
        <v>2086</v>
      </c>
      <c r="H375" s="80" t="s">
        <v>2087</v>
      </c>
      <c r="I375" s="177"/>
      <c r="J375" s="81">
        <v>8.0290277744238026</v>
      </c>
      <c r="K375" s="81">
        <v>0.52270442460511946</v>
      </c>
      <c r="L375" s="81">
        <v>3.7762086542079372</v>
      </c>
      <c r="M375" s="81">
        <v>10.662207970146618</v>
      </c>
      <c r="N375" s="81">
        <v>15.872937329157455</v>
      </c>
      <c r="O375" s="81">
        <v>15.593707493406948</v>
      </c>
      <c r="P375" s="81">
        <v>15.730134476947828</v>
      </c>
      <c r="Q375" s="81">
        <v>0.76143302082779851</v>
      </c>
      <c r="R375" s="81">
        <v>0</v>
      </c>
      <c r="S375" s="81">
        <v>1.0916030162347301</v>
      </c>
      <c r="T375" s="82"/>
      <c r="U375" s="81">
        <v>684884</v>
      </c>
      <c r="V375" s="81">
        <v>264</v>
      </c>
      <c r="W375" s="81">
        <v>100</v>
      </c>
      <c r="X375" s="81">
        <v>2545</v>
      </c>
      <c r="Y375" s="81">
        <v>4624</v>
      </c>
      <c r="Z375" s="81">
        <v>7883</v>
      </c>
      <c r="AA375" s="81">
        <v>3166</v>
      </c>
      <c r="AB375" s="81">
        <v>13061</v>
      </c>
      <c r="AC375" s="81">
        <v>0</v>
      </c>
      <c r="AD375" s="81">
        <v>1.0916030162347301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2093</v>
      </c>
      <c r="B376" s="80">
        <v>466</v>
      </c>
      <c r="C376" s="80">
        <v>7</v>
      </c>
      <c r="D376" s="80">
        <v>28</v>
      </c>
      <c r="E376" s="80">
        <v>2010</v>
      </c>
      <c r="F376" s="80" t="s">
        <v>86</v>
      </c>
      <c r="G376" s="80" t="s">
        <v>2086</v>
      </c>
      <c r="H376" s="80" t="s">
        <v>2087</v>
      </c>
      <c r="I376" s="177"/>
      <c r="J376" s="81">
        <v>6.1423797816030437</v>
      </c>
      <c r="K376" s="81">
        <v>0.51126257212771464</v>
      </c>
      <c r="L376" s="81">
        <v>3.2308197498082989</v>
      </c>
      <c r="M376" s="81">
        <v>9.9608521733238753</v>
      </c>
      <c r="N376" s="81">
        <v>13.305502628642325</v>
      </c>
      <c r="O376" s="81">
        <v>15.641690464626832</v>
      </c>
      <c r="P376" s="81">
        <v>15.924111562758315</v>
      </c>
      <c r="Q376" s="81">
        <v>0.78661682612232298</v>
      </c>
      <c r="R376" s="81">
        <v>0</v>
      </c>
      <c r="S376" s="81">
        <v>1.5247194692614117</v>
      </c>
      <c r="T376" s="82"/>
      <c r="U376" s="81">
        <v>610342</v>
      </c>
      <c r="V376" s="81">
        <v>264</v>
      </c>
      <c r="W376" s="81">
        <v>100</v>
      </c>
      <c r="X376" s="81">
        <v>2545</v>
      </c>
      <c r="Y376" s="81">
        <v>4660</v>
      </c>
      <c r="Z376" s="81">
        <v>7944</v>
      </c>
      <c r="AA376" s="81">
        <v>3125</v>
      </c>
      <c r="AB376" s="81">
        <v>12929</v>
      </c>
      <c r="AC376" s="81">
        <v>0</v>
      </c>
      <c r="AD376" s="81">
        <v>1.5247194692614117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2094</v>
      </c>
      <c r="B377" s="80">
        <v>467</v>
      </c>
      <c r="C377" s="80">
        <v>8</v>
      </c>
      <c r="D377" s="80">
        <v>28</v>
      </c>
      <c r="E377" s="80">
        <v>2011</v>
      </c>
      <c r="F377" s="80" t="s">
        <v>87</v>
      </c>
      <c r="G377" s="80" t="s">
        <v>2086</v>
      </c>
      <c r="H377" s="80" t="s">
        <v>2087</v>
      </c>
      <c r="I377" s="177"/>
      <c r="J377" s="81">
        <v>8.6155348251040298</v>
      </c>
      <c r="K377" s="81">
        <v>0.72831279117617853</v>
      </c>
      <c r="L377" s="81">
        <v>4.4799834688000981</v>
      </c>
      <c r="M377" s="81">
        <v>13.616522996238672</v>
      </c>
      <c r="N377" s="81">
        <v>20.145060297077318</v>
      </c>
      <c r="O377" s="81">
        <v>15.526865601983598</v>
      </c>
      <c r="P377" s="81">
        <v>15.305578996394273</v>
      </c>
      <c r="Q377" s="81">
        <v>0.89975618650118339</v>
      </c>
      <c r="R377" s="81">
        <v>0</v>
      </c>
      <c r="S377" s="81">
        <v>1.6310558406729769</v>
      </c>
      <c r="T377" s="82"/>
      <c r="U377" s="81">
        <v>675639</v>
      </c>
      <c r="V377" s="81">
        <v>264</v>
      </c>
      <c r="W377" s="81">
        <v>100</v>
      </c>
      <c r="X377" s="81">
        <v>2545</v>
      </c>
      <c r="Y377" s="81">
        <v>4678</v>
      </c>
      <c r="Z377" s="81">
        <v>8057</v>
      </c>
      <c r="AA377" s="81">
        <v>3093</v>
      </c>
      <c r="AB377" s="81">
        <v>12821</v>
      </c>
      <c r="AC377" s="81">
        <v>0</v>
      </c>
      <c r="AD377" s="81">
        <v>1.6310558406729769</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2095</v>
      </c>
      <c r="B378" s="80">
        <v>468</v>
      </c>
      <c r="C378" s="80">
        <v>9</v>
      </c>
      <c r="D378" s="80">
        <v>28</v>
      </c>
      <c r="E378" s="80">
        <v>2012</v>
      </c>
      <c r="F378" s="80" t="s">
        <v>88</v>
      </c>
      <c r="G378" s="80" t="s">
        <v>2086</v>
      </c>
      <c r="H378" s="80" t="s">
        <v>2087</v>
      </c>
      <c r="I378" s="177"/>
      <c r="J378" s="81">
        <v>8.2576294105510488</v>
      </c>
      <c r="K378" s="81">
        <v>0.74610840572164649</v>
      </c>
      <c r="L378" s="81">
        <v>4.4775662872884734</v>
      </c>
      <c r="M378" s="81">
        <v>15.833048209325593</v>
      </c>
      <c r="N378" s="81">
        <v>24.676211269305259</v>
      </c>
      <c r="O378" s="81">
        <v>15.559550674543605</v>
      </c>
      <c r="P378" s="81">
        <v>15.118948319570293</v>
      </c>
      <c r="Q378" s="81">
        <v>0.97565741418146223</v>
      </c>
      <c r="R378" s="81">
        <v>0</v>
      </c>
      <c r="S378" s="81">
        <v>1.9250388245458505</v>
      </c>
      <c r="T378" s="82"/>
      <c r="U378" s="81">
        <v>591839</v>
      </c>
      <c r="V378" s="81">
        <v>264</v>
      </c>
      <c r="W378" s="81">
        <v>100</v>
      </c>
      <c r="X378" s="81">
        <v>2545</v>
      </c>
      <c r="Y378" s="81">
        <v>4786</v>
      </c>
      <c r="Z378" s="81">
        <v>8138</v>
      </c>
      <c r="AA378" s="81">
        <v>3038</v>
      </c>
      <c r="AB378" s="81">
        <v>12796</v>
      </c>
      <c r="AC378" s="81">
        <v>0</v>
      </c>
      <c r="AD378" s="81">
        <v>1.9250388245458505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2096</v>
      </c>
      <c r="B379" s="80">
        <v>469</v>
      </c>
      <c r="C379" s="80">
        <v>10</v>
      </c>
      <c r="D379" s="80">
        <v>28</v>
      </c>
      <c r="E379" s="80">
        <v>2013</v>
      </c>
      <c r="F379" s="80" t="s">
        <v>89</v>
      </c>
      <c r="G379" s="80" t="s">
        <v>2086</v>
      </c>
      <c r="H379" s="80" t="s">
        <v>2087</v>
      </c>
      <c r="I379" s="177"/>
      <c r="J379" s="81">
        <v>8.0877285026722863</v>
      </c>
      <c r="K379" s="81">
        <v>0.63249519192078496</v>
      </c>
      <c r="L379" s="81">
        <v>4.0185379176432336</v>
      </c>
      <c r="M379" s="81">
        <v>14.825361034145482</v>
      </c>
      <c r="N379" s="81">
        <v>24.835866520907032</v>
      </c>
      <c r="O379" s="81">
        <v>14.962256069556952</v>
      </c>
      <c r="P379" s="81">
        <v>15.11597052640175</v>
      </c>
      <c r="Q379" s="81">
        <v>0.98281071958972244</v>
      </c>
      <c r="R379" s="81">
        <v>0</v>
      </c>
      <c r="S379" s="81">
        <v>1.2650069181892232</v>
      </c>
      <c r="T379" s="82"/>
      <c r="U379" s="81">
        <v>577592</v>
      </c>
      <c r="V379" s="81">
        <v>264</v>
      </c>
      <c r="W379" s="81">
        <v>100</v>
      </c>
      <c r="X379" s="81">
        <v>2545</v>
      </c>
      <c r="Y379" s="81">
        <v>4785</v>
      </c>
      <c r="Z379" s="81">
        <v>8175</v>
      </c>
      <c r="AA379" s="81">
        <v>3026</v>
      </c>
      <c r="AB379" s="81">
        <v>12705</v>
      </c>
      <c r="AC379" s="81">
        <v>0</v>
      </c>
      <c r="AD379" s="81">
        <v>1.2650069181892232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2097</v>
      </c>
      <c r="B380" s="80">
        <v>470</v>
      </c>
      <c r="C380" s="80">
        <v>11</v>
      </c>
      <c r="D380" s="80">
        <v>28</v>
      </c>
      <c r="E380" s="80">
        <v>2014</v>
      </c>
      <c r="F380" s="80" t="s">
        <v>90</v>
      </c>
      <c r="G380" s="80" t="s">
        <v>2086</v>
      </c>
      <c r="H380" s="80" t="s">
        <v>2087</v>
      </c>
      <c r="I380" s="177"/>
      <c r="J380" s="81">
        <v>8.0562306847088649</v>
      </c>
      <c r="K380" s="81">
        <v>0.67019923552818461</v>
      </c>
      <c r="L380" s="81">
        <v>4.4778402329791813</v>
      </c>
      <c r="M380" s="81">
        <v>16.956743715959803</v>
      </c>
      <c r="N380" s="81">
        <v>22.248637286649174</v>
      </c>
      <c r="O380" s="81">
        <v>14.286258120397276</v>
      </c>
      <c r="P380" s="81">
        <v>15.0389282769648</v>
      </c>
      <c r="Q380" s="81">
        <v>0.93494676792583853</v>
      </c>
      <c r="R380" s="81">
        <v>0</v>
      </c>
      <c r="S380" s="81">
        <v>1.8974654772555413</v>
      </c>
      <c r="T380" s="82"/>
      <c r="U380" s="81">
        <v>596138</v>
      </c>
      <c r="V380" s="81">
        <v>236</v>
      </c>
      <c r="W380" s="81">
        <v>101</v>
      </c>
      <c r="X380" s="81">
        <v>2715</v>
      </c>
      <c r="Y380" s="81">
        <v>4809</v>
      </c>
      <c r="Z380" s="81">
        <v>8221</v>
      </c>
      <c r="AA380" s="81">
        <v>2995</v>
      </c>
      <c r="AB380" s="81">
        <v>12597</v>
      </c>
      <c r="AC380" s="81">
        <v>0</v>
      </c>
      <c r="AD380" s="81">
        <v>1.8974654772555413</v>
      </c>
      <c r="AE380" s="82"/>
      <c r="AF380" s="81">
        <v>6963121.1957276678</v>
      </c>
      <c r="AG380" s="81">
        <v>477475.30881373887</v>
      </c>
      <c r="AH380" s="81">
        <v>1012014.3968418948</v>
      </c>
      <c r="AI380" s="81">
        <v>17453974.867930681</v>
      </c>
      <c r="AJ380" s="81">
        <v>28273111.742006626</v>
      </c>
      <c r="AK380" s="81">
        <v>0</v>
      </c>
      <c r="AL380" s="81">
        <v>0</v>
      </c>
      <c r="AM380" s="81">
        <v>1729379.8603210538</v>
      </c>
      <c r="AN380" s="81">
        <v>0</v>
      </c>
      <c r="AO380" s="81">
        <v>0</v>
      </c>
      <c r="AP380" s="82"/>
      <c r="AQ380" s="81">
        <v>273</v>
      </c>
      <c r="AR380" s="81">
        <v>146</v>
      </c>
      <c r="AS380" s="81">
        <v>0</v>
      </c>
      <c r="AT380" s="81">
        <v>0</v>
      </c>
      <c r="AU380" s="81">
        <v>0</v>
      </c>
      <c r="AV380" s="81">
        <v>0</v>
      </c>
      <c r="AW380" s="81" t="s">
        <v>564</v>
      </c>
      <c r="AX380" s="82"/>
      <c r="AY380" s="81">
        <v>1328.029</v>
      </c>
      <c r="AZ380" s="81">
        <v>9762</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2098</v>
      </c>
      <c r="B381" s="80">
        <v>471</v>
      </c>
      <c r="C381" s="80">
        <v>12</v>
      </c>
      <c r="D381" s="80">
        <v>28</v>
      </c>
      <c r="E381" s="80">
        <v>2015</v>
      </c>
      <c r="F381" s="80" t="s">
        <v>91</v>
      </c>
      <c r="G381" s="80" t="s">
        <v>2086</v>
      </c>
      <c r="H381" s="80" t="s">
        <v>2087</v>
      </c>
      <c r="I381" s="177"/>
      <c r="J381" s="81">
        <v>8.2079717810089701</v>
      </c>
      <c r="K381" s="81">
        <v>0.59820524306378486</v>
      </c>
      <c r="L381" s="81">
        <v>4.3243940741518401</v>
      </c>
      <c r="M381" s="81">
        <v>15.438872241845036</v>
      </c>
      <c r="N381" s="81">
        <v>19.791710410350316</v>
      </c>
      <c r="O381" s="81">
        <v>14.285901200241758</v>
      </c>
      <c r="P381" s="81">
        <v>15.111064708665285</v>
      </c>
      <c r="Q381" s="81">
        <v>0.90494910743899926</v>
      </c>
      <c r="R381" s="81">
        <v>0</v>
      </c>
      <c r="S381" s="81">
        <v>2.1857063222953195</v>
      </c>
      <c r="T381" s="82"/>
      <c r="U381" s="81">
        <v>624004</v>
      </c>
      <c r="V381" s="81">
        <v>236</v>
      </c>
      <c r="W381" s="81">
        <v>101</v>
      </c>
      <c r="X381" s="81">
        <v>2715</v>
      </c>
      <c r="Y381" s="81">
        <v>4816</v>
      </c>
      <c r="Z381" s="81">
        <v>8300</v>
      </c>
      <c r="AA381" s="81">
        <v>3007</v>
      </c>
      <c r="AB381" s="81">
        <v>12455</v>
      </c>
      <c r="AC381" s="81">
        <v>0</v>
      </c>
      <c r="AD381" s="81">
        <v>2.1857063222953195</v>
      </c>
      <c r="AE381" s="82"/>
      <c r="AF381" s="81">
        <v>7319008.3507143417</v>
      </c>
      <c r="AG381" s="81">
        <v>404897.81515487464</v>
      </c>
      <c r="AH381" s="81">
        <v>791750.42709262937</v>
      </c>
      <c r="AI381" s="81">
        <v>16595099.728547661</v>
      </c>
      <c r="AJ381" s="81">
        <v>25446156.154947244</v>
      </c>
      <c r="AK381" s="81">
        <v>0</v>
      </c>
      <c r="AL381" s="81">
        <v>0</v>
      </c>
      <c r="AM381" s="81">
        <v>1706905.5032400382</v>
      </c>
      <c r="AN381" s="81">
        <v>0</v>
      </c>
      <c r="AO381" s="81">
        <v>0</v>
      </c>
      <c r="AP381" s="82"/>
      <c r="AQ381" s="81">
        <v>285</v>
      </c>
      <c r="AR381" s="81">
        <v>193</v>
      </c>
      <c r="AS381" s="81">
        <v>0</v>
      </c>
      <c r="AT381" s="81">
        <v>0</v>
      </c>
      <c r="AU381" s="81">
        <v>0</v>
      </c>
      <c r="AV381" s="81">
        <v>0</v>
      </c>
      <c r="AW381" s="81" t="s">
        <v>564</v>
      </c>
      <c r="AX381" s="82"/>
      <c r="AY381" s="81">
        <v>1403.769</v>
      </c>
      <c r="AZ381" s="81">
        <v>12506</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2099</v>
      </c>
      <c r="B382" s="80">
        <v>472</v>
      </c>
      <c r="C382" s="80">
        <v>13</v>
      </c>
      <c r="D382" s="80">
        <v>28</v>
      </c>
      <c r="E382" s="80">
        <v>2016</v>
      </c>
      <c r="F382" s="80" t="s">
        <v>92</v>
      </c>
      <c r="G382" s="80" t="s">
        <v>2086</v>
      </c>
      <c r="H382" s="80" t="s">
        <v>2087</v>
      </c>
      <c r="I382" s="177"/>
      <c r="J382" s="81">
        <v>6.4327489433821361</v>
      </c>
      <c r="K382" s="81">
        <v>0.56746604979405812</v>
      </c>
      <c r="L382" s="81">
        <v>4.665508366214258</v>
      </c>
      <c r="M382" s="81">
        <v>10.991316474559627</v>
      </c>
      <c r="N382" s="81">
        <v>16.651365765538426</v>
      </c>
      <c r="O382" s="81">
        <v>14.073314410154405</v>
      </c>
      <c r="P382" s="81">
        <v>14.717068738269916</v>
      </c>
      <c r="Q382" s="81">
        <v>0.87138732760156312</v>
      </c>
      <c r="R382" s="81">
        <v>0</v>
      </c>
      <c r="S382" s="81">
        <v>2.1204610895183484</v>
      </c>
      <c r="T382" s="82"/>
      <c r="U382" s="81">
        <v>577157</v>
      </c>
      <c r="V382" s="81">
        <v>236</v>
      </c>
      <c r="W382" s="81">
        <v>101</v>
      </c>
      <c r="X382" s="81">
        <v>2715</v>
      </c>
      <c r="Y382" s="81">
        <v>4850</v>
      </c>
      <c r="Z382" s="81">
        <v>8277</v>
      </c>
      <c r="AA382" s="81">
        <v>3029</v>
      </c>
      <c r="AB382" s="81">
        <v>12337</v>
      </c>
      <c r="AC382" s="81">
        <v>0</v>
      </c>
      <c r="AD382" s="81">
        <v>2.120461089518348</v>
      </c>
      <c r="AE382" s="82"/>
      <c r="AF382" s="81">
        <v>6377446.1052319463</v>
      </c>
      <c r="AG382" s="81">
        <v>403638.03426838951</v>
      </c>
      <c r="AH382" s="81">
        <v>736629.37644592416</v>
      </c>
      <c r="AI382" s="81">
        <v>15987842.60905496</v>
      </c>
      <c r="AJ382" s="81">
        <v>27711417.51976303</v>
      </c>
      <c r="AK382" s="81">
        <v>0</v>
      </c>
      <c r="AL382" s="81">
        <v>0</v>
      </c>
      <c r="AM382" s="81">
        <v>1692047.6327324051</v>
      </c>
      <c r="AN382" s="81">
        <v>0</v>
      </c>
      <c r="AO382" s="81">
        <v>0</v>
      </c>
      <c r="AP382" s="82"/>
      <c r="AQ382" s="81">
        <v>298</v>
      </c>
      <c r="AR382" s="81">
        <v>211</v>
      </c>
      <c r="AS382" s="81">
        <v>0</v>
      </c>
      <c r="AT382" s="81">
        <v>0</v>
      </c>
      <c r="AU382" s="81">
        <v>0</v>
      </c>
      <c r="AV382" s="81">
        <v>0</v>
      </c>
      <c r="AW382" s="81" t="s">
        <v>564</v>
      </c>
      <c r="AX382" s="82"/>
      <c r="AY382" s="81">
        <v>1482.1610000000001</v>
      </c>
      <c r="AZ382" s="81">
        <v>15890</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2100</v>
      </c>
      <c r="B383" s="80">
        <v>473</v>
      </c>
      <c r="C383" s="80">
        <v>14</v>
      </c>
      <c r="D383" s="80">
        <v>28</v>
      </c>
      <c r="E383" s="80">
        <v>2017</v>
      </c>
      <c r="F383" s="80" t="s">
        <v>71</v>
      </c>
      <c r="G383" s="80" t="s">
        <v>2086</v>
      </c>
      <c r="H383" s="80" t="s">
        <v>2087</v>
      </c>
      <c r="I383" s="177"/>
      <c r="J383" s="81">
        <v>6.3467139106974404</v>
      </c>
      <c r="K383" s="81">
        <v>0.57505843235103649</v>
      </c>
      <c r="L383" s="81">
        <v>4.4103093656752703</v>
      </c>
      <c r="M383" s="81">
        <v>11.118650581723784</v>
      </c>
      <c r="N383" s="81">
        <v>16.65014589404603</v>
      </c>
      <c r="O383" s="81">
        <v>13.930643895663263</v>
      </c>
      <c r="P383" s="81">
        <v>14.633497250419495</v>
      </c>
      <c r="Q383" s="81">
        <v>0.83470235199466081</v>
      </c>
      <c r="R383" s="81">
        <v>0</v>
      </c>
      <c r="S383" s="81">
        <v>1.7718317266323294</v>
      </c>
      <c r="T383" s="82"/>
      <c r="U383" s="81">
        <v>571441</v>
      </c>
      <c r="V383" s="81">
        <v>236</v>
      </c>
      <c r="W383" s="81">
        <v>101</v>
      </c>
      <c r="X383" s="81">
        <v>2715</v>
      </c>
      <c r="Y383" s="81">
        <v>4865</v>
      </c>
      <c r="Z383" s="81">
        <v>8329</v>
      </c>
      <c r="AA383" s="81">
        <v>3031</v>
      </c>
      <c r="AB383" s="81">
        <v>12221</v>
      </c>
      <c r="AC383" s="81">
        <v>0</v>
      </c>
      <c r="AD383" s="81">
        <v>1.7718317266323289</v>
      </c>
      <c r="AE383" s="82"/>
      <c r="AF383" s="81">
        <v>6502965.1212609597</v>
      </c>
      <c r="AG383" s="81">
        <v>411296.87270972237</v>
      </c>
      <c r="AH383" s="81">
        <v>920402.83145474549</v>
      </c>
      <c r="AI383" s="81">
        <v>16617584.956461551</v>
      </c>
      <c r="AJ383" s="81">
        <v>26288290.711651821</v>
      </c>
      <c r="AK383" s="81">
        <v>0</v>
      </c>
      <c r="AL383" s="81">
        <v>0</v>
      </c>
      <c r="AM383" s="81">
        <v>1678760.6670659189</v>
      </c>
      <c r="AN383" s="81">
        <v>0</v>
      </c>
      <c r="AO383" s="81">
        <v>0</v>
      </c>
      <c r="AP383" s="82"/>
      <c r="AQ383" s="81">
        <v>312</v>
      </c>
      <c r="AR383" s="81">
        <v>244</v>
      </c>
      <c r="AS383" s="81">
        <v>0</v>
      </c>
      <c r="AT383" s="81">
        <v>0</v>
      </c>
      <c r="AU383" s="81">
        <v>0</v>
      </c>
      <c r="AV383" s="81">
        <v>0</v>
      </c>
      <c r="AW383" s="81" t="s">
        <v>564</v>
      </c>
      <c r="AX383" s="82"/>
      <c r="AY383" s="81">
        <v>1549.201</v>
      </c>
      <c r="AZ383" s="81">
        <v>17567.899999999991</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2101</v>
      </c>
      <c r="B384" s="80">
        <v>474</v>
      </c>
      <c r="C384" s="80">
        <v>15</v>
      </c>
      <c r="D384" s="80">
        <v>28</v>
      </c>
      <c r="E384" s="80">
        <v>2018</v>
      </c>
      <c r="F384" s="80" t="s">
        <v>93</v>
      </c>
      <c r="G384" s="80" t="s">
        <v>2086</v>
      </c>
      <c r="H384" s="80" t="s">
        <v>2087</v>
      </c>
      <c r="I384" s="177"/>
      <c r="J384" s="81">
        <v>5.5685307739025998</v>
      </c>
      <c r="K384" s="81">
        <v>0.54479822724238447</v>
      </c>
      <c r="L384" s="81">
        <v>4.0287703018960608</v>
      </c>
      <c r="M384" s="81">
        <v>10.999153095517917</v>
      </c>
      <c r="N384" s="81">
        <v>16.017949709161211</v>
      </c>
      <c r="O384" s="81">
        <v>13.654147388348898</v>
      </c>
      <c r="P384" s="81">
        <v>14.20581872049158</v>
      </c>
      <c r="Q384" s="81">
        <v>0.76606879700881425</v>
      </c>
      <c r="R384" s="81">
        <v>0</v>
      </c>
      <c r="S384" s="81">
        <v>1.4886617834237237</v>
      </c>
      <c r="T384" s="82"/>
      <c r="U384" s="81">
        <v>538916</v>
      </c>
      <c r="V384" s="81">
        <v>236</v>
      </c>
      <c r="W384" s="81">
        <v>101</v>
      </c>
      <c r="X384" s="81">
        <v>2715</v>
      </c>
      <c r="Y384" s="81">
        <v>4872</v>
      </c>
      <c r="Z384" s="81">
        <v>8320</v>
      </c>
      <c r="AA384" s="81">
        <v>2972</v>
      </c>
      <c r="AB384" s="81">
        <v>12087</v>
      </c>
      <c r="AC384" s="81">
        <v>0</v>
      </c>
      <c r="AD384" s="81">
        <v>1.4886617834237239</v>
      </c>
      <c r="AE384" s="82"/>
      <c r="AF384" s="81">
        <v>6007026.4632196259</v>
      </c>
      <c r="AG384" s="81">
        <v>366729.8315462661</v>
      </c>
      <c r="AH384" s="81">
        <v>847933.16286468785</v>
      </c>
      <c r="AI384" s="81">
        <v>15782697.982896831</v>
      </c>
      <c r="AJ384" s="81">
        <v>25895075.33523418</v>
      </c>
      <c r="AK384" s="81">
        <v>0</v>
      </c>
      <c r="AL384" s="81">
        <v>0</v>
      </c>
      <c r="AM384" s="81">
        <v>1663788.9751716999</v>
      </c>
      <c r="AN384" s="81">
        <v>0</v>
      </c>
      <c r="AO384" s="81">
        <v>0</v>
      </c>
      <c r="AP384" s="82"/>
      <c r="AQ384" s="81">
        <v>337</v>
      </c>
      <c r="AR384" s="81">
        <v>266</v>
      </c>
      <c r="AS384" s="81">
        <v>0</v>
      </c>
      <c r="AT384" s="81">
        <v>0</v>
      </c>
      <c r="AU384" s="81">
        <v>0</v>
      </c>
      <c r="AV384" s="81">
        <v>0</v>
      </c>
      <c r="AW384" s="81" t="s">
        <v>564</v>
      </c>
      <c r="AX384" s="82"/>
      <c r="AY384" s="81">
        <v>1694.701</v>
      </c>
      <c r="AZ384" s="81">
        <v>18750</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2102</v>
      </c>
      <c r="B385" s="80">
        <v>475</v>
      </c>
      <c r="C385" s="80">
        <v>16</v>
      </c>
      <c r="D385" s="80">
        <v>28</v>
      </c>
      <c r="E385" s="80">
        <v>2019</v>
      </c>
      <c r="F385" s="80" t="s">
        <v>73</v>
      </c>
      <c r="G385" s="80" t="s">
        <v>2086</v>
      </c>
      <c r="H385" s="80" t="s">
        <v>2087</v>
      </c>
      <c r="I385" s="177"/>
      <c r="J385" s="81">
        <v>5.3212361851262999</v>
      </c>
      <c r="K385" s="81">
        <v>0.46573805418954034</v>
      </c>
      <c r="L385" s="81">
        <v>3.9661259606268557</v>
      </c>
      <c r="M385" s="81">
        <v>9.2889023874581014</v>
      </c>
      <c r="N385" s="81">
        <v>12.695413488584236</v>
      </c>
      <c r="O385" s="81">
        <v>13.40588083050854</v>
      </c>
      <c r="P385" s="81">
        <v>14.144385664130521</v>
      </c>
      <c r="Q385" s="81">
        <v>0.73785200108290572</v>
      </c>
      <c r="R385" s="81">
        <v>0</v>
      </c>
      <c r="S385" s="81">
        <v>1.6794340083058117</v>
      </c>
      <c r="T385" s="82"/>
      <c r="U385" s="81">
        <v>628714</v>
      </c>
      <c r="V385" s="81">
        <v>236</v>
      </c>
      <c r="W385" s="81">
        <v>101</v>
      </c>
      <c r="X385" s="81">
        <v>2715</v>
      </c>
      <c r="Y385" s="81">
        <v>4910</v>
      </c>
      <c r="Z385" s="81">
        <v>8393</v>
      </c>
      <c r="AA385" s="81">
        <v>2937</v>
      </c>
      <c r="AB385" s="81">
        <v>11957</v>
      </c>
      <c r="AC385" s="81">
        <v>0</v>
      </c>
      <c r="AD385" s="81">
        <v>1.6794340083058119</v>
      </c>
      <c r="AE385" s="82"/>
      <c r="AF385" s="81">
        <v>6885233.3256324148</v>
      </c>
      <c r="AG385" s="81">
        <v>356368.60612166207</v>
      </c>
      <c r="AH385" s="81">
        <v>932150.69090059493</v>
      </c>
      <c r="AI385" s="81">
        <v>16662073.932821</v>
      </c>
      <c r="AJ385" s="81">
        <v>24091826.976027373</v>
      </c>
      <c r="AK385" s="81">
        <v>0</v>
      </c>
      <c r="AL385" s="81">
        <v>0</v>
      </c>
      <c r="AM385" s="81">
        <v>1628453.3877521923</v>
      </c>
      <c r="AN385" s="81">
        <v>0</v>
      </c>
      <c r="AO385" s="81">
        <v>0</v>
      </c>
      <c r="AP385" s="82"/>
      <c r="AQ385" s="81">
        <v>353</v>
      </c>
      <c r="AR385" s="81">
        <v>289</v>
      </c>
      <c r="AS385" s="81">
        <v>0</v>
      </c>
      <c r="AT385" s="81">
        <v>0</v>
      </c>
      <c r="AU385" s="81">
        <v>0</v>
      </c>
      <c r="AV385" s="81">
        <v>0</v>
      </c>
      <c r="AW385" s="81" t="s">
        <v>564</v>
      </c>
      <c r="AX385" s="82"/>
      <c r="AY385" s="81">
        <v>1778.7049999999999</v>
      </c>
      <c r="AZ385" s="81">
        <v>23422.3</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2103</v>
      </c>
      <c r="B386" s="80">
        <v>476</v>
      </c>
      <c r="C386" s="80">
        <v>17</v>
      </c>
      <c r="D386" s="80">
        <v>28</v>
      </c>
      <c r="E386" s="80">
        <v>2020</v>
      </c>
      <c r="F386" s="80" t="s">
        <v>218</v>
      </c>
      <c r="G386" s="174" t="s">
        <v>2086</v>
      </c>
      <c r="H386" s="80" t="s">
        <v>2087</v>
      </c>
      <c r="I386" s="177"/>
      <c r="J386" s="81">
        <v>5.7535260637923846</v>
      </c>
      <c r="K386" s="81">
        <v>0.53312061473845651</v>
      </c>
      <c r="L386" s="81">
        <v>4.2274780389280018</v>
      </c>
      <c r="M386" s="81">
        <v>10.342251657339924</v>
      </c>
      <c r="N386" s="81">
        <v>18.634351293374316</v>
      </c>
      <c r="O386" s="81">
        <v>11.804224782961512</v>
      </c>
      <c r="P386" s="81">
        <v>13.005207403973692</v>
      </c>
      <c r="Q386" s="81">
        <v>0.69446822865278868</v>
      </c>
      <c r="R386" s="81">
        <v>0</v>
      </c>
      <c r="S386" s="81">
        <v>1.649001296193227</v>
      </c>
      <c r="T386" s="82"/>
      <c r="U386" s="81">
        <v>543261</v>
      </c>
      <c r="V386" s="81">
        <v>214</v>
      </c>
      <c r="W386" s="81">
        <v>104</v>
      </c>
      <c r="X386" s="81">
        <v>2602</v>
      </c>
      <c r="Y386" s="81">
        <v>4929</v>
      </c>
      <c r="Z386" s="81">
        <v>8435</v>
      </c>
      <c r="AA386" s="81">
        <v>2934</v>
      </c>
      <c r="AB386" s="81">
        <v>11778</v>
      </c>
      <c r="AC386" s="81">
        <v>0</v>
      </c>
      <c r="AD386" s="81">
        <v>1.649001296193227</v>
      </c>
      <c r="AE386" s="82"/>
      <c r="AF386" s="81">
        <v>5736127.4560686834</v>
      </c>
      <c r="AG386" s="81">
        <v>342978.3871922383</v>
      </c>
      <c r="AH386" s="81">
        <v>1058010.9854500147</v>
      </c>
      <c r="AI386" s="81">
        <v>14267083.96684359</v>
      </c>
      <c r="AJ386" s="81">
        <v>28979233.113353614</v>
      </c>
      <c r="AK386" s="81"/>
      <c r="AL386" s="81"/>
      <c r="AM386" s="81">
        <v>1537159.8563092761</v>
      </c>
      <c r="AN386" s="81"/>
      <c r="AO386" s="81"/>
      <c r="AP386" s="82"/>
      <c r="AQ386" s="81">
        <v>365</v>
      </c>
      <c r="AR386" s="81">
        <v>306</v>
      </c>
      <c r="AS386" s="81">
        <v>0</v>
      </c>
      <c r="AT386" s="81">
        <v>0</v>
      </c>
      <c r="AU386" s="81">
        <v>0</v>
      </c>
      <c r="AV386" s="81">
        <v>0</v>
      </c>
      <c r="AW386" s="81">
        <v>0</v>
      </c>
      <c r="AX386" s="82"/>
      <c r="AY386" s="81">
        <v>1849.9389999999989</v>
      </c>
      <c r="AZ386" s="81">
        <v>24475.400000000009</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2104</v>
      </c>
      <c r="B387" s="80">
        <v>476</v>
      </c>
      <c r="C387" s="80">
        <v>18</v>
      </c>
      <c r="D387" s="80">
        <v>28</v>
      </c>
      <c r="E387" s="80">
        <v>2021</v>
      </c>
      <c r="F387" s="80" t="s">
        <v>75</v>
      </c>
      <c r="G387" s="174" t="s">
        <v>2086</v>
      </c>
      <c r="H387" s="80" t="s">
        <v>2087</v>
      </c>
      <c r="I387" s="177"/>
      <c r="J387" s="81">
        <v>5.1539374143167436</v>
      </c>
      <c r="K387" s="81">
        <v>0.52833662912764456</v>
      </c>
      <c r="L387" s="81">
        <v>4.3493596500771172</v>
      </c>
      <c r="M387" s="81">
        <v>10.961493439695865</v>
      </c>
      <c r="N387" s="81">
        <v>15.725388784547505</v>
      </c>
      <c r="O387" s="81">
        <v>11.315774366960513</v>
      </c>
      <c r="P387" s="81">
        <v>13.404065847841034</v>
      </c>
      <c r="Q387" s="81">
        <v>0.69349376934012852</v>
      </c>
      <c r="R387" s="81">
        <v>0</v>
      </c>
      <c r="S387" s="81">
        <v>1.789741923421226</v>
      </c>
      <c r="T387" s="82"/>
      <c r="U387" s="81">
        <v>571712</v>
      </c>
      <c r="V387" s="81">
        <v>214</v>
      </c>
      <c r="W387" s="81">
        <v>104</v>
      </c>
      <c r="X387" s="81">
        <v>2602</v>
      </c>
      <c r="Y387" s="81">
        <v>4934</v>
      </c>
      <c r="Z387" s="81">
        <v>8326</v>
      </c>
      <c r="AA387" s="81">
        <v>2949</v>
      </c>
      <c r="AB387" s="81">
        <v>11622</v>
      </c>
      <c r="AC387" s="81">
        <v>0</v>
      </c>
      <c r="AD387" s="81">
        <v>1.789741923421226</v>
      </c>
      <c r="AE387" s="82"/>
      <c r="AF387" s="81">
        <v>5515263.2845708551</v>
      </c>
      <c r="AG387" s="81">
        <v>349970.57671737252</v>
      </c>
      <c r="AH387" s="81">
        <v>1122776.7035800382</v>
      </c>
      <c r="AI387" s="81">
        <v>16643638.628436984</v>
      </c>
      <c r="AJ387" s="81">
        <v>26627452.653097641</v>
      </c>
      <c r="AK387" s="81">
        <v>0</v>
      </c>
      <c r="AL387" s="81">
        <v>0</v>
      </c>
      <c r="AM387" s="81">
        <v>1525548.9041022856</v>
      </c>
      <c r="AN387" s="81">
        <v>0</v>
      </c>
      <c r="AO387" s="81">
        <v>0</v>
      </c>
      <c r="AP387" s="82"/>
      <c r="AQ387" s="81">
        <v>376</v>
      </c>
      <c r="AR387" s="81">
        <v>317</v>
      </c>
      <c r="AS387" s="81">
        <v>0</v>
      </c>
      <c r="AT387" s="81">
        <v>0</v>
      </c>
      <c r="AU387" s="81">
        <v>0</v>
      </c>
      <c r="AV387" s="81">
        <v>0</v>
      </c>
      <c r="AW387" s="81"/>
      <c r="AX387" s="82"/>
      <c r="AY387" s="81">
        <v>1913.5389999999991</v>
      </c>
      <c r="AZ387" s="81">
        <v>24965.80000000001</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2105</v>
      </c>
      <c r="B388" s="80">
        <v>476</v>
      </c>
      <c r="C388" s="80">
        <v>19</v>
      </c>
      <c r="D388" s="80">
        <v>28</v>
      </c>
      <c r="E388" s="80">
        <v>2022</v>
      </c>
      <c r="F388" s="80" t="s">
        <v>568</v>
      </c>
      <c r="G388" s="80" t="s">
        <v>2086</v>
      </c>
      <c r="H388" s="80" t="s">
        <v>2087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399</v>
      </c>
      <c r="AR388" s="81">
        <v>329</v>
      </c>
      <c r="AS388" s="81">
        <v>0</v>
      </c>
      <c r="AT388" s="81">
        <v>0</v>
      </c>
      <c r="AU388" s="81">
        <v>0</v>
      </c>
      <c r="AV388" s="81">
        <v>0</v>
      </c>
      <c r="AW388" s="81"/>
      <c r="AX388" s="82"/>
      <c r="AY388" s="81">
        <v>2063.9489999999996</v>
      </c>
      <c r="AZ388" s="81">
        <v>25559.000000000007</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2106</v>
      </c>
      <c r="B389" s="80">
        <v>239</v>
      </c>
      <c r="C389" s="80">
        <v>1</v>
      </c>
      <c r="D389" s="80">
        <v>15</v>
      </c>
      <c r="E389" s="80">
        <v>1990</v>
      </c>
      <c r="F389" s="80" t="s">
        <v>562</v>
      </c>
      <c r="G389" s="80" t="s">
        <v>2107</v>
      </c>
      <c r="H389" s="80" t="s">
        <v>2108</v>
      </c>
      <c r="I389" s="177"/>
      <c r="J389" s="81">
        <v>3.9677579258596771</v>
      </c>
      <c r="K389" s="81">
        <v>1.3061906155441612</v>
      </c>
      <c r="L389" s="81">
        <v>0.66480432905038989</v>
      </c>
      <c r="M389" s="81">
        <v>11.249389428454759</v>
      </c>
      <c r="N389" s="81">
        <v>13.502056934702479</v>
      </c>
      <c r="O389" s="81">
        <v>7.1989200527273338</v>
      </c>
      <c r="P389" s="81">
        <v>7.8332500102914988</v>
      </c>
      <c r="Q389" s="81">
        <v>0.58663748094790313</v>
      </c>
      <c r="R389" s="81">
        <v>3.7387082604511463</v>
      </c>
      <c r="S389" s="81">
        <v>0.59996221770650804</v>
      </c>
      <c r="T389" s="82"/>
      <c r="U389" s="81">
        <v>187461</v>
      </c>
      <c r="V389" s="81">
        <v>305</v>
      </c>
      <c r="W389" s="81">
        <v>7</v>
      </c>
      <c r="X389" s="81">
        <v>2439</v>
      </c>
      <c r="Y389" s="81">
        <v>3104</v>
      </c>
      <c r="Z389" s="81">
        <v>2961</v>
      </c>
      <c r="AA389" s="81">
        <v>1902</v>
      </c>
      <c r="AB389" s="81">
        <v>9525</v>
      </c>
      <c r="AC389" s="81">
        <v>647551</v>
      </c>
      <c r="AD389" s="81">
        <v>0.59996221770650804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2109</v>
      </c>
      <c r="B390" s="80">
        <v>240</v>
      </c>
      <c r="C390" s="80">
        <v>2</v>
      </c>
      <c r="D390" s="80">
        <v>15</v>
      </c>
      <c r="E390" s="80">
        <v>2005</v>
      </c>
      <c r="F390" s="80" t="s">
        <v>565</v>
      </c>
      <c r="G390" s="80" t="s">
        <v>2107</v>
      </c>
      <c r="H390" s="80" t="s">
        <v>2108</v>
      </c>
      <c r="I390" s="177"/>
      <c r="J390" s="81">
        <v>5.1994394174895886</v>
      </c>
      <c r="K390" s="81">
        <v>1.8401207944169431</v>
      </c>
      <c r="L390" s="81">
        <v>3.8641019472897269</v>
      </c>
      <c r="M390" s="81">
        <v>21.960695888112195</v>
      </c>
      <c r="N390" s="81">
        <v>21.973968229944084</v>
      </c>
      <c r="O390" s="81">
        <v>11.114237978748097</v>
      </c>
      <c r="P390" s="81">
        <v>12.546515452545382</v>
      </c>
      <c r="Q390" s="81">
        <v>0.63757599691416567</v>
      </c>
      <c r="R390" s="81">
        <v>3.4937838576299258</v>
      </c>
      <c r="S390" s="81">
        <v>1.2045497877336442</v>
      </c>
      <c r="T390" s="82"/>
      <c r="U390" s="81">
        <v>212109</v>
      </c>
      <c r="V390" s="81">
        <v>488</v>
      </c>
      <c r="W390" s="81">
        <v>42</v>
      </c>
      <c r="X390" s="81">
        <v>2047</v>
      </c>
      <c r="Y390" s="81">
        <v>4432</v>
      </c>
      <c r="Z390" s="81">
        <v>5290</v>
      </c>
      <c r="AA390" s="81">
        <v>2495</v>
      </c>
      <c r="AB390" s="81">
        <v>10822</v>
      </c>
      <c r="AC390" s="81">
        <v>617803.33333333337</v>
      </c>
      <c r="AD390" s="81">
        <v>1.2045497877336442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2110</v>
      </c>
      <c r="B391" s="80">
        <v>241</v>
      </c>
      <c r="C391" s="80">
        <v>3</v>
      </c>
      <c r="D391" s="80">
        <v>15</v>
      </c>
      <c r="E391" s="80">
        <v>2006</v>
      </c>
      <c r="F391" s="80" t="s">
        <v>566</v>
      </c>
      <c r="G391" s="80" t="s">
        <v>2107</v>
      </c>
      <c r="H391" s="80" t="s">
        <v>2108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2111</v>
      </c>
      <c r="B392" s="80">
        <v>242</v>
      </c>
      <c r="C392" s="80">
        <v>4</v>
      </c>
      <c r="D392" s="80">
        <v>15</v>
      </c>
      <c r="E392" s="80">
        <v>2007</v>
      </c>
      <c r="F392" s="80" t="s">
        <v>567</v>
      </c>
      <c r="G392" s="80" t="s">
        <v>2107</v>
      </c>
      <c r="H392" s="80" t="s">
        <v>2108</v>
      </c>
      <c r="I392" s="177"/>
      <c r="J392" s="81">
        <v>3.5903780968309431</v>
      </c>
      <c r="K392" s="81">
        <v>1.6368001039260698</v>
      </c>
      <c r="L392" s="81">
        <v>1.9583368966738672</v>
      </c>
      <c r="M392" s="81">
        <v>22.25717451659262</v>
      </c>
      <c r="N392" s="81">
        <v>20.854812426255759</v>
      </c>
      <c r="O392" s="81">
        <v>10.681271506663375</v>
      </c>
      <c r="P392" s="81">
        <v>12.607951982247441</v>
      </c>
      <c r="Q392" s="81">
        <v>0.68655113987639071</v>
      </c>
      <c r="R392" s="81">
        <v>3.9512344857347066</v>
      </c>
      <c r="S392" s="81">
        <v>1.8023814761594734</v>
      </c>
      <c r="T392" s="82"/>
      <c r="U392" s="81">
        <v>161006</v>
      </c>
      <c r="V392" s="81">
        <v>440</v>
      </c>
      <c r="W392" s="81">
        <v>26</v>
      </c>
      <c r="X392" s="81">
        <v>2881</v>
      </c>
      <c r="Y392" s="81">
        <v>4737</v>
      </c>
      <c r="Z392" s="81">
        <v>5285</v>
      </c>
      <c r="AA392" s="81">
        <v>2469</v>
      </c>
      <c r="AB392" s="81">
        <v>11037</v>
      </c>
      <c r="AC392" s="81">
        <v>718741.33333333337</v>
      </c>
      <c r="AD392" s="81">
        <v>1.8023814761594734</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2112</v>
      </c>
      <c r="B393" s="80">
        <v>243</v>
      </c>
      <c r="C393" s="80">
        <v>5</v>
      </c>
      <c r="D393" s="80">
        <v>15</v>
      </c>
      <c r="E393" s="80">
        <v>2008</v>
      </c>
      <c r="F393" s="80" t="s">
        <v>84</v>
      </c>
      <c r="G393" s="80" t="s">
        <v>2107</v>
      </c>
      <c r="H393" s="80" t="s">
        <v>2108</v>
      </c>
      <c r="I393" s="177"/>
      <c r="J393" s="81">
        <v>3.5154560790638225</v>
      </c>
      <c r="K393" s="81">
        <v>1.2671385159742201</v>
      </c>
      <c r="L393" s="81">
        <v>1.7791097934273692</v>
      </c>
      <c r="M393" s="81">
        <v>24.878393593338352</v>
      </c>
      <c r="N393" s="81">
        <v>22.30605714053841</v>
      </c>
      <c r="O393" s="81">
        <v>10.598300485183968</v>
      </c>
      <c r="P393" s="81">
        <v>12.557878582149847</v>
      </c>
      <c r="Q393" s="81">
        <v>0.67949112712707938</v>
      </c>
      <c r="R393" s="81">
        <v>3.1455705668677991</v>
      </c>
      <c r="S393" s="81">
        <v>0</v>
      </c>
      <c r="T393" s="82"/>
      <c r="U393" s="81">
        <v>182531</v>
      </c>
      <c r="V393" s="81">
        <v>440</v>
      </c>
      <c r="W393" s="81">
        <v>26</v>
      </c>
      <c r="X393" s="81">
        <v>2881</v>
      </c>
      <c r="Y393" s="81">
        <v>4794</v>
      </c>
      <c r="Z393" s="81">
        <v>5428</v>
      </c>
      <c r="AA393" s="81">
        <v>2462</v>
      </c>
      <c r="AB393" s="81">
        <v>11103</v>
      </c>
      <c r="AC393" s="81">
        <v>594155</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2113</v>
      </c>
      <c r="B394" s="80">
        <v>244</v>
      </c>
      <c r="C394" s="80">
        <v>6</v>
      </c>
      <c r="D394" s="80">
        <v>15</v>
      </c>
      <c r="E394" s="80">
        <v>2009</v>
      </c>
      <c r="F394" s="80" t="s">
        <v>85</v>
      </c>
      <c r="G394" s="80" t="s">
        <v>2107</v>
      </c>
      <c r="H394" s="80" t="s">
        <v>2108</v>
      </c>
      <c r="I394" s="177"/>
      <c r="J394" s="81">
        <v>3.6990907425878823</v>
      </c>
      <c r="K394" s="81">
        <v>1.445642772856605</v>
      </c>
      <c r="L394" s="81">
        <v>2.2989865794536444</v>
      </c>
      <c r="M394" s="81">
        <v>22.425380950978273</v>
      </c>
      <c r="N394" s="81">
        <v>20.110593386368674</v>
      </c>
      <c r="O394" s="81">
        <v>10.990566895010657</v>
      </c>
      <c r="P394" s="81">
        <v>12.073350214460904</v>
      </c>
      <c r="Q394" s="81">
        <v>0.65119109123700414</v>
      </c>
      <c r="R394" s="81">
        <v>3.0160359068776126</v>
      </c>
      <c r="S394" s="81">
        <v>1.3723547912927436</v>
      </c>
      <c r="T394" s="82"/>
      <c r="U394" s="81">
        <v>171926</v>
      </c>
      <c r="V394" s="81">
        <v>501</v>
      </c>
      <c r="W394" s="81">
        <v>51</v>
      </c>
      <c r="X394" s="81">
        <v>2898</v>
      </c>
      <c r="Y394" s="81">
        <v>4848</v>
      </c>
      <c r="Z394" s="81">
        <v>5556</v>
      </c>
      <c r="AA394" s="81">
        <v>2430</v>
      </c>
      <c r="AB394" s="81">
        <v>11170</v>
      </c>
      <c r="AC394" s="81">
        <v>555776</v>
      </c>
      <c r="AD394" s="81">
        <v>1.3723547912927436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223.566</v>
      </c>
      <c r="BK394" s="81">
        <v>0</v>
      </c>
      <c r="BL394" s="81">
        <v>0</v>
      </c>
      <c r="BM394" s="82"/>
      <c r="BN394" s="81">
        <v>0</v>
      </c>
      <c r="BO394" s="81">
        <v>0</v>
      </c>
      <c r="BP394" s="81">
        <v>0</v>
      </c>
      <c r="BQ394" s="81">
        <v>1</v>
      </c>
      <c r="BR394" s="81">
        <v>0</v>
      </c>
      <c r="BS394" s="81">
        <v>0</v>
      </c>
      <c r="BT394"/>
      <c r="BU394" s="80"/>
      <c r="BV394" s="80"/>
      <c r="BW394" s="80"/>
      <c r="BX394" s="80"/>
      <c r="BY394" s="80"/>
      <c r="BZ394" s="80"/>
      <c r="CA394" s="80"/>
      <c r="CB394" s="80"/>
      <c r="CC394" s="80"/>
    </row>
    <row r="395" spans="1:81">
      <c r="A395" s="80" t="s">
        <v>2114</v>
      </c>
      <c r="B395" s="80">
        <v>245</v>
      </c>
      <c r="C395" s="80">
        <v>7</v>
      </c>
      <c r="D395" s="80">
        <v>15</v>
      </c>
      <c r="E395" s="80">
        <v>2010</v>
      </c>
      <c r="F395" s="80" t="s">
        <v>86</v>
      </c>
      <c r="G395" s="80" t="s">
        <v>2107</v>
      </c>
      <c r="H395" s="80" t="s">
        <v>2108</v>
      </c>
      <c r="I395" s="177"/>
      <c r="J395" s="81">
        <v>2.6801533047417414</v>
      </c>
      <c r="K395" s="81">
        <v>1.5326465853117412</v>
      </c>
      <c r="L395" s="81">
        <v>2.2414323388561499</v>
      </c>
      <c r="M395" s="81">
        <v>23.24883265522346</v>
      </c>
      <c r="N395" s="81">
        <v>21.537041052722483</v>
      </c>
      <c r="O395" s="81">
        <v>11.211453361730261</v>
      </c>
      <c r="P395" s="81">
        <v>12.183856238897642</v>
      </c>
      <c r="Q395" s="81">
        <v>0.68233488320534097</v>
      </c>
      <c r="R395" s="81">
        <v>3.447843695694583</v>
      </c>
      <c r="S395" s="81">
        <v>1.3241935794062132</v>
      </c>
      <c r="T395" s="82"/>
      <c r="U395" s="81">
        <v>141248</v>
      </c>
      <c r="V395" s="81">
        <v>501</v>
      </c>
      <c r="W395" s="81">
        <v>51</v>
      </c>
      <c r="X395" s="81">
        <v>2898</v>
      </c>
      <c r="Y395" s="81">
        <v>4919</v>
      </c>
      <c r="Z395" s="81">
        <v>5694</v>
      </c>
      <c r="AA395" s="81">
        <v>2391</v>
      </c>
      <c r="AB395" s="81">
        <v>11215</v>
      </c>
      <c r="AC395" s="81">
        <v>602092</v>
      </c>
      <c r="AD395" s="81">
        <v>1.3241935794062132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255.27</v>
      </c>
      <c r="BK395" s="81">
        <v>0</v>
      </c>
      <c r="BL395" s="81">
        <v>0</v>
      </c>
      <c r="BM395" s="82"/>
      <c r="BN395" s="81">
        <v>0</v>
      </c>
      <c r="BO395" s="81">
        <v>0</v>
      </c>
      <c r="BP395" s="81">
        <v>0</v>
      </c>
      <c r="BQ395" s="81">
        <v>1</v>
      </c>
      <c r="BR395" s="81">
        <v>0</v>
      </c>
      <c r="BS395" s="81">
        <v>0</v>
      </c>
      <c r="BT395"/>
      <c r="BU395" s="80">
        <v>250.37100000000001</v>
      </c>
      <c r="BV395" s="80">
        <v>0</v>
      </c>
      <c r="BW395" s="80">
        <v>0</v>
      </c>
      <c r="BX395" s="80">
        <v>0</v>
      </c>
      <c r="BY395" s="80">
        <v>4.899</v>
      </c>
      <c r="BZ395" s="80">
        <v>0</v>
      </c>
      <c r="CA395" s="80">
        <v>0</v>
      </c>
      <c r="CB395" s="80">
        <v>0</v>
      </c>
      <c r="CC395" s="80">
        <v>0</v>
      </c>
    </row>
    <row r="396" spans="1:81">
      <c r="A396" s="80" t="s">
        <v>2115</v>
      </c>
      <c r="B396" s="80">
        <v>246</v>
      </c>
      <c r="C396" s="80">
        <v>8</v>
      </c>
      <c r="D396" s="80">
        <v>15</v>
      </c>
      <c r="E396" s="80">
        <v>2011</v>
      </c>
      <c r="F396" s="80" t="s">
        <v>87</v>
      </c>
      <c r="G396" s="80" t="s">
        <v>2107</v>
      </c>
      <c r="H396" s="80" t="s">
        <v>2108</v>
      </c>
      <c r="I396" s="177"/>
      <c r="J396" s="81">
        <v>3.0379548190355496</v>
      </c>
      <c r="K396" s="81">
        <v>1.7316072525147486</v>
      </c>
      <c r="L396" s="81">
        <v>2.5163592892582201</v>
      </c>
      <c r="M396" s="81">
        <v>22.630864398275541</v>
      </c>
      <c r="N396" s="81">
        <v>22.479323710009048</v>
      </c>
      <c r="O396" s="81">
        <v>11.171557638661897</v>
      </c>
      <c r="P396" s="81">
        <v>11.747638065774328</v>
      </c>
      <c r="Q396" s="81">
        <v>0.78929551747748306</v>
      </c>
      <c r="R396" s="81">
        <v>2.6627719430100578</v>
      </c>
      <c r="S396" s="81">
        <v>1.6352437830019821</v>
      </c>
      <c r="T396" s="82"/>
      <c r="U396" s="81">
        <v>169887</v>
      </c>
      <c r="V396" s="81">
        <v>501</v>
      </c>
      <c r="W396" s="81">
        <v>51</v>
      </c>
      <c r="X396" s="81">
        <v>2898</v>
      </c>
      <c r="Y396" s="81">
        <v>4979</v>
      </c>
      <c r="Z396" s="81">
        <v>5797</v>
      </c>
      <c r="AA396" s="81">
        <v>2374</v>
      </c>
      <c r="AB396" s="81">
        <v>11247</v>
      </c>
      <c r="AC396" s="81">
        <v>464227</v>
      </c>
      <c r="AD396" s="81">
        <v>1.6352437830019821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232.24199999999999</v>
      </c>
      <c r="BK396" s="81">
        <v>0</v>
      </c>
      <c r="BL396" s="81">
        <v>0</v>
      </c>
      <c r="BM396" s="82"/>
      <c r="BN396" s="81">
        <v>0</v>
      </c>
      <c r="BO396" s="81">
        <v>0</v>
      </c>
      <c r="BP396" s="81">
        <v>0</v>
      </c>
      <c r="BQ396" s="81">
        <v>1</v>
      </c>
      <c r="BR396" s="81">
        <v>0</v>
      </c>
      <c r="BS396" s="81">
        <v>0</v>
      </c>
      <c r="BT396"/>
      <c r="BU396" s="80">
        <v>227.83</v>
      </c>
      <c r="BV396" s="80">
        <v>0</v>
      </c>
      <c r="BW396" s="80">
        <v>0</v>
      </c>
      <c r="BX396" s="80">
        <v>0</v>
      </c>
      <c r="BY396" s="80">
        <v>4.4119999999999999</v>
      </c>
      <c r="BZ396" s="80">
        <v>0</v>
      </c>
      <c r="CA396" s="80">
        <v>0</v>
      </c>
      <c r="CB396" s="80">
        <v>0</v>
      </c>
      <c r="CC396" s="80">
        <v>0</v>
      </c>
    </row>
    <row r="397" spans="1:81">
      <c r="A397" s="80" t="s">
        <v>2116</v>
      </c>
      <c r="B397" s="80">
        <v>247</v>
      </c>
      <c r="C397" s="80">
        <v>9</v>
      </c>
      <c r="D397" s="80">
        <v>15</v>
      </c>
      <c r="E397" s="80">
        <v>2012</v>
      </c>
      <c r="F397" s="80" t="s">
        <v>88</v>
      </c>
      <c r="G397" s="80" t="s">
        <v>2107</v>
      </c>
      <c r="H397" s="80" t="s">
        <v>2108</v>
      </c>
      <c r="I397" s="177"/>
      <c r="J397" s="81">
        <v>2.7654838207717551</v>
      </c>
      <c r="K397" s="81">
        <v>1.5325229066062873</v>
      </c>
      <c r="L397" s="81">
        <v>2.4278490473990453</v>
      </c>
      <c r="M397" s="81">
        <v>23.457554023934605</v>
      </c>
      <c r="N397" s="81">
        <v>19.89637723372762</v>
      </c>
      <c r="O397" s="81">
        <v>11.498542363812392</v>
      </c>
      <c r="P397" s="81">
        <v>11.864243842612106</v>
      </c>
      <c r="Q397" s="81">
        <v>0.86837779697660789</v>
      </c>
      <c r="R397" s="81">
        <v>2.0692828813136663</v>
      </c>
      <c r="S397" s="81">
        <v>1.5844980928100876</v>
      </c>
      <c r="T397" s="82"/>
      <c r="U397" s="81">
        <v>174141</v>
      </c>
      <c r="V397" s="81">
        <v>501</v>
      </c>
      <c r="W397" s="81">
        <v>51</v>
      </c>
      <c r="X397" s="81">
        <v>2898</v>
      </c>
      <c r="Y397" s="81">
        <v>5063</v>
      </c>
      <c r="Z397" s="81">
        <v>6014</v>
      </c>
      <c r="AA397" s="81">
        <v>2384</v>
      </c>
      <c r="AB397" s="81">
        <v>11389</v>
      </c>
      <c r="AC397" s="81">
        <v>351414.33333333331</v>
      </c>
      <c r="AD397" s="81">
        <v>1.5844980928100876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243.92599999999999</v>
      </c>
      <c r="BK397" s="81">
        <v>0</v>
      </c>
      <c r="BL397" s="81">
        <v>0</v>
      </c>
      <c r="BM397" s="82"/>
      <c r="BN397" s="81">
        <v>0</v>
      </c>
      <c r="BO397" s="81">
        <v>0</v>
      </c>
      <c r="BP397" s="81">
        <v>0</v>
      </c>
      <c r="BQ397" s="81">
        <v>1</v>
      </c>
      <c r="BR397" s="81">
        <v>0</v>
      </c>
      <c r="BS397" s="81">
        <v>0</v>
      </c>
      <c r="BT397"/>
      <c r="BU397" s="80">
        <v>239.45</v>
      </c>
      <c r="BV397" s="80">
        <v>0</v>
      </c>
      <c r="BW397" s="80">
        <v>0</v>
      </c>
      <c r="BX397" s="80">
        <v>0</v>
      </c>
      <c r="BY397" s="80">
        <v>4.476</v>
      </c>
      <c r="BZ397" s="80">
        <v>0</v>
      </c>
      <c r="CA397" s="80">
        <v>0</v>
      </c>
      <c r="CB397" s="80">
        <v>0</v>
      </c>
      <c r="CC397" s="80">
        <v>0</v>
      </c>
    </row>
    <row r="398" spans="1:81">
      <c r="A398" s="80" t="s">
        <v>2117</v>
      </c>
      <c r="B398" s="80">
        <v>248</v>
      </c>
      <c r="C398" s="80">
        <v>10</v>
      </c>
      <c r="D398" s="80">
        <v>15</v>
      </c>
      <c r="E398" s="80">
        <v>2013</v>
      </c>
      <c r="F398" s="80" t="s">
        <v>89</v>
      </c>
      <c r="G398" s="80" t="s">
        <v>2107</v>
      </c>
      <c r="H398" s="80" t="s">
        <v>2108</v>
      </c>
      <c r="I398" s="177"/>
      <c r="J398" s="81">
        <v>2.7496327799465137</v>
      </c>
      <c r="K398" s="81">
        <v>1.4238029404220325</v>
      </c>
      <c r="L398" s="81">
        <v>2.1760966420508119</v>
      </c>
      <c r="M398" s="81">
        <v>24.213099524153254</v>
      </c>
      <c r="N398" s="81">
        <v>20.054414820846226</v>
      </c>
      <c r="O398" s="81">
        <v>11.376805349035596</v>
      </c>
      <c r="P398" s="81">
        <v>11.714127853407835</v>
      </c>
      <c r="Q398" s="81">
        <v>0.88364005115099564</v>
      </c>
      <c r="R398" s="81">
        <v>2.2172044849125103</v>
      </c>
      <c r="S398" s="81">
        <v>1.4588868293620387</v>
      </c>
      <c r="T398" s="82"/>
      <c r="U398" s="81">
        <v>167155</v>
      </c>
      <c r="V398" s="81">
        <v>501</v>
      </c>
      <c r="W398" s="81">
        <v>51</v>
      </c>
      <c r="X398" s="81">
        <v>2898</v>
      </c>
      <c r="Y398" s="81">
        <v>5101</v>
      </c>
      <c r="Z398" s="81">
        <v>6216</v>
      </c>
      <c r="AA398" s="81">
        <v>2345</v>
      </c>
      <c r="AB398" s="81">
        <v>11423</v>
      </c>
      <c r="AC398" s="81">
        <v>367550</v>
      </c>
      <c r="AD398" s="81">
        <v>1.4588868293620387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206.51400000000001</v>
      </c>
      <c r="BK398" s="81">
        <v>0</v>
      </c>
      <c r="BL398" s="81">
        <v>0</v>
      </c>
      <c r="BM398" s="82"/>
      <c r="BN398" s="81">
        <v>0</v>
      </c>
      <c r="BO398" s="81">
        <v>0</v>
      </c>
      <c r="BP398" s="81">
        <v>0</v>
      </c>
      <c r="BQ398" s="81">
        <v>1</v>
      </c>
      <c r="BR398" s="81">
        <v>0</v>
      </c>
      <c r="BS398" s="81">
        <v>0</v>
      </c>
      <c r="BT398"/>
      <c r="BU398" s="80">
        <v>202.67599999999999</v>
      </c>
      <c r="BV398" s="80">
        <v>0</v>
      </c>
      <c r="BW398" s="80">
        <v>0</v>
      </c>
      <c r="BX398" s="80">
        <v>0</v>
      </c>
      <c r="BY398" s="80">
        <v>3.8380000000000001</v>
      </c>
      <c r="BZ398" s="80">
        <v>0</v>
      </c>
      <c r="CA398" s="80">
        <v>0</v>
      </c>
      <c r="CB398" s="80">
        <v>0</v>
      </c>
      <c r="CC398" s="80">
        <v>0</v>
      </c>
    </row>
    <row r="399" spans="1:81">
      <c r="A399" s="80" t="s">
        <v>2118</v>
      </c>
      <c r="B399" s="80">
        <v>249</v>
      </c>
      <c r="C399" s="80">
        <v>11</v>
      </c>
      <c r="D399" s="80">
        <v>15</v>
      </c>
      <c r="E399" s="80">
        <v>2014</v>
      </c>
      <c r="F399" s="80" t="s">
        <v>90</v>
      </c>
      <c r="G399" s="80" t="s">
        <v>2107</v>
      </c>
      <c r="H399" s="80" t="s">
        <v>2108</v>
      </c>
      <c r="I399" s="177"/>
      <c r="J399" s="81">
        <v>2.0799456172829958</v>
      </c>
      <c r="K399" s="81">
        <v>1.8252494759037408</v>
      </c>
      <c r="L399" s="81">
        <v>2.0629325409838786</v>
      </c>
      <c r="M399" s="81">
        <v>22.958336800329199</v>
      </c>
      <c r="N399" s="81">
        <v>20.316439094550365</v>
      </c>
      <c r="O399" s="81">
        <v>10.972318911590852</v>
      </c>
      <c r="P399" s="81">
        <v>11.785096716539694</v>
      </c>
      <c r="Q399" s="81">
        <v>0.85130105803837175</v>
      </c>
      <c r="R399" s="81">
        <v>2.8478238224409367</v>
      </c>
      <c r="S399" s="81">
        <v>1.5055568282093192</v>
      </c>
      <c r="T399" s="82"/>
      <c r="U399" s="81">
        <v>124711</v>
      </c>
      <c r="V399" s="81">
        <v>589</v>
      </c>
      <c r="W399" s="81">
        <v>43</v>
      </c>
      <c r="X399" s="81">
        <v>3110</v>
      </c>
      <c r="Y399" s="81">
        <v>5154</v>
      </c>
      <c r="Z399" s="81">
        <v>6314</v>
      </c>
      <c r="AA399" s="81">
        <v>2347</v>
      </c>
      <c r="AB399" s="81">
        <v>11470</v>
      </c>
      <c r="AC399" s="81">
        <v>473573.33333333331</v>
      </c>
      <c r="AD399" s="81">
        <v>1.5055568282093192</v>
      </c>
      <c r="AE399" s="82"/>
      <c r="AF399" s="81">
        <v>1295689.7796533434</v>
      </c>
      <c r="AG399" s="81">
        <v>1150284.4789637914</v>
      </c>
      <c r="AH399" s="81">
        <v>493819.57958876766</v>
      </c>
      <c r="AI399" s="81">
        <v>21585466.165374015</v>
      </c>
      <c r="AJ399" s="81">
        <v>21202649.701410726</v>
      </c>
      <c r="AK399" s="81">
        <v>0</v>
      </c>
      <c r="AL399" s="81">
        <v>0</v>
      </c>
      <c r="AM399" s="81">
        <v>1574659.6013243224</v>
      </c>
      <c r="AN399" s="81">
        <v>0</v>
      </c>
      <c r="AO399" s="81">
        <v>0</v>
      </c>
      <c r="AP399" s="82"/>
      <c r="AQ399" s="81">
        <v>73</v>
      </c>
      <c r="AR399" s="81">
        <v>143</v>
      </c>
      <c r="AS399" s="81">
        <v>0</v>
      </c>
      <c r="AT399" s="81">
        <v>0</v>
      </c>
      <c r="AU399" s="81">
        <v>0</v>
      </c>
      <c r="AV399" s="81">
        <v>0</v>
      </c>
      <c r="AW399" s="81" t="s">
        <v>564</v>
      </c>
      <c r="AX399" s="82"/>
      <c r="AY399" s="81">
        <v>426.1</v>
      </c>
      <c r="AZ399" s="81">
        <v>3389.3</v>
      </c>
      <c r="BA399" s="81">
        <v>0</v>
      </c>
      <c r="BB399" s="81">
        <v>0</v>
      </c>
      <c r="BC399" s="81">
        <v>0</v>
      </c>
      <c r="BD399" s="81">
        <v>0</v>
      </c>
      <c r="BE399" s="81" t="s">
        <v>564</v>
      </c>
      <c r="BF399" s="82"/>
      <c r="BG399" s="81">
        <v>0</v>
      </c>
      <c r="BH399" s="81">
        <v>0</v>
      </c>
      <c r="BI399" s="81">
        <v>0</v>
      </c>
      <c r="BJ399" s="81">
        <v>241.40299999999999</v>
      </c>
      <c r="BK399" s="81">
        <v>0</v>
      </c>
      <c r="BL399" s="81">
        <v>0</v>
      </c>
      <c r="BM399" s="82"/>
      <c r="BN399" s="81">
        <v>0</v>
      </c>
      <c r="BO399" s="81">
        <v>0</v>
      </c>
      <c r="BP399" s="81">
        <v>0</v>
      </c>
      <c r="BQ399" s="81">
        <v>1</v>
      </c>
      <c r="BR399" s="81">
        <v>0</v>
      </c>
      <c r="BS399" s="81">
        <v>0</v>
      </c>
      <c r="BT399"/>
      <c r="BU399" s="80">
        <v>237.13900000000001</v>
      </c>
      <c r="BV399" s="80">
        <v>0</v>
      </c>
      <c r="BW399" s="80">
        <v>0</v>
      </c>
      <c r="BX399" s="80">
        <v>0</v>
      </c>
      <c r="BY399" s="80">
        <v>4.2640000000000002</v>
      </c>
      <c r="BZ399" s="80">
        <v>0</v>
      </c>
      <c r="CA399" s="80">
        <v>0</v>
      </c>
      <c r="CB399" s="80">
        <v>0</v>
      </c>
      <c r="CC399" s="80">
        <v>0</v>
      </c>
    </row>
    <row r="400" spans="1:81">
      <c r="A400" s="80" t="s">
        <v>2119</v>
      </c>
      <c r="B400" s="80">
        <v>250</v>
      </c>
      <c r="C400" s="80">
        <v>12</v>
      </c>
      <c r="D400" s="80">
        <v>15</v>
      </c>
      <c r="E400" s="80">
        <v>2015</v>
      </c>
      <c r="F400" s="80" t="s">
        <v>91</v>
      </c>
      <c r="G400" s="80" t="s">
        <v>2107</v>
      </c>
      <c r="H400" s="80" t="s">
        <v>2108</v>
      </c>
      <c r="I400" s="177"/>
      <c r="J400" s="81">
        <v>2.0145025212272425</v>
      </c>
      <c r="K400" s="81">
        <v>1.8152800536828726</v>
      </c>
      <c r="L400" s="81">
        <v>2.3693713907619318</v>
      </c>
      <c r="M400" s="81">
        <v>20.784902042841768</v>
      </c>
      <c r="N400" s="81">
        <v>19.384939847446063</v>
      </c>
      <c r="O400" s="81">
        <v>11.105136692043352</v>
      </c>
      <c r="P400" s="81">
        <v>11.849647683083719</v>
      </c>
      <c r="Q400" s="81">
        <v>0.83519791168296231</v>
      </c>
      <c r="R400" s="81">
        <v>3.5459296953390989</v>
      </c>
      <c r="S400" s="81">
        <v>1.1454843569003699</v>
      </c>
      <c r="T400" s="82"/>
      <c r="U400" s="81">
        <v>117218</v>
      </c>
      <c r="V400" s="81">
        <v>589</v>
      </c>
      <c r="W400" s="81">
        <v>43</v>
      </c>
      <c r="X400" s="81">
        <v>3110</v>
      </c>
      <c r="Y400" s="81">
        <v>5193</v>
      </c>
      <c r="Z400" s="81">
        <v>6452</v>
      </c>
      <c r="AA400" s="81">
        <v>2358</v>
      </c>
      <c r="AB400" s="81">
        <v>11495</v>
      </c>
      <c r="AC400" s="81">
        <v>607427.66666666663</v>
      </c>
      <c r="AD400" s="81">
        <v>1.1454843569003699</v>
      </c>
      <c r="AE400" s="82"/>
      <c r="AF400" s="81">
        <v>1521187.1706008099</v>
      </c>
      <c r="AG400" s="81">
        <v>1162574.431944926</v>
      </c>
      <c r="AH400" s="81">
        <v>476432.10157891852</v>
      </c>
      <c r="AI400" s="81">
        <v>20948489.21128688</v>
      </c>
      <c r="AJ400" s="81">
        <v>20109957.272027466</v>
      </c>
      <c r="AK400" s="81">
        <v>0</v>
      </c>
      <c r="AL400" s="81">
        <v>0</v>
      </c>
      <c r="AM400" s="81">
        <v>1575341.5302885782</v>
      </c>
      <c r="AN400" s="81">
        <v>0</v>
      </c>
      <c r="AO400" s="81">
        <v>0</v>
      </c>
      <c r="AP400" s="82"/>
      <c r="AQ400" s="81">
        <v>82</v>
      </c>
      <c r="AR400" s="81">
        <v>168</v>
      </c>
      <c r="AS400" s="81">
        <v>0</v>
      </c>
      <c r="AT400" s="81">
        <v>0</v>
      </c>
      <c r="AU400" s="81">
        <v>0</v>
      </c>
      <c r="AV400" s="81">
        <v>0</v>
      </c>
      <c r="AW400" s="81" t="s">
        <v>564</v>
      </c>
      <c r="AX400" s="82"/>
      <c r="AY400" s="81">
        <v>497.6</v>
      </c>
      <c r="AZ400" s="81">
        <v>3796.8</v>
      </c>
      <c r="BA400" s="81">
        <v>0</v>
      </c>
      <c r="BB400" s="81">
        <v>0</v>
      </c>
      <c r="BC400" s="81">
        <v>0</v>
      </c>
      <c r="BD400" s="81">
        <v>0</v>
      </c>
      <c r="BE400" s="81" t="s">
        <v>564</v>
      </c>
      <c r="BF400" s="82"/>
      <c r="BG400" s="81">
        <v>0</v>
      </c>
      <c r="BH400" s="81">
        <v>0</v>
      </c>
      <c r="BI400" s="81">
        <v>0</v>
      </c>
      <c r="BJ400" s="81">
        <v>198.23400000000001</v>
      </c>
      <c r="BK400" s="81">
        <v>0</v>
      </c>
      <c r="BL400" s="81">
        <v>0</v>
      </c>
      <c r="BM400" s="82"/>
      <c r="BN400" s="81">
        <v>0</v>
      </c>
      <c r="BO400" s="81">
        <v>0</v>
      </c>
      <c r="BP400" s="81">
        <v>0</v>
      </c>
      <c r="BQ400" s="81">
        <v>1</v>
      </c>
      <c r="BR400" s="81">
        <v>0</v>
      </c>
      <c r="BS400" s="81">
        <v>0</v>
      </c>
      <c r="BT400"/>
      <c r="BU400" s="80">
        <v>195.012</v>
      </c>
      <c r="BV400" s="80">
        <v>0</v>
      </c>
      <c r="BW400" s="80">
        <v>0</v>
      </c>
      <c r="BX400" s="80">
        <v>0</v>
      </c>
      <c r="BY400" s="80">
        <v>3.222</v>
      </c>
      <c r="BZ400" s="80">
        <v>0</v>
      </c>
      <c r="CA400" s="80">
        <v>0</v>
      </c>
      <c r="CB400" s="80">
        <v>0</v>
      </c>
      <c r="CC400" s="80">
        <v>0</v>
      </c>
    </row>
    <row r="401" spans="1:81">
      <c r="A401" s="80" t="s">
        <v>2120</v>
      </c>
      <c r="B401" s="80">
        <v>251</v>
      </c>
      <c r="C401" s="80">
        <v>13</v>
      </c>
      <c r="D401" s="80">
        <v>15</v>
      </c>
      <c r="E401" s="80">
        <v>2016</v>
      </c>
      <c r="F401" s="80" t="s">
        <v>92</v>
      </c>
      <c r="G401" s="80" t="s">
        <v>2107</v>
      </c>
      <c r="H401" s="80" t="s">
        <v>2108</v>
      </c>
      <c r="I401" s="177"/>
      <c r="J401" s="81">
        <v>3.0752842034368468</v>
      </c>
      <c r="K401" s="81">
        <v>1.7310081651983917</v>
      </c>
      <c r="L401" s="81">
        <v>2.2612513699187411</v>
      </c>
      <c r="M401" s="81">
        <v>21.542139233857</v>
      </c>
      <c r="N401" s="81">
        <v>19.456319143463016</v>
      </c>
      <c r="O401" s="81">
        <v>11.196420851862602</v>
      </c>
      <c r="P401" s="81">
        <v>11.563758203064511</v>
      </c>
      <c r="Q401" s="81">
        <v>0.80894861498100856</v>
      </c>
      <c r="R401" s="81">
        <v>3.5728276501786769</v>
      </c>
      <c r="S401" s="81">
        <v>1.5999157639098878</v>
      </c>
      <c r="T401" s="82"/>
      <c r="U401" s="81">
        <v>147850</v>
      </c>
      <c r="V401" s="81">
        <v>589</v>
      </c>
      <c r="W401" s="81">
        <v>43</v>
      </c>
      <c r="X401" s="81">
        <v>3110</v>
      </c>
      <c r="Y401" s="81">
        <v>5236</v>
      </c>
      <c r="Z401" s="81">
        <v>6585</v>
      </c>
      <c r="AA401" s="81">
        <v>2380</v>
      </c>
      <c r="AB401" s="81">
        <v>11453</v>
      </c>
      <c r="AC401" s="81">
        <v>610203.79359283065</v>
      </c>
      <c r="AD401" s="81">
        <v>1.599915763909888</v>
      </c>
      <c r="AE401" s="82"/>
      <c r="AF401" s="81">
        <v>2553073.411443131</v>
      </c>
      <c r="AG401" s="81">
        <v>1013523.3983969199</v>
      </c>
      <c r="AH401" s="81">
        <v>358087.09184554912</v>
      </c>
      <c r="AI401" s="81">
        <v>22487860.86851145</v>
      </c>
      <c r="AJ401" s="81">
        <v>21482303.07369189</v>
      </c>
      <c r="AK401" s="81">
        <v>0</v>
      </c>
      <c r="AL401" s="81">
        <v>0</v>
      </c>
      <c r="AM401" s="81">
        <v>1570805.0204818209</v>
      </c>
      <c r="AN401" s="81">
        <v>0</v>
      </c>
      <c r="AO401" s="81">
        <v>0</v>
      </c>
      <c r="AP401" s="82"/>
      <c r="AQ401" s="81">
        <v>89</v>
      </c>
      <c r="AR401" s="81">
        <v>183</v>
      </c>
      <c r="AS401" s="81">
        <v>0</v>
      </c>
      <c r="AT401" s="81">
        <v>0</v>
      </c>
      <c r="AU401" s="81">
        <v>0</v>
      </c>
      <c r="AV401" s="81">
        <v>0</v>
      </c>
      <c r="AW401" s="81" t="s">
        <v>564</v>
      </c>
      <c r="AX401" s="82"/>
      <c r="AY401" s="81">
        <v>543.66999999999996</v>
      </c>
      <c r="AZ401" s="81">
        <v>4419.1000000000004</v>
      </c>
      <c r="BA401" s="81">
        <v>0</v>
      </c>
      <c r="BB401" s="81">
        <v>0</v>
      </c>
      <c r="BC401" s="81">
        <v>0</v>
      </c>
      <c r="BD401" s="81">
        <v>0</v>
      </c>
      <c r="BE401" s="81" t="s">
        <v>564</v>
      </c>
      <c r="BF401" s="82"/>
      <c r="BG401" s="81">
        <v>0</v>
      </c>
      <c r="BH401" s="81">
        <v>0</v>
      </c>
      <c r="BI401" s="81">
        <v>0</v>
      </c>
      <c r="BJ401" s="81">
        <v>242.619</v>
      </c>
      <c r="BK401" s="81">
        <v>0</v>
      </c>
      <c r="BL401" s="81">
        <v>0</v>
      </c>
      <c r="BM401" s="82"/>
      <c r="BN401" s="81">
        <v>0</v>
      </c>
      <c r="BO401" s="81">
        <v>0</v>
      </c>
      <c r="BP401" s="81">
        <v>0</v>
      </c>
      <c r="BQ401" s="81">
        <v>1</v>
      </c>
      <c r="BR401" s="81">
        <v>0</v>
      </c>
      <c r="BS401" s="81">
        <v>0</v>
      </c>
      <c r="BT401"/>
      <c r="BU401" s="80">
        <v>238.47</v>
      </c>
      <c r="BV401" s="80">
        <v>0</v>
      </c>
      <c r="BW401" s="80">
        <v>0</v>
      </c>
      <c r="BX401" s="80">
        <v>0</v>
      </c>
      <c r="BY401" s="80">
        <v>4.149</v>
      </c>
      <c r="BZ401" s="80">
        <v>0</v>
      </c>
      <c r="CA401" s="80">
        <v>0</v>
      </c>
      <c r="CB401" s="80">
        <v>0</v>
      </c>
      <c r="CC401" s="80">
        <v>0</v>
      </c>
    </row>
    <row r="402" spans="1:81">
      <c r="A402" s="80" t="s">
        <v>2121</v>
      </c>
      <c r="B402" s="80">
        <v>252</v>
      </c>
      <c r="C402" s="80">
        <v>14</v>
      </c>
      <c r="D402" s="80">
        <v>15</v>
      </c>
      <c r="E402" s="80">
        <v>2017</v>
      </c>
      <c r="F402" s="80" t="s">
        <v>71</v>
      </c>
      <c r="G402" s="80" t="s">
        <v>2107</v>
      </c>
      <c r="H402" s="80" t="s">
        <v>2108</v>
      </c>
      <c r="I402" s="177"/>
      <c r="J402" s="81">
        <v>2.5737358591528108</v>
      </c>
      <c r="K402" s="81">
        <v>1.8634806327686959</v>
      </c>
      <c r="L402" s="81">
        <v>1.7556151971373744</v>
      </c>
      <c r="M402" s="81">
        <v>21.631015980962577</v>
      </c>
      <c r="N402" s="81">
        <v>20.311891276131551</v>
      </c>
      <c r="O402" s="81">
        <v>11.266276537542049</v>
      </c>
      <c r="P402" s="81">
        <v>11.736731051062288</v>
      </c>
      <c r="Q402" s="81">
        <v>0.78709679276544231</v>
      </c>
      <c r="R402" s="81">
        <v>3.3405100727150168</v>
      </c>
      <c r="S402" s="81">
        <v>1.8536395669720436</v>
      </c>
      <c r="T402" s="82"/>
      <c r="U402" s="81">
        <v>136193</v>
      </c>
      <c r="V402" s="81">
        <v>589</v>
      </c>
      <c r="W402" s="81">
        <v>43</v>
      </c>
      <c r="X402" s="81">
        <v>3110</v>
      </c>
      <c r="Y402" s="81">
        <v>5315</v>
      </c>
      <c r="Z402" s="81">
        <v>6736</v>
      </c>
      <c r="AA402" s="81">
        <v>2431</v>
      </c>
      <c r="AB402" s="81">
        <v>11524</v>
      </c>
      <c r="AC402" s="81">
        <v>581846.66666666663</v>
      </c>
      <c r="AD402" s="81">
        <v>1.853639566972044</v>
      </c>
      <c r="AE402" s="82"/>
      <c r="AF402" s="81">
        <v>2027107.5575932581</v>
      </c>
      <c r="AG402" s="81">
        <v>1096406.9226962461</v>
      </c>
      <c r="AH402" s="81">
        <v>374369.16894294758</v>
      </c>
      <c r="AI402" s="81">
        <v>23059396.561313368</v>
      </c>
      <c r="AJ402" s="81">
        <v>22279195.716337409</v>
      </c>
      <c r="AK402" s="81">
        <v>0</v>
      </c>
      <c r="AL402" s="81">
        <v>0</v>
      </c>
      <c r="AM402" s="81">
        <v>1583015.9501896449</v>
      </c>
      <c r="AN402" s="81">
        <v>0</v>
      </c>
      <c r="AO402" s="81">
        <v>0</v>
      </c>
      <c r="AP402" s="82"/>
      <c r="AQ402" s="81">
        <v>104</v>
      </c>
      <c r="AR402" s="81">
        <v>194</v>
      </c>
      <c r="AS402" s="81">
        <v>0</v>
      </c>
      <c r="AT402" s="81">
        <v>0</v>
      </c>
      <c r="AU402" s="81">
        <v>0</v>
      </c>
      <c r="AV402" s="81">
        <v>0</v>
      </c>
      <c r="AW402" s="81" t="s">
        <v>564</v>
      </c>
      <c r="AX402" s="82"/>
      <c r="AY402" s="81">
        <v>639.77</v>
      </c>
      <c r="AZ402" s="81">
        <v>4576.5</v>
      </c>
      <c r="BA402" s="81">
        <v>0</v>
      </c>
      <c r="BB402" s="81">
        <v>0</v>
      </c>
      <c r="BC402" s="81">
        <v>0</v>
      </c>
      <c r="BD402" s="81">
        <v>0</v>
      </c>
      <c r="BE402" s="81" t="s">
        <v>564</v>
      </c>
      <c r="BF402" s="82"/>
      <c r="BG402" s="81">
        <v>0</v>
      </c>
      <c r="BH402" s="81">
        <v>0</v>
      </c>
      <c r="BI402" s="81">
        <v>0</v>
      </c>
      <c r="BJ402" s="81">
        <v>221.74799999999999</v>
      </c>
      <c r="BK402" s="81">
        <v>0</v>
      </c>
      <c r="BL402" s="81">
        <v>0</v>
      </c>
      <c r="BM402" s="82"/>
      <c r="BN402" s="81">
        <v>0</v>
      </c>
      <c r="BO402" s="81">
        <v>0</v>
      </c>
      <c r="BP402" s="81">
        <v>0</v>
      </c>
      <c r="BQ402" s="81">
        <v>1</v>
      </c>
      <c r="BR402" s="81">
        <v>0</v>
      </c>
      <c r="BS402" s="81">
        <v>0</v>
      </c>
      <c r="BT402"/>
      <c r="BU402" s="80">
        <v>217.96199999999999</v>
      </c>
      <c r="BV402" s="80">
        <v>0</v>
      </c>
      <c r="BW402" s="80">
        <v>0</v>
      </c>
      <c r="BX402" s="80">
        <v>0</v>
      </c>
      <c r="BY402" s="80">
        <v>3.786</v>
      </c>
      <c r="BZ402" s="80">
        <v>0</v>
      </c>
      <c r="CA402" s="80">
        <v>0</v>
      </c>
      <c r="CB402" s="80">
        <v>0</v>
      </c>
      <c r="CC402" s="80">
        <v>0</v>
      </c>
    </row>
    <row r="403" spans="1:81">
      <c r="A403" s="80" t="s">
        <v>2122</v>
      </c>
      <c r="B403" s="80">
        <v>253</v>
      </c>
      <c r="C403" s="80">
        <v>15</v>
      </c>
      <c r="D403" s="80">
        <v>15</v>
      </c>
      <c r="E403" s="80">
        <v>2018</v>
      </c>
      <c r="F403" s="80" t="s">
        <v>93</v>
      </c>
      <c r="G403" s="80" t="s">
        <v>2107</v>
      </c>
      <c r="H403" s="80" t="s">
        <v>2108</v>
      </c>
      <c r="I403" s="177"/>
      <c r="J403" s="81">
        <v>5.3001705976053515</v>
      </c>
      <c r="K403" s="81">
        <v>1.7779003976464545</v>
      </c>
      <c r="L403" s="81">
        <v>1.6526936926248061</v>
      </c>
      <c r="M403" s="81">
        <v>25.027471032752352</v>
      </c>
      <c r="N403" s="81">
        <v>18.403838522118406</v>
      </c>
      <c r="O403" s="81">
        <v>11.223643508283427</v>
      </c>
      <c r="P403" s="81">
        <v>11.83977556213245</v>
      </c>
      <c r="Q403" s="81">
        <v>0.73349170081765591</v>
      </c>
      <c r="R403" s="81">
        <v>2.6652548066156037</v>
      </c>
      <c r="S403" s="81">
        <v>1.3873844414718366</v>
      </c>
      <c r="T403" s="82"/>
      <c r="U403" s="81">
        <v>289091</v>
      </c>
      <c r="V403" s="81">
        <v>589</v>
      </c>
      <c r="W403" s="81">
        <v>43</v>
      </c>
      <c r="X403" s="81">
        <v>3110</v>
      </c>
      <c r="Y403" s="81">
        <v>5364</v>
      </c>
      <c r="Z403" s="81">
        <v>6839</v>
      </c>
      <c r="AA403" s="81">
        <v>2477</v>
      </c>
      <c r="AB403" s="81">
        <v>11573</v>
      </c>
      <c r="AC403" s="81">
        <v>462412</v>
      </c>
      <c r="AD403" s="81">
        <v>1.387384441471837</v>
      </c>
      <c r="AE403" s="82"/>
      <c r="AF403" s="81">
        <v>3393769.773329013</v>
      </c>
      <c r="AG403" s="81">
        <v>981784.60207060142</v>
      </c>
      <c r="AH403" s="81">
        <v>345822.13654465933</v>
      </c>
      <c r="AI403" s="81">
        <v>27041168.118350562</v>
      </c>
      <c r="AJ403" s="81">
        <v>19844922.070777379</v>
      </c>
      <c r="AK403" s="81">
        <v>0</v>
      </c>
      <c r="AL403" s="81">
        <v>0</v>
      </c>
      <c r="AM403" s="81">
        <v>1593036.3042659119</v>
      </c>
      <c r="AN403" s="81">
        <v>0</v>
      </c>
      <c r="AO403" s="81">
        <v>0</v>
      </c>
      <c r="AP403" s="82"/>
      <c r="AQ403" s="81">
        <v>121</v>
      </c>
      <c r="AR403" s="81">
        <v>200</v>
      </c>
      <c r="AS403" s="81">
        <v>0</v>
      </c>
      <c r="AT403" s="81">
        <v>0</v>
      </c>
      <c r="AU403" s="81">
        <v>0</v>
      </c>
      <c r="AV403" s="81">
        <v>0</v>
      </c>
      <c r="AW403" s="81" t="s">
        <v>564</v>
      </c>
      <c r="AX403" s="82"/>
      <c r="AY403" s="81">
        <v>756.77</v>
      </c>
      <c r="AZ403" s="81">
        <v>4717</v>
      </c>
      <c r="BA403" s="81">
        <v>0</v>
      </c>
      <c r="BB403" s="81">
        <v>0</v>
      </c>
      <c r="BC403" s="81">
        <v>0</v>
      </c>
      <c r="BD403" s="81">
        <v>0</v>
      </c>
      <c r="BE403" s="81" t="s">
        <v>564</v>
      </c>
      <c r="BF403" s="82"/>
      <c r="BG403" s="81">
        <v>0</v>
      </c>
      <c r="BH403" s="81">
        <v>0</v>
      </c>
      <c r="BI403" s="81">
        <v>0</v>
      </c>
      <c r="BJ403" s="81">
        <v>188.04900000000001</v>
      </c>
      <c r="BK403" s="81">
        <v>0</v>
      </c>
      <c r="BL403" s="81">
        <v>0</v>
      </c>
      <c r="BM403" s="82"/>
      <c r="BN403" s="81">
        <v>0</v>
      </c>
      <c r="BO403" s="81">
        <v>0</v>
      </c>
      <c r="BP403" s="81">
        <v>0</v>
      </c>
      <c r="BQ403" s="81">
        <v>1</v>
      </c>
      <c r="BR403" s="81">
        <v>0</v>
      </c>
      <c r="BS403" s="81">
        <v>0</v>
      </c>
      <c r="BT403"/>
      <c r="BU403" s="80">
        <v>184.947</v>
      </c>
      <c r="BV403" s="80">
        <v>0</v>
      </c>
      <c r="BW403" s="80">
        <v>0</v>
      </c>
      <c r="BX403" s="80">
        <v>0</v>
      </c>
      <c r="BY403" s="80">
        <v>3.1019999999999999</v>
      </c>
      <c r="BZ403" s="80">
        <v>0</v>
      </c>
      <c r="CA403" s="80">
        <v>0</v>
      </c>
      <c r="CB403" s="80">
        <v>0</v>
      </c>
      <c r="CC403" s="80">
        <v>0</v>
      </c>
    </row>
    <row r="404" spans="1:81">
      <c r="A404" s="80" t="s">
        <v>2123</v>
      </c>
      <c r="B404" s="80">
        <v>254</v>
      </c>
      <c r="C404" s="80">
        <v>16</v>
      </c>
      <c r="D404" s="80">
        <v>15</v>
      </c>
      <c r="E404" s="80">
        <v>2019</v>
      </c>
      <c r="F404" s="80" t="s">
        <v>73</v>
      </c>
      <c r="G404" s="80" t="s">
        <v>2107</v>
      </c>
      <c r="H404" s="80" t="s">
        <v>2108</v>
      </c>
      <c r="I404" s="177"/>
      <c r="J404" s="81">
        <v>2.6011463395452479</v>
      </c>
      <c r="K404" s="81">
        <v>1.663541660691932</v>
      </c>
      <c r="L404" s="81">
        <v>1.6806960756822051</v>
      </c>
      <c r="M404" s="81">
        <v>20.597925397888861</v>
      </c>
      <c r="N404" s="81">
        <v>18.211365114259568</v>
      </c>
      <c r="O404" s="81">
        <v>10.997198798766982</v>
      </c>
      <c r="P404" s="81">
        <v>11.803843807553255</v>
      </c>
      <c r="Q404" s="81">
        <v>0.70687418854266837</v>
      </c>
      <c r="R404" s="81">
        <v>3.0811014649234827</v>
      </c>
      <c r="S404" s="81">
        <v>1.5579313158707384</v>
      </c>
      <c r="T404" s="82"/>
      <c r="U404" s="81">
        <v>142593</v>
      </c>
      <c r="V404" s="81">
        <v>589</v>
      </c>
      <c r="W404" s="81">
        <v>43</v>
      </c>
      <c r="X404" s="81">
        <v>3110</v>
      </c>
      <c r="Y404" s="81">
        <v>5406</v>
      </c>
      <c r="Z404" s="81">
        <v>6885</v>
      </c>
      <c r="AA404" s="81">
        <v>2451</v>
      </c>
      <c r="AB404" s="81">
        <v>11455</v>
      </c>
      <c r="AC404" s="81">
        <v>543315.33333333326</v>
      </c>
      <c r="AD404" s="81">
        <v>1.557931315870738</v>
      </c>
      <c r="AE404" s="82"/>
      <c r="AF404" s="81">
        <v>2120301.038037647</v>
      </c>
      <c r="AG404" s="81">
        <v>954420.89986386127</v>
      </c>
      <c r="AH404" s="81">
        <v>382052.61114782159</v>
      </c>
      <c r="AI404" s="81">
        <v>21351631.61210075</v>
      </c>
      <c r="AJ404" s="81">
        <v>19310095.289118458</v>
      </c>
      <c r="AK404" s="81">
        <v>0</v>
      </c>
      <c r="AL404" s="81">
        <v>0</v>
      </c>
      <c r="AM404" s="81">
        <v>1560084.7668061689</v>
      </c>
      <c r="AN404" s="81">
        <v>0</v>
      </c>
      <c r="AO404" s="81">
        <v>0</v>
      </c>
      <c r="AP404" s="82"/>
      <c r="AQ404" s="81">
        <v>130</v>
      </c>
      <c r="AR404" s="81">
        <v>202</v>
      </c>
      <c r="AS404" s="81">
        <v>0</v>
      </c>
      <c r="AT404" s="81">
        <v>0</v>
      </c>
      <c r="AU404" s="81">
        <v>0</v>
      </c>
      <c r="AV404" s="81">
        <v>0</v>
      </c>
      <c r="AW404" s="81" t="s">
        <v>564</v>
      </c>
      <c r="AX404" s="82"/>
      <c r="AY404" s="81">
        <v>819.16999999999962</v>
      </c>
      <c r="AZ404" s="81">
        <v>4781.8000000000011</v>
      </c>
      <c r="BA404" s="81">
        <v>0</v>
      </c>
      <c r="BB404" s="81">
        <v>0</v>
      </c>
      <c r="BC404" s="81">
        <v>0</v>
      </c>
      <c r="BD404" s="81">
        <v>0</v>
      </c>
      <c r="BE404" s="81" t="s">
        <v>564</v>
      </c>
      <c r="BF404" s="82"/>
      <c r="BG404" s="81">
        <v>0</v>
      </c>
      <c r="BH404" s="81">
        <v>0</v>
      </c>
      <c r="BI404" s="81">
        <v>0</v>
      </c>
      <c r="BJ404" s="81">
        <v>195.84200000000001</v>
      </c>
      <c r="BK404" s="81">
        <v>0</v>
      </c>
      <c r="BL404" s="81">
        <v>0</v>
      </c>
      <c r="BM404" s="82"/>
      <c r="BN404" s="81">
        <v>0</v>
      </c>
      <c r="BO404" s="81">
        <v>0</v>
      </c>
      <c r="BP404" s="81">
        <v>0</v>
      </c>
      <c r="BQ404" s="81">
        <v>1</v>
      </c>
      <c r="BR404" s="81">
        <v>0</v>
      </c>
      <c r="BS404" s="81">
        <v>0</v>
      </c>
      <c r="BT404"/>
      <c r="BU404" s="80">
        <v>192.55699999999999</v>
      </c>
      <c r="BV404" s="80">
        <v>0</v>
      </c>
      <c r="BW404" s="80">
        <v>0</v>
      </c>
      <c r="BX404" s="80">
        <v>0</v>
      </c>
      <c r="BY404" s="80">
        <v>3.2850000000000001</v>
      </c>
      <c r="BZ404" s="80">
        <v>0</v>
      </c>
      <c r="CA404" s="80">
        <v>0</v>
      </c>
      <c r="CB404" s="80">
        <v>0</v>
      </c>
      <c r="CC404" s="80">
        <v>0</v>
      </c>
    </row>
    <row r="405" spans="1:81">
      <c r="A405" s="80" t="s">
        <v>2124</v>
      </c>
      <c r="B405" s="80">
        <v>255</v>
      </c>
      <c r="C405" s="80">
        <v>17</v>
      </c>
      <c r="D405" s="80">
        <v>15</v>
      </c>
      <c r="E405" s="80">
        <v>2020</v>
      </c>
      <c r="F405" s="80" t="s">
        <v>218</v>
      </c>
      <c r="G405" s="80" t="s">
        <v>2107</v>
      </c>
      <c r="H405" s="80" t="s">
        <v>2108</v>
      </c>
      <c r="I405" s="177"/>
      <c r="J405" s="81">
        <v>2.027605145789992</v>
      </c>
      <c r="K405" s="81">
        <v>1.3256260074884889</v>
      </c>
      <c r="L405" s="81">
        <v>3.8500557234523773</v>
      </c>
      <c r="M405" s="81">
        <v>16.654818582917141</v>
      </c>
      <c r="N405" s="81">
        <v>17.2184088642144</v>
      </c>
      <c r="O405" s="81">
        <v>9.7778445238354585</v>
      </c>
      <c r="P405" s="81">
        <v>11.041571793898592</v>
      </c>
      <c r="Q405" s="81">
        <v>0.67512830854766759</v>
      </c>
      <c r="R405" s="81">
        <v>2.3526371331338018</v>
      </c>
      <c r="S405" s="81">
        <v>2.3200313249087841</v>
      </c>
      <c r="T405" s="82"/>
      <c r="U405" s="81">
        <v>129886</v>
      </c>
      <c r="V405" s="81">
        <v>554</v>
      </c>
      <c r="W405" s="81">
        <v>97</v>
      </c>
      <c r="X405" s="81">
        <v>3254</v>
      </c>
      <c r="Y405" s="81">
        <v>5482</v>
      </c>
      <c r="Z405" s="81">
        <v>6987</v>
      </c>
      <c r="AA405" s="81">
        <v>2491</v>
      </c>
      <c r="AB405" s="81">
        <v>11450</v>
      </c>
      <c r="AC405" s="81">
        <v>417023.66666666669</v>
      </c>
      <c r="AD405" s="81">
        <v>2.3200313249087841</v>
      </c>
      <c r="AE405" s="82"/>
      <c r="AF405" s="81">
        <v>1729801.498770047</v>
      </c>
      <c r="AG405" s="81">
        <v>758596.2725213056</v>
      </c>
      <c r="AH405" s="81">
        <v>965218.41785466147</v>
      </c>
      <c r="AI405" s="81">
        <v>18705942.5322535</v>
      </c>
      <c r="AJ405" s="81">
        <v>20454739.939971056</v>
      </c>
      <c r="AK405" s="81"/>
      <c r="AL405" s="81"/>
      <c r="AM405" s="81">
        <v>1494352.2121532697</v>
      </c>
      <c r="AN405" s="81"/>
      <c r="AO405" s="81"/>
      <c r="AP405" s="82"/>
      <c r="AQ405" s="81">
        <v>142</v>
      </c>
      <c r="AR405" s="81">
        <v>203</v>
      </c>
      <c r="AS405" s="81">
        <v>0</v>
      </c>
      <c r="AT405" s="81">
        <v>0</v>
      </c>
      <c r="AU405" s="81">
        <v>0</v>
      </c>
      <c r="AV405" s="81">
        <v>0</v>
      </c>
      <c r="AW405" s="81">
        <v>0</v>
      </c>
      <c r="AX405" s="82"/>
      <c r="AY405" s="81">
        <v>881.26999999999987</v>
      </c>
      <c r="AZ405" s="81">
        <v>4791.8000000000029</v>
      </c>
      <c r="BA405" s="81">
        <v>0</v>
      </c>
      <c r="BB405" s="81">
        <v>0</v>
      </c>
      <c r="BC405" s="81">
        <v>0</v>
      </c>
      <c r="BD405" s="81">
        <v>0</v>
      </c>
      <c r="BE405" s="81">
        <v>0</v>
      </c>
      <c r="BF405" s="82"/>
      <c r="BG405" s="81">
        <v>0</v>
      </c>
      <c r="BH405" s="81">
        <v>0</v>
      </c>
      <c r="BI405" s="81">
        <v>0</v>
      </c>
      <c r="BJ405" s="81">
        <v>230.20500000000001</v>
      </c>
      <c r="BK405" s="81">
        <v>0</v>
      </c>
      <c r="BL405" s="81">
        <v>0</v>
      </c>
      <c r="BM405" s="82"/>
      <c r="BN405" s="81">
        <v>0</v>
      </c>
      <c r="BO405" s="81">
        <v>0</v>
      </c>
      <c r="BP405" s="81">
        <v>0</v>
      </c>
      <c r="BQ405" s="81">
        <v>1</v>
      </c>
      <c r="BR405" s="81">
        <v>0</v>
      </c>
      <c r="BS405" s="81">
        <v>0</v>
      </c>
      <c r="BT405"/>
      <c r="BU405" s="80">
        <v>230.20500000000001</v>
      </c>
      <c r="BV405" s="80">
        <v>0</v>
      </c>
      <c r="BW405" s="80">
        <v>0</v>
      </c>
      <c r="BX405" s="80">
        <v>0</v>
      </c>
      <c r="BY405" s="80">
        <v>0</v>
      </c>
      <c r="BZ405" s="80">
        <v>0</v>
      </c>
      <c r="CA405" s="80">
        <v>0</v>
      </c>
      <c r="CB405" s="80">
        <v>0</v>
      </c>
      <c r="CC405" s="80">
        <v>0</v>
      </c>
    </row>
    <row r="406" spans="1:81">
      <c r="A406" s="80" t="s">
        <v>2125</v>
      </c>
      <c r="B406" s="80">
        <v>255</v>
      </c>
      <c r="C406" s="80">
        <v>18</v>
      </c>
      <c r="D406" s="80">
        <v>15</v>
      </c>
      <c r="E406" s="80">
        <v>2021</v>
      </c>
      <c r="F406" s="80" t="s">
        <v>75</v>
      </c>
      <c r="G406" s="174" t="s">
        <v>2107</v>
      </c>
      <c r="H406" s="80" t="s">
        <v>2108</v>
      </c>
      <c r="I406" s="177"/>
      <c r="J406" s="81">
        <v>2.0869765248860594</v>
      </c>
      <c r="K406" s="81">
        <v>1.4037998298839667</v>
      </c>
      <c r="L406" s="81">
        <v>4.1502537560980199</v>
      </c>
      <c r="M406" s="81">
        <v>17.928876665384038</v>
      </c>
      <c r="N406" s="81">
        <v>17.396789337810041</v>
      </c>
      <c r="O406" s="81">
        <v>9.5978859691899032</v>
      </c>
      <c r="P406" s="81">
        <v>11.535950872099203</v>
      </c>
      <c r="Q406" s="81">
        <v>0.68543821445620867</v>
      </c>
      <c r="R406" s="81">
        <v>2.4095881010637559</v>
      </c>
      <c r="S406" s="81">
        <v>2.6448277611683548</v>
      </c>
      <c r="T406" s="82"/>
      <c r="U406" s="81">
        <v>141604</v>
      </c>
      <c r="V406" s="81">
        <v>554</v>
      </c>
      <c r="W406" s="81">
        <v>97</v>
      </c>
      <c r="X406" s="81">
        <v>3254</v>
      </c>
      <c r="Y406" s="81">
        <v>5602</v>
      </c>
      <c r="Z406" s="81">
        <v>7062</v>
      </c>
      <c r="AA406" s="81">
        <v>2538</v>
      </c>
      <c r="AB406" s="81">
        <v>11487</v>
      </c>
      <c r="AC406" s="81">
        <v>413990.66666666663</v>
      </c>
      <c r="AD406" s="81">
        <v>2.6448277611683548</v>
      </c>
      <c r="AE406" s="82"/>
      <c r="AF406" s="81">
        <v>1763391.5975436703</v>
      </c>
      <c r="AG406" s="81">
        <v>812955.73513140006</v>
      </c>
      <c r="AH406" s="81">
        <v>1020578.8886513498</v>
      </c>
      <c r="AI406" s="81">
        <v>20496361.976445682</v>
      </c>
      <c r="AJ406" s="81">
        <v>20730986.12471737</v>
      </c>
      <c r="AK406" s="81">
        <v>0</v>
      </c>
      <c r="AL406" s="81">
        <v>0</v>
      </c>
      <c r="AM406" s="81">
        <v>1507828.2792482323</v>
      </c>
      <c r="AN406" s="81">
        <v>0</v>
      </c>
      <c r="AO406" s="81">
        <v>0</v>
      </c>
      <c r="AP406" s="82"/>
      <c r="AQ406" s="81">
        <v>156</v>
      </c>
      <c r="AR406" s="81">
        <v>203</v>
      </c>
      <c r="AS406" s="81">
        <v>0</v>
      </c>
      <c r="AT406" s="81">
        <v>0</v>
      </c>
      <c r="AU406" s="81">
        <v>0</v>
      </c>
      <c r="AV406" s="81">
        <v>0</v>
      </c>
      <c r="AW406" s="81"/>
      <c r="AX406" s="82"/>
      <c r="AY406" s="81">
        <v>969.16999999999985</v>
      </c>
      <c r="AZ406" s="81">
        <v>4791.8000000000029</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2126</v>
      </c>
      <c r="B407" s="80">
        <v>255</v>
      </c>
      <c r="C407" s="80">
        <v>19</v>
      </c>
      <c r="D407" s="80">
        <v>15</v>
      </c>
      <c r="E407" s="80">
        <v>2022</v>
      </c>
      <c r="F407" s="80" t="s">
        <v>568</v>
      </c>
      <c r="G407" s="174" t="s">
        <v>2107</v>
      </c>
      <c r="H407" s="80" t="s">
        <v>2108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188</v>
      </c>
      <c r="AR407" s="81">
        <v>203</v>
      </c>
      <c r="AS407" s="81">
        <v>0</v>
      </c>
      <c r="AT407" s="81">
        <v>0</v>
      </c>
      <c r="AU407" s="81">
        <v>0</v>
      </c>
      <c r="AV407" s="81">
        <v>0</v>
      </c>
      <c r="AW407" s="81"/>
      <c r="AX407" s="82"/>
      <c r="AY407" s="81">
        <v>1189.2699999999998</v>
      </c>
      <c r="AZ407" s="81">
        <v>4791.8000000000029</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2127</v>
      </c>
      <c r="B408" s="80">
        <v>358</v>
      </c>
      <c r="C408" s="80">
        <v>1</v>
      </c>
      <c r="D408" s="80">
        <v>22</v>
      </c>
      <c r="E408" s="80">
        <v>1990</v>
      </c>
      <c r="F408" s="80" t="s">
        <v>562</v>
      </c>
      <c r="G408" s="80" t="s">
        <v>2128</v>
      </c>
      <c r="H408" s="80" t="s">
        <v>2129</v>
      </c>
      <c r="I408" s="177"/>
      <c r="J408" s="81">
        <v>1.8138288411966517</v>
      </c>
      <c r="K408" s="81">
        <v>3.0378938358214365</v>
      </c>
      <c r="L408" s="81">
        <v>10.142952443078457</v>
      </c>
      <c r="M408" s="81">
        <v>23.900075390705815</v>
      </c>
      <c r="N408" s="81">
        <v>17.904607745635403</v>
      </c>
      <c r="O408" s="81">
        <v>11.018407861857574</v>
      </c>
      <c r="P408" s="81">
        <v>13.681417736166329</v>
      </c>
      <c r="Q408" s="81">
        <v>1.0297104508102879</v>
      </c>
      <c r="R408" s="81">
        <v>0</v>
      </c>
      <c r="S408" s="81">
        <v>1.1736392401248759</v>
      </c>
      <c r="T408" s="82"/>
      <c r="U408" s="81">
        <v>215922</v>
      </c>
      <c r="V408" s="81">
        <v>1084</v>
      </c>
      <c r="W408" s="81">
        <v>100</v>
      </c>
      <c r="X408" s="81">
        <v>8329</v>
      </c>
      <c r="Y408" s="81">
        <v>5698</v>
      </c>
      <c r="Z408" s="81">
        <v>4532</v>
      </c>
      <c r="AA408" s="81">
        <v>3322</v>
      </c>
      <c r="AB408" s="81">
        <v>16719</v>
      </c>
      <c r="AC408" s="81">
        <v>0</v>
      </c>
      <c r="AD408" s="81">
        <v>1.1736392401248759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2130</v>
      </c>
      <c r="B409" s="80">
        <v>359</v>
      </c>
      <c r="C409" s="80">
        <v>2</v>
      </c>
      <c r="D409" s="80">
        <v>22</v>
      </c>
      <c r="E409" s="80">
        <v>2005</v>
      </c>
      <c r="F409" s="80" t="s">
        <v>565</v>
      </c>
      <c r="G409" s="80" t="s">
        <v>2128</v>
      </c>
      <c r="H409" s="80" t="s">
        <v>2129</v>
      </c>
      <c r="I409" s="177"/>
      <c r="J409" s="81">
        <v>0.47423121565309778</v>
      </c>
      <c r="K409" s="81">
        <v>1.6656553656107873</v>
      </c>
      <c r="L409" s="81">
        <v>4.6972565446286509</v>
      </c>
      <c r="M409" s="81">
        <v>31.333240022727139</v>
      </c>
      <c r="N409" s="81">
        <v>22.114390221820521</v>
      </c>
      <c r="O409" s="81">
        <v>14.530447988851009</v>
      </c>
      <c r="P409" s="81">
        <v>13.703108059393251</v>
      </c>
      <c r="Q409" s="81">
        <v>0.87965692200382617</v>
      </c>
      <c r="R409" s="81">
        <v>0</v>
      </c>
      <c r="S409" s="81">
        <v>3.132318800092984</v>
      </c>
      <c r="T409" s="82"/>
      <c r="U409" s="81">
        <v>63482</v>
      </c>
      <c r="V409" s="81">
        <v>713</v>
      </c>
      <c r="W409" s="81">
        <v>41</v>
      </c>
      <c r="X409" s="81">
        <v>5852</v>
      </c>
      <c r="Y409" s="81">
        <v>6308</v>
      </c>
      <c r="Z409" s="81">
        <v>6916</v>
      </c>
      <c r="AA409" s="81">
        <v>2725</v>
      </c>
      <c r="AB409" s="81">
        <v>14931</v>
      </c>
      <c r="AC409" s="81">
        <v>0</v>
      </c>
      <c r="AD409" s="81">
        <v>3.132318800092984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2131</v>
      </c>
      <c r="B410" s="80">
        <v>360</v>
      </c>
      <c r="C410" s="80">
        <v>3</v>
      </c>
      <c r="D410" s="80">
        <v>22</v>
      </c>
      <c r="E410" s="80">
        <v>2006</v>
      </c>
      <c r="F410" s="80" t="s">
        <v>566</v>
      </c>
      <c r="G410" s="80" t="s">
        <v>2128</v>
      </c>
      <c r="H410" s="80" t="s">
        <v>2129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2132</v>
      </c>
      <c r="B411" s="80">
        <v>361</v>
      </c>
      <c r="C411" s="80">
        <v>4</v>
      </c>
      <c r="D411" s="80">
        <v>22</v>
      </c>
      <c r="E411" s="80">
        <v>2007</v>
      </c>
      <c r="F411" s="80" t="s">
        <v>567</v>
      </c>
      <c r="G411" s="80" t="s">
        <v>2128</v>
      </c>
      <c r="H411" s="80" t="s">
        <v>2129</v>
      </c>
      <c r="I411" s="177"/>
      <c r="J411" s="81">
        <v>0.42150218768080022</v>
      </c>
      <c r="K411" s="81">
        <v>1.4851760563278023</v>
      </c>
      <c r="L411" s="81">
        <v>4.1976704415874631</v>
      </c>
      <c r="M411" s="81">
        <v>27.03298636044919</v>
      </c>
      <c r="N411" s="81">
        <v>22.798851524813845</v>
      </c>
      <c r="O411" s="81">
        <v>13.858368726809982</v>
      </c>
      <c r="P411" s="81">
        <v>13.409672703678323</v>
      </c>
      <c r="Q411" s="81">
        <v>0.90476454919834215</v>
      </c>
      <c r="R411" s="81">
        <v>0</v>
      </c>
      <c r="S411" s="81">
        <v>3.4875995315140691</v>
      </c>
      <c r="T411" s="82"/>
      <c r="U411" s="81">
        <v>66457</v>
      </c>
      <c r="V411" s="81">
        <v>627</v>
      </c>
      <c r="W411" s="81">
        <v>41</v>
      </c>
      <c r="X411" s="81">
        <v>6067</v>
      </c>
      <c r="Y411" s="81">
        <v>6332</v>
      </c>
      <c r="Z411" s="81">
        <v>6857</v>
      </c>
      <c r="AA411" s="81">
        <v>2626</v>
      </c>
      <c r="AB411" s="81">
        <v>14545</v>
      </c>
      <c r="AC411" s="81">
        <v>0</v>
      </c>
      <c r="AD411" s="81">
        <v>3.4875995315140691</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2133</v>
      </c>
      <c r="B412" s="80">
        <v>362</v>
      </c>
      <c r="C412" s="80">
        <v>5</v>
      </c>
      <c r="D412" s="80">
        <v>22</v>
      </c>
      <c r="E412" s="80">
        <v>2008</v>
      </c>
      <c r="F412" s="80" t="s">
        <v>84</v>
      </c>
      <c r="G412" s="80" t="s">
        <v>2128</v>
      </c>
      <c r="H412" s="80" t="s">
        <v>2129</v>
      </c>
      <c r="I412" s="177"/>
      <c r="J412" s="81">
        <v>0.39763970814333993</v>
      </c>
      <c r="K412" s="81">
        <v>1.1052936749870077</v>
      </c>
      <c r="L412" s="81">
        <v>3.4241279507671427</v>
      </c>
      <c r="M412" s="81">
        <v>29.644100833247506</v>
      </c>
      <c r="N412" s="81">
        <v>23.589904326159619</v>
      </c>
      <c r="O412" s="81">
        <v>13.394314909425574</v>
      </c>
      <c r="P412" s="81">
        <v>13.159759034096915</v>
      </c>
      <c r="Q412" s="81">
        <v>0.88003984581531136</v>
      </c>
      <c r="R412" s="81">
        <v>0</v>
      </c>
      <c r="S412" s="81">
        <v>3.7100105246382138</v>
      </c>
      <c r="T412" s="82"/>
      <c r="U412" s="81">
        <v>64976</v>
      </c>
      <c r="V412" s="81">
        <v>627</v>
      </c>
      <c r="W412" s="81">
        <v>41</v>
      </c>
      <c r="X412" s="81">
        <v>6067</v>
      </c>
      <c r="Y412" s="81">
        <v>6346</v>
      </c>
      <c r="Z412" s="81">
        <v>6860</v>
      </c>
      <c r="AA412" s="81">
        <v>2580</v>
      </c>
      <c r="AB412" s="81">
        <v>14380</v>
      </c>
      <c r="AC412" s="81">
        <v>0</v>
      </c>
      <c r="AD412" s="81">
        <v>3.7100105246382138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2134</v>
      </c>
      <c r="B413" s="80">
        <v>363</v>
      </c>
      <c r="C413" s="80">
        <v>6</v>
      </c>
      <c r="D413" s="80">
        <v>22</v>
      </c>
      <c r="E413" s="80">
        <v>2009</v>
      </c>
      <c r="F413" s="80" t="s">
        <v>85</v>
      </c>
      <c r="G413" s="80" t="s">
        <v>2128</v>
      </c>
      <c r="H413" s="80" t="s">
        <v>2129</v>
      </c>
      <c r="I413" s="177"/>
      <c r="J413" s="81">
        <v>0.3418229032555074</v>
      </c>
      <c r="K413" s="81">
        <v>1.1615018017231133</v>
      </c>
      <c r="L413" s="81">
        <v>5.8327155426680024</v>
      </c>
      <c r="M413" s="81">
        <v>28.203912242632779</v>
      </c>
      <c r="N413" s="81">
        <v>21.051936616126401</v>
      </c>
      <c r="O413" s="81">
        <v>13.686776880233753</v>
      </c>
      <c r="P413" s="81">
        <v>12.465858307852843</v>
      </c>
      <c r="Q413" s="81">
        <v>0.82946704083438616</v>
      </c>
      <c r="R413" s="81">
        <v>0</v>
      </c>
      <c r="S413" s="81">
        <v>3.2262496243385423</v>
      </c>
      <c r="T413" s="82"/>
      <c r="U413" s="81">
        <v>47998</v>
      </c>
      <c r="V413" s="81">
        <v>700</v>
      </c>
      <c r="W413" s="81">
        <v>94</v>
      </c>
      <c r="X413" s="81">
        <v>6190</v>
      </c>
      <c r="Y413" s="81">
        <v>6349</v>
      </c>
      <c r="Z413" s="81">
        <v>6919</v>
      </c>
      <c r="AA413" s="81">
        <v>2509</v>
      </c>
      <c r="AB413" s="81">
        <v>14228</v>
      </c>
      <c r="AC413" s="81">
        <v>0</v>
      </c>
      <c r="AD413" s="81">
        <v>3.2262496243385423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2135</v>
      </c>
      <c r="B414" s="80">
        <v>364</v>
      </c>
      <c r="C414" s="80">
        <v>7</v>
      </c>
      <c r="D414" s="80">
        <v>22</v>
      </c>
      <c r="E414" s="80">
        <v>2010</v>
      </c>
      <c r="F414" s="80" t="s">
        <v>86</v>
      </c>
      <c r="G414" s="80" t="s">
        <v>2128</v>
      </c>
      <c r="H414" s="80" t="s">
        <v>2129</v>
      </c>
      <c r="I414" s="177"/>
      <c r="J414" s="81">
        <v>0.59413127706980584</v>
      </c>
      <c r="K414" s="81">
        <v>1.2451366555012586</v>
      </c>
      <c r="L414" s="81">
        <v>5.452940143728835</v>
      </c>
      <c r="M414" s="81">
        <v>28.324632324826482</v>
      </c>
      <c r="N414" s="81">
        <v>22.960708352636548</v>
      </c>
      <c r="O414" s="81">
        <v>13.493517718288983</v>
      </c>
      <c r="P414" s="81">
        <v>12.581322063504089</v>
      </c>
      <c r="Q414" s="81">
        <v>0.85670597328706244</v>
      </c>
      <c r="R414" s="81">
        <v>0</v>
      </c>
      <c r="S414" s="81">
        <v>2.8332986976923462</v>
      </c>
      <c r="T414" s="82"/>
      <c r="U414" s="81">
        <v>90684</v>
      </c>
      <c r="V414" s="81">
        <v>700</v>
      </c>
      <c r="W414" s="81">
        <v>94</v>
      </c>
      <c r="X414" s="81">
        <v>6190</v>
      </c>
      <c r="Y414" s="81">
        <v>6335</v>
      </c>
      <c r="Z414" s="81">
        <v>6853</v>
      </c>
      <c r="AA414" s="81">
        <v>2469</v>
      </c>
      <c r="AB414" s="81">
        <v>14081</v>
      </c>
      <c r="AC414" s="81">
        <v>0</v>
      </c>
      <c r="AD414" s="81">
        <v>2.8332986976923462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2136</v>
      </c>
      <c r="B415" s="80">
        <v>365</v>
      </c>
      <c r="C415" s="80">
        <v>8</v>
      </c>
      <c r="D415" s="80">
        <v>22</v>
      </c>
      <c r="E415" s="80">
        <v>2011</v>
      </c>
      <c r="F415" s="80" t="s">
        <v>87</v>
      </c>
      <c r="G415" s="80" t="s">
        <v>2128</v>
      </c>
      <c r="H415" s="80" t="s">
        <v>2129</v>
      </c>
      <c r="I415" s="177"/>
      <c r="J415" s="81">
        <v>0.46989817801102146</v>
      </c>
      <c r="K415" s="81">
        <v>1.7520627332150271</v>
      </c>
      <c r="L415" s="81">
        <v>5.4685626694448182</v>
      </c>
      <c r="M415" s="81">
        <v>32.160110036098487</v>
      </c>
      <c r="N415" s="81">
        <v>25.418744968302239</v>
      </c>
      <c r="O415" s="81">
        <v>13.314523326809564</v>
      </c>
      <c r="P415" s="81">
        <v>12.044545514782948</v>
      </c>
      <c r="Q415" s="81">
        <v>0.96789933111491466</v>
      </c>
      <c r="R415" s="81">
        <v>0</v>
      </c>
      <c r="S415" s="81">
        <v>2.8363941960987047</v>
      </c>
      <c r="T415" s="82"/>
      <c r="U415" s="81">
        <v>66185</v>
      </c>
      <c r="V415" s="81">
        <v>700</v>
      </c>
      <c r="W415" s="81">
        <v>94</v>
      </c>
      <c r="X415" s="81">
        <v>6190</v>
      </c>
      <c r="Y415" s="81">
        <v>6292</v>
      </c>
      <c r="Z415" s="81">
        <v>6909</v>
      </c>
      <c r="AA415" s="81">
        <v>2434</v>
      </c>
      <c r="AB415" s="81">
        <v>13792</v>
      </c>
      <c r="AC415" s="81">
        <v>0</v>
      </c>
      <c r="AD415" s="81">
        <v>2.8363941960987047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2137</v>
      </c>
      <c r="B416" s="80">
        <v>366</v>
      </c>
      <c r="C416" s="80">
        <v>9</v>
      </c>
      <c r="D416" s="80">
        <v>22</v>
      </c>
      <c r="E416" s="80">
        <v>2012</v>
      </c>
      <c r="F416" s="80" t="s">
        <v>88</v>
      </c>
      <c r="G416" s="80" t="s">
        <v>2128</v>
      </c>
      <c r="H416" s="80" t="s">
        <v>2129</v>
      </c>
      <c r="I416" s="177"/>
      <c r="J416" s="81">
        <v>0.2941390009791367</v>
      </c>
      <c r="K416" s="81">
        <v>1.6153539521806148</v>
      </c>
      <c r="L416" s="81">
        <v>5.4556149628230353</v>
      </c>
      <c r="M416" s="81">
        <v>33.06086991162303</v>
      </c>
      <c r="N416" s="81">
        <v>25.379353993330202</v>
      </c>
      <c r="O416" s="81">
        <v>13.158125797764695</v>
      </c>
      <c r="P416" s="81">
        <v>11.854290617911929</v>
      </c>
      <c r="Q416" s="81">
        <v>1.0387899820887967</v>
      </c>
      <c r="R416" s="81">
        <v>0</v>
      </c>
      <c r="S416" s="81">
        <v>3.2605109412790068</v>
      </c>
      <c r="T416" s="82"/>
      <c r="U416" s="81">
        <v>42401</v>
      </c>
      <c r="V416" s="81">
        <v>700</v>
      </c>
      <c r="W416" s="81">
        <v>94</v>
      </c>
      <c r="X416" s="81">
        <v>6190</v>
      </c>
      <c r="Y416" s="81">
        <v>6308</v>
      </c>
      <c r="Z416" s="81">
        <v>6882</v>
      </c>
      <c r="AA416" s="81">
        <v>2382</v>
      </c>
      <c r="AB416" s="81">
        <v>13624</v>
      </c>
      <c r="AC416" s="81">
        <v>0</v>
      </c>
      <c r="AD416" s="81">
        <v>3.2605109412790068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2138</v>
      </c>
      <c r="B417" s="80">
        <v>367</v>
      </c>
      <c r="C417" s="80">
        <v>10</v>
      </c>
      <c r="D417" s="80">
        <v>22</v>
      </c>
      <c r="E417" s="80">
        <v>2013</v>
      </c>
      <c r="F417" s="80" t="s">
        <v>89</v>
      </c>
      <c r="G417" s="80" t="s">
        <v>2128</v>
      </c>
      <c r="H417" s="80" t="s">
        <v>2129</v>
      </c>
      <c r="I417" s="177"/>
      <c r="J417" s="81">
        <v>0.24986674795860403</v>
      </c>
      <c r="K417" s="81">
        <v>1.3958775942711075</v>
      </c>
      <c r="L417" s="81">
        <v>5.3748061590294141</v>
      </c>
      <c r="M417" s="81">
        <v>31.768224186944387</v>
      </c>
      <c r="N417" s="81">
        <v>24.287549328246943</v>
      </c>
      <c r="O417" s="81">
        <v>12.604900006243268</v>
      </c>
      <c r="P417" s="81">
        <v>11.684155671266918</v>
      </c>
      <c r="Q417" s="81">
        <v>1.0399769629409072</v>
      </c>
      <c r="R417" s="81">
        <v>0</v>
      </c>
      <c r="S417" s="81">
        <v>3.1910939371525293</v>
      </c>
      <c r="T417" s="82"/>
      <c r="U417" s="81">
        <v>36893</v>
      </c>
      <c r="V417" s="81">
        <v>700</v>
      </c>
      <c r="W417" s="81">
        <v>94</v>
      </c>
      <c r="X417" s="81">
        <v>6190</v>
      </c>
      <c r="Y417" s="81">
        <v>6273</v>
      </c>
      <c r="Z417" s="81">
        <v>6887</v>
      </c>
      <c r="AA417" s="81">
        <v>2339</v>
      </c>
      <c r="AB417" s="81">
        <v>13444</v>
      </c>
      <c r="AC417" s="81">
        <v>0</v>
      </c>
      <c r="AD417" s="81">
        <v>3.1910939371525293</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2139</v>
      </c>
      <c r="B418" s="80">
        <v>368</v>
      </c>
      <c r="C418" s="80">
        <v>11</v>
      </c>
      <c r="D418" s="80">
        <v>22</v>
      </c>
      <c r="E418" s="80">
        <v>2014</v>
      </c>
      <c r="F418" s="80" t="s">
        <v>90</v>
      </c>
      <c r="G418" s="80" t="s">
        <v>2128</v>
      </c>
      <c r="H418" s="80" t="s">
        <v>2129</v>
      </c>
      <c r="I418" s="177"/>
      <c r="J418" s="81">
        <v>0.35158542781595331</v>
      </c>
      <c r="K418" s="81">
        <v>1.0683515012531652</v>
      </c>
      <c r="L418" s="81">
        <v>1.4050168646638279</v>
      </c>
      <c r="M418" s="81">
        <v>25.160955869810749</v>
      </c>
      <c r="N418" s="81">
        <v>22.313902261873345</v>
      </c>
      <c r="O418" s="81">
        <v>11.955900239427475</v>
      </c>
      <c r="P418" s="81">
        <v>11.443645256495085</v>
      </c>
      <c r="Q418" s="81">
        <v>0.9846740311242439</v>
      </c>
      <c r="R418" s="81">
        <v>0</v>
      </c>
      <c r="S418" s="81">
        <v>2.7434925644553565</v>
      </c>
      <c r="T418" s="82"/>
      <c r="U418" s="81">
        <v>54752</v>
      </c>
      <c r="V418" s="81">
        <v>462</v>
      </c>
      <c r="W418" s="81">
        <v>27</v>
      </c>
      <c r="X418" s="81">
        <v>5221</v>
      </c>
      <c r="Y418" s="81">
        <v>6254</v>
      </c>
      <c r="Z418" s="81">
        <v>6880</v>
      </c>
      <c r="AA418" s="81">
        <v>2279</v>
      </c>
      <c r="AB418" s="81">
        <v>13267</v>
      </c>
      <c r="AC418" s="81">
        <v>0</v>
      </c>
      <c r="AD418" s="81">
        <v>2.7434925644553565</v>
      </c>
      <c r="AE418" s="82"/>
      <c r="AF418" s="81">
        <v>400408.67702769948</v>
      </c>
      <c r="AG418" s="81">
        <v>912542.63297927985</v>
      </c>
      <c r="AH418" s="81">
        <v>170572.87990489905</v>
      </c>
      <c r="AI418" s="81">
        <v>32794742.357676968</v>
      </c>
      <c r="AJ418" s="81">
        <v>34032501.757728435</v>
      </c>
      <c r="AK418" s="81">
        <v>0</v>
      </c>
      <c r="AL418" s="81">
        <v>0</v>
      </c>
      <c r="AM418" s="81">
        <v>1821360.8483670256</v>
      </c>
      <c r="AN418" s="81">
        <v>0</v>
      </c>
      <c r="AO418" s="81">
        <v>0</v>
      </c>
      <c r="AP418" s="82"/>
      <c r="AQ418" s="81">
        <v>49</v>
      </c>
      <c r="AR418" s="81">
        <v>33</v>
      </c>
      <c r="AS418" s="81">
        <v>2</v>
      </c>
      <c r="AT418" s="81">
        <v>0</v>
      </c>
      <c r="AU418" s="81">
        <v>0</v>
      </c>
      <c r="AV418" s="81">
        <v>0</v>
      </c>
      <c r="AW418" s="81" t="s">
        <v>564</v>
      </c>
      <c r="AX418" s="82"/>
      <c r="AY418" s="81">
        <v>239.8</v>
      </c>
      <c r="AZ418" s="81">
        <v>2045.3</v>
      </c>
      <c r="BA418" s="81">
        <v>16800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2140</v>
      </c>
      <c r="B419" s="80">
        <v>369</v>
      </c>
      <c r="C419" s="80">
        <v>12</v>
      </c>
      <c r="D419" s="80">
        <v>22</v>
      </c>
      <c r="E419" s="80">
        <v>2015</v>
      </c>
      <c r="F419" s="80" t="s">
        <v>91</v>
      </c>
      <c r="G419" s="80" t="s">
        <v>2128</v>
      </c>
      <c r="H419" s="80" t="s">
        <v>2129</v>
      </c>
      <c r="I419" s="177"/>
      <c r="J419" s="81">
        <v>0.21810289921934264</v>
      </c>
      <c r="K419" s="81">
        <v>0.98912736958533098</v>
      </c>
      <c r="L419" s="81">
        <v>1.50954160120034</v>
      </c>
      <c r="M419" s="81">
        <v>22.718367876837007</v>
      </c>
      <c r="N419" s="81">
        <v>21.116199081786561</v>
      </c>
      <c r="O419" s="81">
        <v>11.76091119292192</v>
      </c>
      <c r="P419" s="81">
        <v>11.281789248737468</v>
      </c>
      <c r="Q419" s="81">
        <v>0.94658185240588377</v>
      </c>
      <c r="R419" s="81">
        <v>0</v>
      </c>
      <c r="S419" s="81">
        <v>3.2516852167888968</v>
      </c>
      <c r="T419" s="82"/>
      <c r="U419" s="81">
        <v>38140</v>
      </c>
      <c r="V419" s="81">
        <v>462</v>
      </c>
      <c r="W419" s="81">
        <v>27</v>
      </c>
      <c r="X419" s="81">
        <v>5221</v>
      </c>
      <c r="Y419" s="81">
        <v>6241</v>
      </c>
      <c r="Z419" s="81">
        <v>6833</v>
      </c>
      <c r="AA419" s="81">
        <v>2245</v>
      </c>
      <c r="AB419" s="81">
        <v>13028</v>
      </c>
      <c r="AC419" s="81">
        <v>0</v>
      </c>
      <c r="AD419" s="81">
        <v>3.2516852167888968</v>
      </c>
      <c r="AE419" s="82"/>
      <c r="AF419" s="81">
        <v>253253.1441761755</v>
      </c>
      <c r="AG419" s="81">
        <v>784157.83416034549</v>
      </c>
      <c r="AH419" s="81">
        <v>207590.09400459251</v>
      </c>
      <c r="AI419" s="81">
        <v>32626161.574685022</v>
      </c>
      <c r="AJ419" s="81">
        <v>32862961.450073574</v>
      </c>
      <c r="AK419" s="81">
        <v>0</v>
      </c>
      <c r="AL419" s="81">
        <v>0</v>
      </c>
      <c r="AM419" s="81">
        <v>1785432.7495954412</v>
      </c>
      <c r="AN419" s="81">
        <v>0</v>
      </c>
      <c r="AO419" s="81">
        <v>0</v>
      </c>
      <c r="AP419" s="82"/>
      <c r="AQ419" s="81">
        <v>67</v>
      </c>
      <c r="AR419" s="81">
        <v>73</v>
      </c>
      <c r="AS419" s="81">
        <v>2</v>
      </c>
      <c r="AT419" s="81">
        <v>1</v>
      </c>
      <c r="AU419" s="81">
        <v>0</v>
      </c>
      <c r="AV419" s="81">
        <v>0</v>
      </c>
      <c r="AW419" s="81" t="s">
        <v>564</v>
      </c>
      <c r="AX419" s="82"/>
      <c r="AY419" s="81">
        <v>330.2</v>
      </c>
      <c r="AZ419" s="81">
        <v>3702.5</v>
      </c>
      <c r="BA419" s="81">
        <v>16800</v>
      </c>
      <c r="BB419" s="81">
        <v>3091</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2141</v>
      </c>
      <c r="B420" s="80">
        <v>370</v>
      </c>
      <c r="C420" s="80">
        <v>13</v>
      </c>
      <c r="D420" s="80">
        <v>22</v>
      </c>
      <c r="E420" s="80">
        <v>2016</v>
      </c>
      <c r="F420" s="80" t="s">
        <v>92</v>
      </c>
      <c r="G420" s="80" t="s">
        <v>2128</v>
      </c>
      <c r="H420" s="80" t="s">
        <v>2129</v>
      </c>
      <c r="I420" s="177"/>
      <c r="J420" s="81">
        <v>0.26631138619674632</v>
      </c>
      <c r="K420" s="81">
        <v>0.97144094927801738</v>
      </c>
      <c r="L420" s="81">
        <v>1.5837365594118293</v>
      </c>
      <c r="M420" s="81">
        <v>21.716485270490224</v>
      </c>
      <c r="N420" s="81">
        <v>20.961642853695864</v>
      </c>
      <c r="O420" s="81">
        <v>11.609591735234298</v>
      </c>
      <c r="P420" s="81">
        <v>10.820373747153219</v>
      </c>
      <c r="Q420" s="81">
        <v>0.89999329888134205</v>
      </c>
      <c r="R420" s="81">
        <v>0</v>
      </c>
      <c r="S420" s="81">
        <v>3.6865254159870995</v>
      </c>
      <c r="T420" s="82"/>
      <c r="U420" s="81">
        <v>47384</v>
      </c>
      <c r="V420" s="81">
        <v>462</v>
      </c>
      <c r="W420" s="81">
        <v>27</v>
      </c>
      <c r="X420" s="81">
        <v>5221</v>
      </c>
      <c r="Y420" s="81">
        <v>6231</v>
      </c>
      <c r="Z420" s="81">
        <v>6828</v>
      </c>
      <c r="AA420" s="81">
        <v>2227</v>
      </c>
      <c r="AB420" s="81">
        <v>12742</v>
      </c>
      <c r="AC420" s="81">
        <v>0</v>
      </c>
      <c r="AD420" s="81">
        <v>3.686525415987099</v>
      </c>
      <c r="AE420" s="82"/>
      <c r="AF420" s="81">
        <v>312164.56080458837</v>
      </c>
      <c r="AG420" s="81">
        <v>735731.13422681217</v>
      </c>
      <c r="AH420" s="81">
        <v>158409.20680156731</v>
      </c>
      <c r="AI420" s="81">
        <v>33645173.519952036</v>
      </c>
      <c r="AJ420" s="81">
        <v>32842120.636174981</v>
      </c>
      <c r="AK420" s="81">
        <v>0</v>
      </c>
      <c r="AL420" s="81">
        <v>0</v>
      </c>
      <c r="AM420" s="81">
        <v>1747594.304634538</v>
      </c>
      <c r="AN420" s="81">
        <v>0</v>
      </c>
      <c r="AO420" s="81">
        <v>0</v>
      </c>
      <c r="AP420" s="82"/>
      <c r="AQ420" s="81">
        <v>75</v>
      </c>
      <c r="AR420" s="81">
        <v>80</v>
      </c>
      <c r="AS420" s="81">
        <v>2</v>
      </c>
      <c r="AT420" s="81">
        <v>1</v>
      </c>
      <c r="AU420" s="81">
        <v>0</v>
      </c>
      <c r="AV420" s="81">
        <v>0</v>
      </c>
      <c r="AW420" s="81" t="s">
        <v>564</v>
      </c>
      <c r="AX420" s="82"/>
      <c r="AY420" s="81">
        <v>364.6</v>
      </c>
      <c r="AZ420" s="81">
        <v>4641.1000000000004</v>
      </c>
      <c r="BA420" s="81">
        <v>16800</v>
      </c>
      <c r="BB420" s="81">
        <v>3091</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2142</v>
      </c>
      <c r="B421" s="80">
        <v>371</v>
      </c>
      <c r="C421" s="80">
        <v>14</v>
      </c>
      <c r="D421" s="80">
        <v>22</v>
      </c>
      <c r="E421" s="80">
        <v>2017</v>
      </c>
      <c r="F421" s="80" t="s">
        <v>71</v>
      </c>
      <c r="G421" s="80" t="s">
        <v>2128</v>
      </c>
      <c r="H421" s="80" t="s">
        <v>2129</v>
      </c>
      <c r="I421" s="177"/>
      <c r="J421" s="81">
        <v>0.17996608554297769</v>
      </c>
      <c r="K421" s="81">
        <v>0.97234897606972071</v>
      </c>
      <c r="L421" s="81">
        <v>1.4330748415467298</v>
      </c>
      <c r="M421" s="81">
        <v>20.843646991275978</v>
      </c>
      <c r="N421" s="81">
        <v>20.079889206483678</v>
      </c>
      <c r="O421" s="81">
        <v>11.281329460469289</v>
      </c>
      <c r="P421" s="81">
        <v>10.524917190997854</v>
      </c>
      <c r="Q421" s="81">
        <v>0.8549876476776993</v>
      </c>
      <c r="R421" s="81">
        <v>0</v>
      </c>
      <c r="S421" s="81">
        <v>3.065574681211551</v>
      </c>
      <c r="T421" s="82"/>
      <c r="U421" s="81">
        <v>32716</v>
      </c>
      <c r="V421" s="81">
        <v>462</v>
      </c>
      <c r="W421" s="81">
        <v>27</v>
      </c>
      <c r="X421" s="81">
        <v>5221</v>
      </c>
      <c r="Y421" s="81">
        <v>6230</v>
      </c>
      <c r="Z421" s="81">
        <v>6745</v>
      </c>
      <c r="AA421" s="81">
        <v>2180</v>
      </c>
      <c r="AB421" s="81">
        <v>12518</v>
      </c>
      <c r="AC421" s="81">
        <v>0</v>
      </c>
      <c r="AD421" s="81">
        <v>3.065574681211551</v>
      </c>
      <c r="AE421" s="82"/>
      <c r="AF421" s="81">
        <v>220934.62862965729</v>
      </c>
      <c r="AG421" s="81">
        <v>743762.02024016192</v>
      </c>
      <c r="AH421" s="81">
        <v>197124.70182097651</v>
      </c>
      <c r="AI421" s="81">
        <v>33565055.753642447</v>
      </c>
      <c r="AJ421" s="81">
        <v>31400939.692839809</v>
      </c>
      <c r="AK421" s="81">
        <v>0</v>
      </c>
      <c r="AL421" s="81">
        <v>0</v>
      </c>
      <c r="AM421" s="81">
        <v>1719558.6310720211</v>
      </c>
      <c r="AN421" s="81">
        <v>0</v>
      </c>
      <c r="AO421" s="81">
        <v>0</v>
      </c>
      <c r="AP421" s="82"/>
      <c r="AQ421" s="81">
        <v>81</v>
      </c>
      <c r="AR421" s="81">
        <v>91</v>
      </c>
      <c r="AS421" s="81">
        <v>2</v>
      </c>
      <c r="AT421" s="81">
        <v>1</v>
      </c>
      <c r="AU421" s="81">
        <v>0</v>
      </c>
      <c r="AV421" s="81">
        <v>0</v>
      </c>
      <c r="AW421" s="81" t="s">
        <v>564</v>
      </c>
      <c r="AX421" s="82"/>
      <c r="AY421" s="81">
        <v>390.5</v>
      </c>
      <c r="AZ421" s="81">
        <v>6137.2999999999984</v>
      </c>
      <c r="BA421" s="81">
        <v>16800</v>
      </c>
      <c r="BB421" s="81">
        <v>3091</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2143</v>
      </c>
      <c r="B422" s="80">
        <v>372</v>
      </c>
      <c r="C422" s="80">
        <v>15</v>
      </c>
      <c r="D422" s="80">
        <v>22</v>
      </c>
      <c r="E422" s="80">
        <v>2018</v>
      </c>
      <c r="F422" s="80" t="s">
        <v>93</v>
      </c>
      <c r="G422" s="80" t="s">
        <v>2128</v>
      </c>
      <c r="H422" s="80" t="s">
        <v>2129</v>
      </c>
      <c r="I422" s="177"/>
      <c r="J422" s="81">
        <v>0.1657332141068171</v>
      </c>
      <c r="K422" s="81">
        <v>0.9133297123280516</v>
      </c>
      <c r="L422" s="81">
        <v>1.2779815877332095</v>
      </c>
      <c r="M422" s="81">
        <v>20.342230948163433</v>
      </c>
      <c r="N422" s="81">
        <v>18.742570170300731</v>
      </c>
      <c r="O422" s="81">
        <v>11.103841493938537</v>
      </c>
      <c r="P422" s="81">
        <v>10.334111734085733</v>
      </c>
      <c r="Q422" s="81">
        <v>0.77811091427791945</v>
      </c>
      <c r="R422" s="81">
        <v>0</v>
      </c>
      <c r="S422" s="81">
        <v>2.2134061643099567</v>
      </c>
      <c r="T422" s="82"/>
      <c r="U422" s="81">
        <v>31406</v>
      </c>
      <c r="V422" s="81">
        <v>462</v>
      </c>
      <c r="W422" s="81">
        <v>27</v>
      </c>
      <c r="X422" s="81">
        <v>5221</v>
      </c>
      <c r="Y422" s="81">
        <v>6217</v>
      </c>
      <c r="Z422" s="81">
        <v>6766</v>
      </c>
      <c r="AA422" s="81">
        <v>2162</v>
      </c>
      <c r="AB422" s="81">
        <v>12277</v>
      </c>
      <c r="AC422" s="81">
        <v>0</v>
      </c>
      <c r="AD422" s="81">
        <v>2.2134061643099572</v>
      </c>
      <c r="AE422" s="82"/>
      <c r="AF422" s="81">
        <v>206171.57416382819</v>
      </c>
      <c r="AG422" s="81">
        <v>660461.93491338915</v>
      </c>
      <c r="AH422" s="81">
        <v>178279.57050393921</v>
      </c>
      <c r="AI422" s="81">
        <v>32285614.85004843</v>
      </c>
      <c r="AJ422" s="81">
        <v>31455023.74193798</v>
      </c>
      <c r="AK422" s="81">
        <v>0</v>
      </c>
      <c r="AL422" s="81">
        <v>0</v>
      </c>
      <c r="AM422" s="81">
        <v>1689942.6862069131</v>
      </c>
      <c r="AN422" s="81">
        <v>0</v>
      </c>
      <c r="AO422" s="81">
        <v>0</v>
      </c>
      <c r="AP422" s="82"/>
      <c r="AQ422" s="81">
        <v>83</v>
      </c>
      <c r="AR422" s="81">
        <v>99</v>
      </c>
      <c r="AS422" s="81">
        <v>2</v>
      </c>
      <c r="AT422" s="81">
        <v>1</v>
      </c>
      <c r="AU422" s="81">
        <v>0</v>
      </c>
      <c r="AV422" s="81">
        <v>0</v>
      </c>
      <c r="AW422" s="81" t="s">
        <v>564</v>
      </c>
      <c r="AX422" s="82"/>
      <c r="AY422" s="81">
        <v>399</v>
      </c>
      <c r="AZ422" s="81">
        <v>8916</v>
      </c>
      <c r="BA422" s="81">
        <v>16800</v>
      </c>
      <c r="BB422" s="81">
        <v>3091</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2144</v>
      </c>
      <c r="B423" s="80">
        <v>373</v>
      </c>
      <c r="C423" s="80">
        <v>16</v>
      </c>
      <c r="D423" s="80">
        <v>22</v>
      </c>
      <c r="E423" s="80">
        <v>2019</v>
      </c>
      <c r="F423" s="80" t="s">
        <v>73</v>
      </c>
      <c r="G423" s="80" t="s">
        <v>2128</v>
      </c>
      <c r="H423" s="80" t="s">
        <v>2129</v>
      </c>
      <c r="I423" s="177"/>
      <c r="J423" s="81">
        <v>0.20802865206463983</v>
      </c>
      <c r="K423" s="81">
        <v>0.8284263573570283</v>
      </c>
      <c r="L423" s="81">
        <v>1.2891043750795941</v>
      </c>
      <c r="M423" s="81">
        <v>18.73112964850522</v>
      </c>
      <c r="N423" s="81">
        <v>16.506403197571579</v>
      </c>
      <c r="O423" s="81">
        <v>10.720871218202468</v>
      </c>
      <c r="P423" s="81">
        <v>10.113452466691895</v>
      </c>
      <c r="Q423" s="81">
        <v>0.7458124349826879</v>
      </c>
      <c r="R423" s="81">
        <v>0</v>
      </c>
      <c r="S423" s="81">
        <v>2.4713479712307689</v>
      </c>
      <c r="T423" s="82"/>
      <c r="U423" s="81">
        <v>40862</v>
      </c>
      <c r="V423" s="81">
        <v>462</v>
      </c>
      <c r="W423" s="81">
        <v>27</v>
      </c>
      <c r="X423" s="81">
        <v>5221</v>
      </c>
      <c r="Y423" s="81">
        <v>6255</v>
      </c>
      <c r="Z423" s="81">
        <v>6712</v>
      </c>
      <c r="AA423" s="81">
        <v>2100</v>
      </c>
      <c r="AB423" s="81">
        <v>12086</v>
      </c>
      <c r="AC423" s="81">
        <v>0</v>
      </c>
      <c r="AD423" s="81">
        <v>2.4713479712307689</v>
      </c>
      <c r="AE423" s="82"/>
      <c r="AF423" s="81">
        <v>259166.71761152739</v>
      </c>
      <c r="AG423" s="81">
        <v>637544.54034779104</v>
      </c>
      <c r="AH423" s="81">
        <v>193890.06872822231</v>
      </c>
      <c r="AI423" s="81">
        <v>31508856.07823126</v>
      </c>
      <c r="AJ423" s="81">
        <v>28332396.434400409</v>
      </c>
      <c r="AK423" s="81">
        <v>0</v>
      </c>
      <c r="AL423" s="81">
        <v>0</v>
      </c>
      <c r="AM423" s="81">
        <v>1646022.2166407122</v>
      </c>
      <c r="AN423" s="81">
        <v>0</v>
      </c>
      <c r="AO423" s="81">
        <v>0</v>
      </c>
      <c r="AP423" s="82"/>
      <c r="AQ423" s="81">
        <v>92</v>
      </c>
      <c r="AR423" s="81">
        <v>103</v>
      </c>
      <c r="AS423" s="81">
        <v>2</v>
      </c>
      <c r="AT423" s="81">
        <v>1</v>
      </c>
      <c r="AU423" s="81">
        <v>0</v>
      </c>
      <c r="AV423" s="81">
        <v>0</v>
      </c>
      <c r="AW423" s="81" t="s">
        <v>564</v>
      </c>
      <c r="AX423" s="82"/>
      <c r="AY423" s="81">
        <v>439.19999999999987</v>
      </c>
      <c r="AZ423" s="81">
        <v>9003.5</v>
      </c>
      <c r="BA423" s="81">
        <v>16800</v>
      </c>
      <c r="BB423" s="81">
        <v>3091</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2145</v>
      </c>
      <c r="B424" s="80">
        <v>374</v>
      </c>
      <c r="C424" s="80">
        <v>17</v>
      </c>
      <c r="D424" s="80">
        <v>22</v>
      </c>
      <c r="E424" s="80">
        <v>2020</v>
      </c>
      <c r="F424" s="80" t="s">
        <v>218</v>
      </c>
      <c r="G424" s="80" t="s">
        <v>2128</v>
      </c>
      <c r="H424" s="80" t="s">
        <v>2129</v>
      </c>
      <c r="I424" s="177"/>
      <c r="J424" s="81">
        <v>0.1615094921636758</v>
      </c>
      <c r="K424" s="81">
        <v>0.77493493565019644</v>
      </c>
      <c r="L424" s="81">
        <v>2.5654413836013821</v>
      </c>
      <c r="M424" s="81">
        <v>15.80057009204153</v>
      </c>
      <c r="N424" s="81">
        <v>16.805785394077045</v>
      </c>
      <c r="O424" s="81">
        <v>9.3286262481590327</v>
      </c>
      <c r="P424" s="81">
        <v>9.303998071213627</v>
      </c>
      <c r="Q424" s="81">
        <v>0.69676779232382435</v>
      </c>
      <c r="R424" s="81">
        <v>0</v>
      </c>
      <c r="S424" s="81">
        <v>3.125109491325234</v>
      </c>
      <c r="T424" s="82"/>
      <c r="U424" s="81">
        <v>34260</v>
      </c>
      <c r="V424" s="81">
        <v>380</v>
      </c>
      <c r="W424" s="81">
        <v>52</v>
      </c>
      <c r="X424" s="81">
        <v>4778</v>
      </c>
      <c r="Y424" s="81">
        <v>6221</v>
      </c>
      <c r="Z424" s="81">
        <v>6666</v>
      </c>
      <c r="AA424" s="81">
        <v>2099</v>
      </c>
      <c r="AB424" s="81">
        <v>11817</v>
      </c>
      <c r="AC424" s="81">
        <v>0</v>
      </c>
      <c r="AD424" s="81">
        <v>3.125109491325234</v>
      </c>
      <c r="AE424" s="82"/>
      <c r="AF424" s="81">
        <v>212203.8106126544</v>
      </c>
      <c r="AG424" s="81">
        <v>565823.18918372109</v>
      </c>
      <c r="AH424" s="81">
        <v>379995.0776615201</v>
      </c>
      <c r="AI424" s="81">
        <v>27235283.292331673</v>
      </c>
      <c r="AJ424" s="81">
        <v>29805348.558522325</v>
      </c>
      <c r="AK424" s="81"/>
      <c r="AL424" s="81"/>
      <c r="AM424" s="81">
        <v>1542249.7896083135</v>
      </c>
      <c r="AN424" s="81"/>
      <c r="AO424" s="81"/>
      <c r="AP424" s="82"/>
      <c r="AQ424" s="81">
        <v>102</v>
      </c>
      <c r="AR424" s="81">
        <v>106</v>
      </c>
      <c r="AS424" s="81">
        <v>2</v>
      </c>
      <c r="AT424" s="81">
        <v>1</v>
      </c>
      <c r="AU424" s="81">
        <v>0</v>
      </c>
      <c r="AV424" s="81">
        <v>0</v>
      </c>
      <c r="AW424" s="81">
        <v>2</v>
      </c>
      <c r="AX424" s="82"/>
      <c r="AY424" s="81">
        <v>480.19999999999987</v>
      </c>
      <c r="AZ424" s="81">
        <v>9152</v>
      </c>
      <c r="BA424" s="81">
        <v>16800</v>
      </c>
      <c r="BB424" s="81">
        <v>3091</v>
      </c>
      <c r="BC424" s="81">
        <v>0</v>
      </c>
      <c r="BD424" s="81">
        <v>0</v>
      </c>
      <c r="BE424" s="81">
        <v>16800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2146</v>
      </c>
      <c r="B425" s="80">
        <v>374</v>
      </c>
      <c r="C425" s="80">
        <v>18</v>
      </c>
      <c r="D425" s="80">
        <v>22</v>
      </c>
      <c r="E425" s="80">
        <v>2021</v>
      </c>
      <c r="F425" s="80" t="s">
        <v>75</v>
      </c>
      <c r="G425" s="174" t="s">
        <v>2128</v>
      </c>
      <c r="H425" s="80" t="s">
        <v>2129</v>
      </c>
      <c r="I425" s="177"/>
      <c r="J425" s="81">
        <v>0.23997390714027575</v>
      </c>
      <c r="K425" s="81">
        <v>0.84111158702482403</v>
      </c>
      <c r="L425" s="81">
        <v>2.3126723238851334</v>
      </c>
      <c r="M425" s="81">
        <v>17.995192949680629</v>
      </c>
      <c r="N425" s="81">
        <v>15.837758526376291</v>
      </c>
      <c r="O425" s="81">
        <v>9.0134777326065496</v>
      </c>
      <c r="P425" s="81">
        <v>9.6587453125338083</v>
      </c>
      <c r="Q425" s="81">
        <v>0.69558224653225598</v>
      </c>
      <c r="R425" s="81">
        <v>0</v>
      </c>
      <c r="S425" s="81">
        <v>2.7720173975962692</v>
      </c>
      <c r="T425" s="82"/>
      <c r="U425" s="81">
        <v>50575</v>
      </c>
      <c r="V425" s="81">
        <v>380</v>
      </c>
      <c r="W425" s="81">
        <v>52</v>
      </c>
      <c r="X425" s="81">
        <v>4778</v>
      </c>
      <c r="Y425" s="81">
        <v>6213</v>
      </c>
      <c r="Z425" s="81">
        <v>6632</v>
      </c>
      <c r="AA425" s="81">
        <v>2125</v>
      </c>
      <c r="AB425" s="81">
        <v>11657</v>
      </c>
      <c r="AC425" s="81">
        <v>0</v>
      </c>
      <c r="AD425" s="81">
        <v>2.7720173975962692</v>
      </c>
      <c r="AE425" s="82"/>
      <c r="AF425" s="81">
        <v>307872.99268811313</v>
      </c>
      <c r="AG425" s="81">
        <v>600788.15866057994</v>
      </c>
      <c r="AH425" s="81">
        <v>357085.16836387978</v>
      </c>
      <c r="AI425" s="81">
        <v>29703826.551531803</v>
      </c>
      <c r="AJ425" s="81">
        <v>27552100.602082655</v>
      </c>
      <c r="AK425" s="81">
        <v>0</v>
      </c>
      <c r="AL425" s="81">
        <v>0</v>
      </c>
      <c r="AM425" s="81">
        <v>1530143.1401755589</v>
      </c>
      <c r="AN425" s="81">
        <v>0</v>
      </c>
      <c r="AO425" s="81">
        <v>0</v>
      </c>
      <c r="AP425" s="82"/>
      <c r="AQ425" s="81">
        <v>107</v>
      </c>
      <c r="AR425" s="81">
        <v>114</v>
      </c>
      <c r="AS425" s="81">
        <v>2</v>
      </c>
      <c r="AT425" s="81">
        <v>1</v>
      </c>
      <c r="AU425" s="81">
        <v>0</v>
      </c>
      <c r="AV425" s="81">
        <v>0</v>
      </c>
      <c r="AW425" s="81"/>
      <c r="AX425" s="82"/>
      <c r="AY425" s="81">
        <v>503.89999999999992</v>
      </c>
      <c r="AZ425" s="81">
        <v>9548</v>
      </c>
      <c r="BA425" s="81">
        <v>16800</v>
      </c>
      <c r="BB425" s="81">
        <v>3091</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2147</v>
      </c>
      <c r="B426" s="80">
        <v>374</v>
      </c>
      <c r="C426" s="80">
        <v>19</v>
      </c>
      <c r="D426" s="80">
        <v>22</v>
      </c>
      <c r="E426" s="80">
        <v>2022</v>
      </c>
      <c r="F426" s="80" t="s">
        <v>568</v>
      </c>
      <c r="G426" s="174" t="s">
        <v>2128</v>
      </c>
      <c r="H426" s="80" t="s">
        <v>2129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111</v>
      </c>
      <c r="AR426" s="81">
        <v>114</v>
      </c>
      <c r="AS426" s="81">
        <v>2</v>
      </c>
      <c r="AT426" s="81">
        <v>1</v>
      </c>
      <c r="AU426" s="81">
        <v>0</v>
      </c>
      <c r="AV426" s="81">
        <v>0</v>
      </c>
      <c r="AW426" s="81"/>
      <c r="AX426" s="82"/>
      <c r="AY426" s="81">
        <v>524.89999999999986</v>
      </c>
      <c r="AZ426" s="81">
        <v>9548</v>
      </c>
      <c r="BA426" s="81">
        <v>16800</v>
      </c>
      <c r="BB426" s="81">
        <v>3091</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2148</v>
      </c>
      <c r="B427" s="80">
        <v>120</v>
      </c>
      <c r="C427" s="80">
        <v>1</v>
      </c>
      <c r="D427" s="80">
        <v>8</v>
      </c>
      <c r="E427" s="80">
        <v>1990</v>
      </c>
      <c r="F427" s="80" t="s">
        <v>562</v>
      </c>
      <c r="G427" s="80" t="s">
        <v>2149</v>
      </c>
      <c r="H427" s="80" t="s">
        <v>2150</v>
      </c>
      <c r="I427" s="177"/>
      <c r="J427" s="81">
        <v>38.775593354553259</v>
      </c>
      <c r="K427" s="81">
        <v>2.1938485443205242</v>
      </c>
      <c r="L427" s="81">
        <v>1.8156570201418987</v>
      </c>
      <c r="M427" s="81">
        <v>8.7925696071208392</v>
      </c>
      <c r="N427" s="81">
        <v>10.084709776882164</v>
      </c>
      <c r="O427" s="81">
        <v>10.923589259339382</v>
      </c>
      <c r="P427" s="81">
        <v>12.433534059447968</v>
      </c>
      <c r="Q427" s="81">
        <v>0.70710602821657487</v>
      </c>
      <c r="R427" s="81">
        <v>0</v>
      </c>
      <c r="S427" s="81">
        <v>0.82162086880828955</v>
      </c>
      <c r="T427" s="82"/>
      <c r="U427" s="81">
        <v>5329443</v>
      </c>
      <c r="V427" s="81">
        <v>490</v>
      </c>
      <c r="W427" s="81">
        <v>21</v>
      </c>
      <c r="X427" s="81">
        <v>2854</v>
      </c>
      <c r="Y427" s="81">
        <v>3132</v>
      </c>
      <c r="Z427" s="81">
        <v>4493</v>
      </c>
      <c r="AA427" s="81">
        <v>3019</v>
      </c>
      <c r="AB427" s="81">
        <v>11481</v>
      </c>
      <c r="AC427" s="81">
        <v>0</v>
      </c>
      <c r="AD427" s="81">
        <v>0.82162086880828955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2151</v>
      </c>
      <c r="B428" s="80">
        <v>121</v>
      </c>
      <c r="C428" s="80">
        <v>2</v>
      </c>
      <c r="D428" s="80">
        <v>8</v>
      </c>
      <c r="E428" s="80">
        <v>2005</v>
      </c>
      <c r="F428" s="80" t="s">
        <v>565</v>
      </c>
      <c r="G428" s="80" t="s">
        <v>2149</v>
      </c>
      <c r="H428" s="80" t="s">
        <v>2150</v>
      </c>
      <c r="I428" s="177"/>
      <c r="J428" s="81">
        <v>51.191082985216489</v>
      </c>
      <c r="K428" s="81">
        <v>1.1473649244796986</v>
      </c>
      <c r="L428" s="81">
        <v>5.8024053755788376</v>
      </c>
      <c r="M428" s="81">
        <v>12.211464625618289</v>
      </c>
      <c r="N428" s="81">
        <v>15.089587396172</v>
      </c>
      <c r="O428" s="81">
        <v>16.56210547948417</v>
      </c>
      <c r="P428" s="81">
        <v>15.548627566841811</v>
      </c>
      <c r="Q428" s="81">
        <v>0.74627380825279399</v>
      </c>
      <c r="R428" s="81">
        <v>0</v>
      </c>
      <c r="S428" s="81">
        <v>0.76284332194127313</v>
      </c>
      <c r="T428" s="82"/>
      <c r="U428" s="81">
        <v>7546898</v>
      </c>
      <c r="V428" s="81">
        <v>352</v>
      </c>
      <c r="W428" s="81">
        <v>77</v>
      </c>
      <c r="X428" s="81">
        <v>2285</v>
      </c>
      <c r="Y428" s="81">
        <v>3873</v>
      </c>
      <c r="Z428" s="81">
        <v>7883</v>
      </c>
      <c r="AA428" s="81">
        <v>3092</v>
      </c>
      <c r="AB428" s="81">
        <v>12667</v>
      </c>
      <c r="AC428" s="81">
        <v>0</v>
      </c>
      <c r="AD428" s="81">
        <v>0.76284332194127313</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2152</v>
      </c>
      <c r="B429" s="80">
        <v>122</v>
      </c>
      <c r="C429" s="80">
        <v>3</v>
      </c>
      <c r="D429" s="80">
        <v>8</v>
      </c>
      <c r="E429" s="80">
        <v>2006</v>
      </c>
      <c r="F429" s="80" t="s">
        <v>566</v>
      </c>
      <c r="G429" s="80" t="s">
        <v>2149</v>
      </c>
      <c r="H429" s="80" t="s">
        <v>2150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2153</v>
      </c>
      <c r="B430" s="80">
        <v>123</v>
      </c>
      <c r="C430" s="80">
        <v>4</v>
      </c>
      <c r="D430" s="80">
        <v>8</v>
      </c>
      <c r="E430" s="80">
        <v>2007</v>
      </c>
      <c r="F430" s="80" t="s">
        <v>567</v>
      </c>
      <c r="G430" s="80" t="s">
        <v>2149</v>
      </c>
      <c r="H430" s="80" t="s">
        <v>2150</v>
      </c>
      <c r="I430" s="177"/>
      <c r="J430" s="81">
        <v>52.523083969949631</v>
      </c>
      <c r="K430" s="81">
        <v>0.93667289372742291</v>
      </c>
      <c r="L430" s="81">
        <v>5.5133266342655149</v>
      </c>
      <c r="M430" s="81">
        <v>12.251731677589531</v>
      </c>
      <c r="N430" s="81">
        <v>16.451692975165859</v>
      </c>
      <c r="O430" s="81">
        <v>16.295760105624744</v>
      </c>
      <c r="P430" s="81">
        <v>15.676959329890497</v>
      </c>
      <c r="Q430" s="81">
        <v>0.78296812518112979</v>
      </c>
      <c r="R430" s="81">
        <v>0</v>
      </c>
      <c r="S430" s="81">
        <v>0.5932308590815859</v>
      </c>
      <c r="T430" s="82"/>
      <c r="U430" s="81">
        <v>8484460</v>
      </c>
      <c r="V430" s="81">
        <v>301</v>
      </c>
      <c r="W430" s="81">
        <v>86</v>
      </c>
      <c r="X430" s="81">
        <v>2883</v>
      </c>
      <c r="Y430" s="81">
        <v>3990</v>
      </c>
      <c r="Z430" s="81">
        <v>8063</v>
      </c>
      <c r="AA430" s="81">
        <v>3070</v>
      </c>
      <c r="AB430" s="81">
        <v>12587</v>
      </c>
      <c r="AC430" s="81">
        <v>0</v>
      </c>
      <c r="AD430" s="81">
        <v>0.5932308590815859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2154</v>
      </c>
      <c r="B431" s="80">
        <v>124</v>
      </c>
      <c r="C431" s="80">
        <v>5</v>
      </c>
      <c r="D431" s="80">
        <v>8</v>
      </c>
      <c r="E431" s="80">
        <v>2008</v>
      </c>
      <c r="F431" s="80" t="s">
        <v>84</v>
      </c>
      <c r="G431" s="80" t="s">
        <v>2149</v>
      </c>
      <c r="H431" s="80" t="s">
        <v>2150</v>
      </c>
      <c r="I431" s="177"/>
      <c r="J431" s="81">
        <v>49.898369641142949</v>
      </c>
      <c r="K431" s="81">
        <v>0.67143144798889953</v>
      </c>
      <c r="L431" s="81">
        <v>4.9256630376008008</v>
      </c>
      <c r="M431" s="81">
        <v>13.595408554200793</v>
      </c>
      <c r="N431" s="81">
        <v>15.172829321657494</v>
      </c>
      <c r="O431" s="81">
        <v>15.94431130471855</v>
      </c>
      <c r="P431" s="81">
        <v>15.307146070280949</v>
      </c>
      <c r="Q431" s="81">
        <v>0.76969827126697987</v>
      </c>
      <c r="R431" s="81">
        <v>0</v>
      </c>
      <c r="S431" s="81">
        <v>0.75271253163985219</v>
      </c>
      <c r="T431" s="82"/>
      <c r="U431" s="81">
        <v>8474008</v>
      </c>
      <c r="V431" s="81">
        <v>301</v>
      </c>
      <c r="W431" s="81">
        <v>86</v>
      </c>
      <c r="X431" s="81">
        <v>2883</v>
      </c>
      <c r="Y431" s="81">
        <v>4060</v>
      </c>
      <c r="Z431" s="81">
        <v>8166</v>
      </c>
      <c r="AA431" s="81">
        <v>3001</v>
      </c>
      <c r="AB431" s="81">
        <v>12577</v>
      </c>
      <c r="AC431" s="81">
        <v>0</v>
      </c>
      <c r="AD431" s="81">
        <v>0.75271253163985219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2155</v>
      </c>
      <c r="B432" s="80">
        <v>125</v>
      </c>
      <c r="C432" s="80">
        <v>6</v>
      </c>
      <c r="D432" s="80">
        <v>8</v>
      </c>
      <c r="E432" s="80">
        <v>2009</v>
      </c>
      <c r="F432" s="80" t="s">
        <v>85</v>
      </c>
      <c r="G432" s="80" t="s">
        <v>2149</v>
      </c>
      <c r="H432" s="80" t="s">
        <v>2150</v>
      </c>
      <c r="I432" s="177"/>
      <c r="J432" s="81">
        <v>51.543918218544569</v>
      </c>
      <c r="K432" s="81">
        <v>0.71849023599499551</v>
      </c>
      <c r="L432" s="81">
        <v>7.9633382906236152</v>
      </c>
      <c r="M432" s="81">
        <v>10.305141529407194</v>
      </c>
      <c r="N432" s="81">
        <v>13.235875890858154</v>
      </c>
      <c r="O432" s="81">
        <v>16.345402133454474</v>
      </c>
      <c r="P432" s="81">
        <v>14.65694779121797</v>
      </c>
      <c r="Q432" s="81">
        <v>0.72750345815099138</v>
      </c>
      <c r="R432" s="81">
        <v>0</v>
      </c>
      <c r="S432" s="81">
        <v>0.66208876283020279</v>
      </c>
      <c r="T432" s="82"/>
      <c r="U432" s="81">
        <v>8473458</v>
      </c>
      <c r="V432" s="81">
        <v>306</v>
      </c>
      <c r="W432" s="81">
        <v>163</v>
      </c>
      <c r="X432" s="81">
        <v>2385</v>
      </c>
      <c r="Y432" s="81">
        <v>4087</v>
      </c>
      <c r="Z432" s="81">
        <v>8263</v>
      </c>
      <c r="AA432" s="81">
        <v>2950</v>
      </c>
      <c r="AB432" s="81">
        <v>12479</v>
      </c>
      <c r="AC432" s="81">
        <v>0</v>
      </c>
      <c r="AD432" s="81">
        <v>0.66208876283020279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55.186</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2156</v>
      </c>
      <c r="B433" s="80">
        <v>126</v>
      </c>
      <c r="C433" s="80">
        <v>7</v>
      </c>
      <c r="D433" s="80">
        <v>8</v>
      </c>
      <c r="E433" s="80">
        <v>2010</v>
      </c>
      <c r="F433" s="80" t="s">
        <v>86</v>
      </c>
      <c r="G433" s="80" t="s">
        <v>2149</v>
      </c>
      <c r="H433" s="80" t="s">
        <v>2150</v>
      </c>
      <c r="I433" s="177"/>
      <c r="J433" s="81">
        <v>42.54703238423582</v>
      </c>
      <c r="K433" s="81">
        <v>0.69936806365859194</v>
      </c>
      <c r="L433" s="81">
        <v>7.0458947460233565</v>
      </c>
      <c r="M433" s="81">
        <v>10.34531650811023</v>
      </c>
      <c r="N433" s="81">
        <v>15.649463228018096</v>
      </c>
      <c r="O433" s="81">
        <v>16.504109953990699</v>
      </c>
      <c r="P433" s="81">
        <v>15.083318472244674</v>
      </c>
      <c r="Q433" s="81">
        <v>0.75698712588861805</v>
      </c>
      <c r="R433" s="81">
        <v>0</v>
      </c>
      <c r="S433" s="81">
        <v>0.78647754359732014</v>
      </c>
      <c r="T433" s="82"/>
      <c r="U433" s="81">
        <v>7838893</v>
      </c>
      <c r="V433" s="81">
        <v>306</v>
      </c>
      <c r="W433" s="81">
        <v>163</v>
      </c>
      <c r="X433" s="81">
        <v>2385</v>
      </c>
      <c r="Y433" s="81">
        <v>4117</v>
      </c>
      <c r="Z433" s="81">
        <v>8382</v>
      </c>
      <c r="AA433" s="81">
        <v>2960</v>
      </c>
      <c r="AB433" s="81">
        <v>12442</v>
      </c>
      <c r="AC433" s="81">
        <v>0</v>
      </c>
      <c r="AD433" s="81">
        <v>0.78647754359732014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49.947000000000003</v>
      </c>
      <c r="BJ433" s="81">
        <v>0</v>
      </c>
      <c r="BK433" s="81">
        <v>0</v>
      </c>
      <c r="BL433" s="81">
        <v>0</v>
      </c>
      <c r="BM433" s="82"/>
      <c r="BN433" s="81">
        <v>0</v>
      </c>
      <c r="BO433" s="81">
        <v>0</v>
      </c>
      <c r="BP433" s="81">
        <v>3</v>
      </c>
      <c r="BQ433" s="81">
        <v>0</v>
      </c>
      <c r="BR433" s="81">
        <v>0</v>
      </c>
      <c r="BS433" s="81">
        <v>0</v>
      </c>
      <c r="BT433"/>
      <c r="BU433" s="80">
        <v>43.064</v>
      </c>
      <c r="BV433" s="80">
        <v>6.883</v>
      </c>
      <c r="BW433" s="80">
        <v>0</v>
      </c>
      <c r="BX433" s="80">
        <v>0</v>
      </c>
      <c r="BY433" s="80">
        <v>0</v>
      </c>
      <c r="BZ433" s="80">
        <v>0</v>
      </c>
      <c r="CA433" s="80">
        <v>0</v>
      </c>
      <c r="CB433" s="80">
        <v>0</v>
      </c>
      <c r="CC433" s="80">
        <v>0</v>
      </c>
    </row>
    <row r="434" spans="1:81">
      <c r="A434" s="80" t="s">
        <v>2157</v>
      </c>
      <c r="B434" s="80">
        <v>127</v>
      </c>
      <c r="C434" s="80">
        <v>8</v>
      </c>
      <c r="D434" s="80">
        <v>8</v>
      </c>
      <c r="E434" s="80">
        <v>2011</v>
      </c>
      <c r="F434" s="80" t="s">
        <v>87</v>
      </c>
      <c r="G434" s="80" t="s">
        <v>2149</v>
      </c>
      <c r="H434" s="80" t="s">
        <v>2150</v>
      </c>
      <c r="I434" s="177"/>
      <c r="J434" s="81">
        <v>50.277979939806357</v>
      </c>
      <c r="K434" s="81">
        <v>0.94114864683788479</v>
      </c>
      <c r="L434" s="81">
        <v>6.7686128231266132</v>
      </c>
      <c r="M434" s="81">
        <v>13.264434741361999</v>
      </c>
      <c r="N434" s="81">
        <v>15.633647907122453</v>
      </c>
      <c r="O434" s="81">
        <v>16.340113372125966</v>
      </c>
      <c r="P434" s="81">
        <v>14.721661013343988</v>
      </c>
      <c r="Q434" s="81">
        <v>0.86557934672066117</v>
      </c>
      <c r="R434" s="81">
        <v>0</v>
      </c>
      <c r="S434" s="81">
        <v>0.75281220823552253</v>
      </c>
      <c r="T434" s="82"/>
      <c r="U434" s="81">
        <v>7868014</v>
      </c>
      <c r="V434" s="81">
        <v>306</v>
      </c>
      <c r="W434" s="81">
        <v>163</v>
      </c>
      <c r="X434" s="81">
        <v>2385</v>
      </c>
      <c r="Y434" s="81">
        <v>4128</v>
      </c>
      <c r="Z434" s="81">
        <v>8479</v>
      </c>
      <c r="AA434" s="81">
        <v>2975</v>
      </c>
      <c r="AB434" s="81">
        <v>12334</v>
      </c>
      <c r="AC434" s="81">
        <v>0</v>
      </c>
      <c r="AD434" s="81">
        <v>0.75281220823552253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50.15</v>
      </c>
      <c r="BJ434" s="81">
        <v>0</v>
      </c>
      <c r="BK434" s="81">
        <v>0</v>
      </c>
      <c r="BL434" s="81">
        <v>0</v>
      </c>
      <c r="BM434" s="82"/>
      <c r="BN434" s="81">
        <v>0</v>
      </c>
      <c r="BO434" s="81">
        <v>0</v>
      </c>
      <c r="BP434" s="81">
        <v>3</v>
      </c>
      <c r="BQ434" s="81">
        <v>0</v>
      </c>
      <c r="BR434" s="81">
        <v>0</v>
      </c>
      <c r="BS434" s="81">
        <v>0</v>
      </c>
      <c r="BT434"/>
      <c r="BU434" s="80">
        <v>42.926000000000002</v>
      </c>
      <c r="BV434" s="80">
        <v>7.2240000000000002</v>
      </c>
      <c r="BW434" s="80">
        <v>0</v>
      </c>
      <c r="BX434" s="80">
        <v>0</v>
      </c>
      <c r="BY434" s="80">
        <v>0</v>
      </c>
      <c r="BZ434" s="80">
        <v>0</v>
      </c>
      <c r="CA434" s="80">
        <v>0</v>
      </c>
      <c r="CB434" s="80">
        <v>0</v>
      </c>
      <c r="CC434" s="80">
        <v>0</v>
      </c>
    </row>
    <row r="435" spans="1:81">
      <c r="A435" s="80" t="s">
        <v>2158</v>
      </c>
      <c r="B435" s="80">
        <v>128</v>
      </c>
      <c r="C435" s="80">
        <v>9</v>
      </c>
      <c r="D435" s="80">
        <v>8</v>
      </c>
      <c r="E435" s="80">
        <v>2012</v>
      </c>
      <c r="F435" s="80" t="s">
        <v>88</v>
      </c>
      <c r="G435" s="80" t="s">
        <v>2149</v>
      </c>
      <c r="H435" s="80" t="s">
        <v>2150</v>
      </c>
      <c r="I435" s="177"/>
      <c r="J435" s="81">
        <v>62.015186909187932</v>
      </c>
      <c r="K435" s="81">
        <v>0.83609338413128875</v>
      </c>
      <c r="L435" s="81">
        <v>6.7130511974709162</v>
      </c>
      <c r="M435" s="81">
        <v>12.586320012595904</v>
      </c>
      <c r="N435" s="81">
        <v>15.366723479772684</v>
      </c>
      <c r="O435" s="81">
        <v>16.351103141889517</v>
      </c>
      <c r="P435" s="81">
        <v>14.765608842713975</v>
      </c>
      <c r="Q435" s="81">
        <v>0.94088875359481439</v>
      </c>
      <c r="R435" s="81">
        <v>0</v>
      </c>
      <c r="S435" s="81">
        <v>0.70728666453522193</v>
      </c>
      <c r="T435" s="82"/>
      <c r="U435" s="81">
        <v>8208121</v>
      </c>
      <c r="V435" s="81">
        <v>306</v>
      </c>
      <c r="W435" s="81">
        <v>163</v>
      </c>
      <c r="X435" s="81">
        <v>2385</v>
      </c>
      <c r="Y435" s="81">
        <v>4225</v>
      </c>
      <c r="Z435" s="81">
        <v>8552</v>
      </c>
      <c r="AA435" s="81">
        <v>2967</v>
      </c>
      <c r="AB435" s="81">
        <v>12340</v>
      </c>
      <c r="AC435" s="81">
        <v>0</v>
      </c>
      <c r="AD435" s="81">
        <v>0.70728666453522193</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15.209</v>
      </c>
      <c r="BH435" s="81">
        <v>0</v>
      </c>
      <c r="BI435" s="81">
        <v>61.994</v>
      </c>
      <c r="BJ435" s="81">
        <v>0</v>
      </c>
      <c r="BK435" s="81">
        <v>0</v>
      </c>
      <c r="BL435" s="81">
        <v>0</v>
      </c>
      <c r="BM435" s="82"/>
      <c r="BN435" s="81">
        <v>1</v>
      </c>
      <c r="BO435" s="81">
        <v>0</v>
      </c>
      <c r="BP435" s="81">
        <v>3</v>
      </c>
      <c r="BQ435" s="81">
        <v>0</v>
      </c>
      <c r="BR435" s="81">
        <v>0</v>
      </c>
      <c r="BS435" s="81">
        <v>0</v>
      </c>
      <c r="BT435"/>
      <c r="BU435" s="80">
        <v>55.054000000000002</v>
      </c>
      <c r="BV435" s="80">
        <v>6.94</v>
      </c>
      <c r="BW435" s="80">
        <v>0</v>
      </c>
      <c r="BX435" s="80">
        <v>11.744999999999999</v>
      </c>
      <c r="BY435" s="80">
        <v>3.464</v>
      </c>
      <c r="BZ435" s="80">
        <v>0</v>
      </c>
      <c r="CA435" s="80">
        <v>0</v>
      </c>
      <c r="CB435" s="80">
        <v>0</v>
      </c>
      <c r="CC435" s="80">
        <v>0</v>
      </c>
    </row>
    <row r="436" spans="1:81">
      <c r="A436" s="80" t="s">
        <v>2159</v>
      </c>
      <c r="B436" s="80">
        <v>129</v>
      </c>
      <c r="C436" s="80">
        <v>10</v>
      </c>
      <c r="D436" s="80">
        <v>8</v>
      </c>
      <c r="E436" s="80">
        <v>2013</v>
      </c>
      <c r="F436" s="80" t="s">
        <v>89</v>
      </c>
      <c r="G436" s="80" t="s">
        <v>2149</v>
      </c>
      <c r="H436" s="80" t="s">
        <v>2150</v>
      </c>
      <c r="I436" s="177"/>
      <c r="J436" s="81">
        <v>70.208949593168199</v>
      </c>
      <c r="K436" s="81">
        <v>0.70925624153344902</v>
      </c>
      <c r="L436" s="81">
        <v>6.3720691568929189</v>
      </c>
      <c r="M436" s="81">
        <v>12.531377177759985</v>
      </c>
      <c r="N436" s="81">
        <v>17.657797135635576</v>
      </c>
      <c r="O436" s="81">
        <v>15.784036250013351</v>
      </c>
      <c r="P436" s="81">
        <v>14.836230159753207</v>
      </c>
      <c r="Q436" s="81">
        <v>0.948851340927787</v>
      </c>
      <c r="R436" s="81">
        <v>0</v>
      </c>
      <c r="S436" s="81">
        <v>0.73537084161791744</v>
      </c>
      <c r="T436" s="82"/>
      <c r="U436" s="81">
        <v>10354336</v>
      </c>
      <c r="V436" s="81">
        <v>306</v>
      </c>
      <c r="W436" s="81">
        <v>163</v>
      </c>
      <c r="X436" s="81">
        <v>2385</v>
      </c>
      <c r="Y436" s="81">
        <v>4241</v>
      </c>
      <c r="Z436" s="81">
        <v>8624</v>
      </c>
      <c r="AA436" s="81">
        <v>2970</v>
      </c>
      <c r="AB436" s="81">
        <v>12266</v>
      </c>
      <c r="AC436" s="81">
        <v>0</v>
      </c>
      <c r="AD436" s="81">
        <v>0.73537084161791744</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70.974000000000004</v>
      </c>
      <c r="BJ436" s="81">
        <v>0</v>
      </c>
      <c r="BK436" s="81">
        <v>0</v>
      </c>
      <c r="BL436" s="81">
        <v>0</v>
      </c>
      <c r="BM436" s="82"/>
      <c r="BN436" s="81">
        <v>0</v>
      </c>
      <c r="BO436" s="81">
        <v>0</v>
      </c>
      <c r="BP436" s="81">
        <v>3</v>
      </c>
      <c r="BQ436" s="81">
        <v>0</v>
      </c>
      <c r="BR436" s="81">
        <v>0</v>
      </c>
      <c r="BS436" s="81">
        <v>0</v>
      </c>
      <c r="BT436"/>
      <c r="BU436" s="80">
        <v>63.939</v>
      </c>
      <c r="BV436" s="80">
        <v>7.0350000000000001</v>
      </c>
      <c r="BW436" s="80">
        <v>0</v>
      </c>
      <c r="BX436" s="80">
        <v>0</v>
      </c>
      <c r="BY436" s="80">
        <v>0</v>
      </c>
      <c r="BZ436" s="80">
        <v>0</v>
      </c>
      <c r="CA436" s="80">
        <v>0</v>
      </c>
      <c r="CB436" s="80">
        <v>0</v>
      </c>
      <c r="CC436" s="80">
        <v>0</v>
      </c>
    </row>
    <row r="437" spans="1:81">
      <c r="A437" s="80" t="s">
        <v>2160</v>
      </c>
      <c r="B437" s="80">
        <v>130</v>
      </c>
      <c r="C437" s="80">
        <v>11</v>
      </c>
      <c r="D437" s="80">
        <v>8</v>
      </c>
      <c r="E437" s="80">
        <v>2014</v>
      </c>
      <c r="F437" s="80" t="s">
        <v>90</v>
      </c>
      <c r="G437" s="80" t="s">
        <v>2149</v>
      </c>
      <c r="H437" s="80" t="s">
        <v>2150</v>
      </c>
      <c r="I437" s="177"/>
      <c r="J437" s="81">
        <v>69.566594401760653</v>
      </c>
      <c r="K437" s="81">
        <v>0.68284400481950591</v>
      </c>
      <c r="L437" s="81">
        <v>10.403555858138541</v>
      </c>
      <c r="M437" s="81">
        <v>10.900837478985038</v>
      </c>
      <c r="N437" s="81">
        <v>16.163122704849449</v>
      </c>
      <c r="O437" s="81">
        <v>15.118652919043463</v>
      </c>
      <c r="P437" s="81">
        <v>14.983693481957584</v>
      </c>
      <c r="Q437" s="81">
        <v>0.90191895878659922</v>
      </c>
      <c r="R437" s="81">
        <v>0</v>
      </c>
      <c r="S437" s="81">
        <v>1.0816799318918591</v>
      </c>
      <c r="T437" s="82"/>
      <c r="U437" s="81">
        <v>10945091</v>
      </c>
      <c r="V437" s="81">
        <v>269</v>
      </c>
      <c r="W437" s="81">
        <v>253</v>
      </c>
      <c r="X437" s="81">
        <v>2148</v>
      </c>
      <c r="Y437" s="81">
        <v>4264</v>
      </c>
      <c r="Z437" s="81">
        <v>8700</v>
      </c>
      <c r="AA437" s="81">
        <v>2984</v>
      </c>
      <c r="AB437" s="81">
        <v>12152</v>
      </c>
      <c r="AC437" s="81">
        <v>0</v>
      </c>
      <c r="AD437" s="81">
        <v>1.0816799318918591</v>
      </c>
      <c r="AE437" s="82"/>
      <c r="AF437" s="81">
        <v>87670007.287599832</v>
      </c>
      <c r="AG437" s="81">
        <v>578612.08934036584</v>
      </c>
      <c r="AH437" s="81">
        <v>2692922.047959161</v>
      </c>
      <c r="AI437" s="81">
        <v>14223242.765624486</v>
      </c>
      <c r="AJ437" s="81">
        <v>21752942.836939164</v>
      </c>
      <c r="AK437" s="81">
        <v>0</v>
      </c>
      <c r="AL437" s="81">
        <v>0</v>
      </c>
      <c r="AM437" s="81">
        <v>1668288.0100517145</v>
      </c>
      <c r="AN437" s="81">
        <v>0</v>
      </c>
      <c r="AO437" s="81">
        <v>0</v>
      </c>
      <c r="AP437" s="82"/>
      <c r="AQ437" s="81">
        <v>169</v>
      </c>
      <c r="AR437" s="81">
        <v>62</v>
      </c>
      <c r="AS437" s="81">
        <v>0</v>
      </c>
      <c r="AT437" s="81">
        <v>0</v>
      </c>
      <c r="AU437" s="81">
        <v>0</v>
      </c>
      <c r="AV437" s="81">
        <v>0</v>
      </c>
      <c r="AW437" s="81" t="s">
        <v>564</v>
      </c>
      <c r="AX437" s="82"/>
      <c r="AY437" s="81">
        <v>784.30000000000007</v>
      </c>
      <c r="AZ437" s="81">
        <v>5233.3999999999996</v>
      </c>
      <c r="BA437" s="81">
        <v>0</v>
      </c>
      <c r="BB437" s="81">
        <v>0</v>
      </c>
      <c r="BC437" s="81">
        <v>0</v>
      </c>
      <c r="BD437" s="81">
        <v>0</v>
      </c>
      <c r="BE437" s="81" t="s">
        <v>564</v>
      </c>
      <c r="BF437" s="82"/>
      <c r="BG437" s="81">
        <v>25.001999999999999</v>
      </c>
      <c r="BH437" s="81">
        <v>0</v>
      </c>
      <c r="BI437" s="81">
        <v>73.751000000000005</v>
      </c>
      <c r="BJ437" s="81">
        <v>0</v>
      </c>
      <c r="BK437" s="81">
        <v>0</v>
      </c>
      <c r="BL437" s="81">
        <v>0</v>
      </c>
      <c r="BM437" s="82"/>
      <c r="BN437" s="81">
        <v>2</v>
      </c>
      <c r="BO437" s="81">
        <v>0</v>
      </c>
      <c r="BP437" s="81">
        <v>4</v>
      </c>
      <c r="BQ437" s="81">
        <v>0</v>
      </c>
      <c r="BR437" s="81">
        <v>0</v>
      </c>
      <c r="BS437" s="81">
        <v>0</v>
      </c>
      <c r="BT437"/>
      <c r="BU437" s="80">
        <v>67.058000000000007</v>
      </c>
      <c r="BV437" s="80">
        <v>6.6929999999999996</v>
      </c>
      <c r="BW437" s="80">
        <v>0</v>
      </c>
      <c r="BX437" s="80">
        <v>19.53</v>
      </c>
      <c r="BY437" s="80">
        <v>5.4720000000000004</v>
      </c>
      <c r="BZ437" s="80">
        <v>0</v>
      </c>
      <c r="CA437" s="80">
        <v>0</v>
      </c>
      <c r="CB437" s="80">
        <v>0</v>
      </c>
      <c r="CC437" s="80">
        <v>0</v>
      </c>
    </row>
    <row r="438" spans="1:81">
      <c r="A438" s="80" t="s">
        <v>2161</v>
      </c>
      <c r="B438" s="80">
        <v>131</v>
      </c>
      <c r="C438" s="80">
        <v>12</v>
      </c>
      <c r="D438" s="80">
        <v>8</v>
      </c>
      <c r="E438" s="80">
        <v>2015</v>
      </c>
      <c r="F438" s="80" t="s">
        <v>91</v>
      </c>
      <c r="G438" s="80" t="s">
        <v>2149</v>
      </c>
      <c r="H438" s="80" t="s">
        <v>2150</v>
      </c>
      <c r="I438" s="177"/>
      <c r="J438" s="81">
        <v>72.742894229561472</v>
      </c>
      <c r="K438" s="81">
        <v>0.6784352898141528</v>
      </c>
      <c r="L438" s="81">
        <v>9.7023052341796703</v>
      </c>
      <c r="M438" s="81">
        <v>9.7576683869534797</v>
      </c>
      <c r="N438" s="81">
        <v>14.855602854517528</v>
      </c>
      <c r="O438" s="81">
        <v>15.010523417747997</v>
      </c>
      <c r="P438" s="81">
        <v>14.704015742452487</v>
      </c>
      <c r="Q438" s="81">
        <v>0.88242528380944563</v>
      </c>
      <c r="R438" s="81">
        <v>0</v>
      </c>
      <c r="S438" s="81">
        <v>1.1228622526597922</v>
      </c>
      <c r="T438" s="82"/>
      <c r="U438" s="81">
        <v>13070327</v>
      </c>
      <c r="V438" s="81">
        <v>269</v>
      </c>
      <c r="W438" s="81">
        <v>253</v>
      </c>
      <c r="X438" s="81">
        <v>2148</v>
      </c>
      <c r="Y438" s="81">
        <v>4351</v>
      </c>
      <c r="Z438" s="81">
        <v>8721</v>
      </c>
      <c r="AA438" s="81">
        <v>2926</v>
      </c>
      <c r="AB438" s="81">
        <v>12145</v>
      </c>
      <c r="AC438" s="81">
        <v>0</v>
      </c>
      <c r="AD438" s="81">
        <v>1.1228622526597922</v>
      </c>
      <c r="AE438" s="82"/>
      <c r="AF438" s="81">
        <v>89964374.000149697</v>
      </c>
      <c r="AG438" s="81">
        <v>518342.83641899272</v>
      </c>
      <c r="AH438" s="81">
        <v>2061632.1276827373</v>
      </c>
      <c r="AI438" s="81">
        <v>13528218.109936256</v>
      </c>
      <c r="AJ438" s="81">
        <v>21633149.823085163</v>
      </c>
      <c r="AK438" s="81">
        <v>0</v>
      </c>
      <c r="AL438" s="81">
        <v>0</v>
      </c>
      <c r="AM438" s="81">
        <v>1664421.3036411291</v>
      </c>
      <c r="AN438" s="81">
        <v>0</v>
      </c>
      <c r="AO438" s="81">
        <v>0</v>
      </c>
      <c r="AP438" s="82"/>
      <c r="AQ438" s="81">
        <v>189</v>
      </c>
      <c r="AR438" s="81">
        <v>94</v>
      </c>
      <c r="AS438" s="81">
        <v>0</v>
      </c>
      <c r="AT438" s="81">
        <v>0</v>
      </c>
      <c r="AU438" s="81">
        <v>0</v>
      </c>
      <c r="AV438" s="81">
        <v>0</v>
      </c>
      <c r="AW438" s="81" t="s">
        <v>564</v>
      </c>
      <c r="AX438" s="82"/>
      <c r="AY438" s="81">
        <v>880.40000000000009</v>
      </c>
      <c r="AZ438" s="81">
        <v>10702.6</v>
      </c>
      <c r="BA438" s="81">
        <v>0</v>
      </c>
      <c r="BB438" s="81">
        <v>0</v>
      </c>
      <c r="BC438" s="81">
        <v>0</v>
      </c>
      <c r="BD438" s="81">
        <v>0</v>
      </c>
      <c r="BE438" s="81" t="s">
        <v>564</v>
      </c>
      <c r="BF438" s="82"/>
      <c r="BG438" s="81">
        <v>25.001999999999999</v>
      </c>
      <c r="BH438" s="81">
        <v>0</v>
      </c>
      <c r="BI438" s="81">
        <v>76.290999999999997</v>
      </c>
      <c r="BJ438" s="81">
        <v>0</v>
      </c>
      <c r="BK438" s="81">
        <v>0</v>
      </c>
      <c r="BL438" s="81">
        <v>0</v>
      </c>
      <c r="BM438" s="82"/>
      <c r="BN438" s="81">
        <v>2</v>
      </c>
      <c r="BO438" s="81">
        <v>0</v>
      </c>
      <c r="BP438" s="81">
        <v>4</v>
      </c>
      <c r="BQ438" s="81">
        <v>0</v>
      </c>
      <c r="BR438" s="81">
        <v>0</v>
      </c>
      <c r="BS438" s="81">
        <v>0</v>
      </c>
      <c r="BT438"/>
      <c r="BU438" s="80">
        <v>69.733999999999995</v>
      </c>
      <c r="BV438" s="80">
        <v>6.5570000000000004</v>
      </c>
      <c r="BW438" s="80">
        <v>0</v>
      </c>
      <c r="BX438" s="80">
        <v>19.53</v>
      </c>
      <c r="BY438" s="80">
        <v>5.4720000000000004</v>
      </c>
      <c r="BZ438" s="80">
        <v>0</v>
      </c>
      <c r="CA438" s="80">
        <v>0</v>
      </c>
      <c r="CB438" s="80">
        <v>0</v>
      </c>
      <c r="CC438" s="80">
        <v>0</v>
      </c>
    </row>
    <row r="439" spans="1:81">
      <c r="A439" s="80" t="s">
        <v>2162</v>
      </c>
      <c r="B439" s="80">
        <v>132</v>
      </c>
      <c r="C439" s="80">
        <v>13</v>
      </c>
      <c r="D439" s="80">
        <v>8</v>
      </c>
      <c r="E439" s="80">
        <v>2016</v>
      </c>
      <c r="F439" s="80" t="s">
        <v>92</v>
      </c>
      <c r="G439" s="80" t="s">
        <v>2149</v>
      </c>
      <c r="H439" s="80" t="s">
        <v>2150</v>
      </c>
      <c r="I439" s="177"/>
      <c r="J439" s="81">
        <v>71.833274560851535</v>
      </c>
      <c r="K439" s="81">
        <v>0.74522081454148159</v>
      </c>
      <c r="L439" s="81">
        <v>9.9765562091165929</v>
      </c>
      <c r="M439" s="81">
        <v>8.985445524343449</v>
      </c>
      <c r="N439" s="81">
        <v>15.708458758510321</v>
      </c>
      <c r="O439" s="81">
        <v>14.916659093908978</v>
      </c>
      <c r="P439" s="81">
        <v>14.342947149347243</v>
      </c>
      <c r="Q439" s="81">
        <v>0.84871444666129381</v>
      </c>
      <c r="R439" s="81">
        <v>0</v>
      </c>
      <c r="S439" s="81">
        <v>1.0871650247448865</v>
      </c>
      <c r="T439" s="82"/>
      <c r="U439" s="81">
        <v>13494543</v>
      </c>
      <c r="V439" s="81">
        <v>269</v>
      </c>
      <c r="W439" s="81">
        <v>253</v>
      </c>
      <c r="X439" s="81">
        <v>2148</v>
      </c>
      <c r="Y439" s="81">
        <v>4378</v>
      </c>
      <c r="Z439" s="81">
        <v>8773</v>
      </c>
      <c r="AA439" s="81">
        <v>2952</v>
      </c>
      <c r="AB439" s="81">
        <v>12016</v>
      </c>
      <c r="AC439" s="81">
        <v>0</v>
      </c>
      <c r="AD439" s="81">
        <v>1.087165024744887</v>
      </c>
      <c r="AE439" s="82"/>
      <c r="AF439" s="81">
        <v>92899860.960452244</v>
      </c>
      <c r="AG439" s="81">
        <v>569915.64610987913</v>
      </c>
      <c r="AH439" s="81">
        <v>1646703.825367776</v>
      </c>
      <c r="AI439" s="81">
        <v>13688127.811104961</v>
      </c>
      <c r="AJ439" s="81">
        <v>22849973.401870161</v>
      </c>
      <c r="AK439" s="81">
        <v>0</v>
      </c>
      <c r="AL439" s="81">
        <v>0</v>
      </c>
      <c r="AM439" s="81">
        <v>1648021.752039602</v>
      </c>
      <c r="AN439" s="81">
        <v>0</v>
      </c>
      <c r="AO439" s="81">
        <v>0</v>
      </c>
      <c r="AP439" s="82"/>
      <c r="AQ439" s="81">
        <v>212</v>
      </c>
      <c r="AR439" s="81">
        <v>121</v>
      </c>
      <c r="AS439" s="81">
        <v>0</v>
      </c>
      <c r="AT439" s="81">
        <v>0</v>
      </c>
      <c r="AU439" s="81">
        <v>0</v>
      </c>
      <c r="AV439" s="81">
        <v>0</v>
      </c>
      <c r="AW439" s="81" t="s">
        <v>564</v>
      </c>
      <c r="AX439" s="82"/>
      <c r="AY439" s="81">
        <v>985.80000000000007</v>
      </c>
      <c r="AZ439" s="81">
        <v>12642.3</v>
      </c>
      <c r="BA439" s="81">
        <v>0</v>
      </c>
      <c r="BB439" s="81">
        <v>0</v>
      </c>
      <c r="BC439" s="81">
        <v>0</v>
      </c>
      <c r="BD439" s="81">
        <v>0</v>
      </c>
      <c r="BE439" s="81" t="s">
        <v>564</v>
      </c>
      <c r="BF439" s="82"/>
      <c r="BG439" s="81">
        <v>24.856000000000002</v>
      </c>
      <c r="BH439" s="81">
        <v>0</v>
      </c>
      <c r="BI439" s="81">
        <v>70.8</v>
      </c>
      <c r="BJ439" s="81">
        <v>0</v>
      </c>
      <c r="BK439" s="81">
        <v>0</v>
      </c>
      <c r="BL439" s="81">
        <v>0</v>
      </c>
      <c r="BM439" s="82"/>
      <c r="BN439" s="81">
        <v>2</v>
      </c>
      <c r="BO439" s="81">
        <v>0</v>
      </c>
      <c r="BP439" s="81">
        <v>2</v>
      </c>
      <c r="BQ439" s="81">
        <v>0</v>
      </c>
      <c r="BR439" s="81">
        <v>0</v>
      </c>
      <c r="BS439" s="81">
        <v>0</v>
      </c>
      <c r="BT439"/>
      <c r="BU439" s="80">
        <v>64.492999999999995</v>
      </c>
      <c r="BV439" s="80">
        <v>6.3070000000000004</v>
      </c>
      <c r="BW439" s="80">
        <v>0</v>
      </c>
      <c r="BX439" s="80">
        <v>19.420000000000002</v>
      </c>
      <c r="BY439" s="80">
        <v>5.4359999999999999</v>
      </c>
      <c r="BZ439" s="80">
        <v>0</v>
      </c>
      <c r="CA439" s="80">
        <v>0</v>
      </c>
      <c r="CB439" s="80">
        <v>0</v>
      </c>
      <c r="CC439" s="80">
        <v>0</v>
      </c>
    </row>
    <row r="440" spans="1:81">
      <c r="A440" s="80" t="s">
        <v>2163</v>
      </c>
      <c r="B440" s="80">
        <v>133</v>
      </c>
      <c r="C440" s="80">
        <v>14</v>
      </c>
      <c r="D440" s="80">
        <v>8</v>
      </c>
      <c r="E440" s="80">
        <v>2017</v>
      </c>
      <c r="F440" s="80" t="s">
        <v>71</v>
      </c>
      <c r="G440" s="80" t="s">
        <v>2149</v>
      </c>
      <c r="H440" s="80" t="s">
        <v>2150</v>
      </c>
      <c r="I440" s="177"/>
      <c r="J440" s="81">
        <v>77.08347096862326</v>
      </c>
      <c r="K440" s="81">
        <v>0.7378713185645186</v>
      </c>
      <c r="L440" s="81">
        <v>11.463537920011218</v>
      </c>
      <c r="M440" s="81">
        <v>8.8398229232404706</v>
      </c>
      <c r="N440" s="81">
        <v>15.567991450419843</v>
      </c>
      <c r="O440" s="81">
        <v>14.720086075847325</v>
      </c>
      <c r="P440" s="81">
        <v>14.281057362831035</v>
      </c>
      <c r="Q440" s="81">
        <v>0.81305104313431309</v>
      </c>
      <c r="R440" s="81">
        <v>0</v>
      </c>
      <c r="S440" s="81">
        <v>1.1043700693460232</v>
      </c>
      <c r="T440" s="82"/>
      <c r="U440" s="81">
        <v>14338888</v>
      </c>
      <c r="V440" s="81">
        <v>269</v>
      </c>
      <c r="W440" s="81">
        <v>253</v>
      </c>
      <c r="X440" s="81">
        <v>2148</v>
      </c>
      <c r="Y440" s="81">
        <v>4414</v>
      </c>
      <c r="Z440" s="81">
        <v>8801</v>
      </c>
      <c r="AA440" s="81">
        <v>2958</v>
      </c>
      <c r="AB440" s="81">
        <v>11904</v>
      </c>
      <c r="AC440" s="81">
        <v>0</v>
      </c>
      <c r="AD440" s="81">
        <v>1.104370069346023</v>
      </c>
      <c r="AE440" s="82"/>
      <c r="AF440" s="81">
        <v>103231840.61319999</v>
      </c>
      <c r="AG440" s="81">
        <v>580125.9737611973</v>
      </c>
      <c r="AH440" s="81">
        <v>2485597.1401801119</v>
      </c>
      <c r="AI440" s="81">
        <v>14322524.65215959</v>
      </c>
      <c r="AJ440" s="81">
        <v>21698918.066373792</v>
      </c>
      <c r="AK440" s="81">
        <v>0</v>
      </c>
      <c r="AL440" s="81">
        <v>0</v>
      </c>
      <c r="AM440" s="81">
        <v>1635215.3654163079</v>
      </c>
      <c r="AN440" s="81">
        <v>0</v>
      </c>
      <c r="AO440" s="81">
        <v>0</v>
      </c>
      <c r="AP440" s="82"/>
      <c r="AQ440" s="81">
        <v>232</v>
      </c>
      <c r="AR440" s="81">
        <v>131</v>
      </c>
      <c r="AS440" s="81">
        <v>0</v>
      </c>
      <c r="AT440" s="81">
        <v>0</v>
      </c>
      <c r="AU440" s="81">
        <v>0</v>
      </c>
      <c r="AV440" s="81">
        <v>0</v>
      </c>
      <c r="AW440" s="81" t="s">
        <v>564</v>
      </c>
      <c r="AX440" s="82"/>
      <c r="AY440" s="81">
        <v>1079</v>
      </c>
      <c r="AZ440" s="81">
        <v>13450.7</v>
      </c>
      <c r="BA440" s="81">
        <v>0</v>
      </c>
      <c r="BB440" s="81">
        <v>0</v>
      </c>
      <c r="BC440" s="81">
        <v>0</v>
      </c>
      <c r="BD440" s="81">
        <v>0</v>
      </c>
      <c r="BE440" s="81" t="s">
        <v>564</v>
      </c>
      <c r="BF440" s="82"/>
      <c r="BG440" s="81">
        <v>24.89</v>
      </c>
      <c r="BH440" s="81">
        <v>0</v>
      </c>
      <c r="BI440" s="81">
        <v>71.38</v>
      </c>
      <c r="BJ440" s="81">
        <v>0</v>
      </c>
      <c r="BK440" s="81">
        <v>0</v>
      </c>
      <c r="BL440" s="81">
        <v>0</v>
      </c>
      <c r="BM440" s="82"/>
      <c r="BN440" s="81">
        <v>2</v>
      </c>
      <c r="BO440" s="81">
        <v>0</v>
      </c>
      <c r="BP440" s="81">
        <v>2</v>
      </c>
      <c r="BQ440" s="81">
        <v>0</v>
      </c>
      <c r="BR440" s="81">
        <v>0</v>
      </c>
      <c r="BS440" s="81">
        <v>0</v>
      </c>
      <c r="BT440"/>
      <c r="BU440" s="80">
        <v>65.67</v>
      </c>
      <c r="BV440" s="80">
        <v>5.71</v>
      </c>
      <c r="BW440" s="80">
        <v>0</v>
      </c>
      <c r="BX440" s="80">
        <v>19.448</v>
      </c>
      <c r="BY440" s="80">
        <v>5.4420000000000002</v>
      </c>
      <c r="BZ440" s="80">
        <v>0</v>
      </c>
      <c r="CA440" s="80">
        <v>0</v>
      </c>
      <c r="CB440" s="80">
        <v>0</v>
      </c>
      <c r="CC440" s="80">
        <v>0</v>
      </c>
    </row>
    <row r="441" spans="1:81">
      <c r="A441" s="80" t="s">
        <v>2164</v>
      </c>
      <c r="B441" s="80">
        <v>134</v>
      </c>
      <c r="C441" s="80">
        <v>15</v>
      </c>
      <c r="D441" s="80">
        <v>8</v>
      </c>
      <c r="E441" s="80">
        <v>2018</v>
      </c>
      <c r="F441" s="80" t="s">
        <v>93</v>
      </c>
      <c r="G441" s="80" t="s">
        <v>2149</v>
      </c>
      <c r="H441" s="80" t="s">
        <v>2150</v>
      </c>
      <c r="I441" s="177"/>
      <c r="J441" s="81">
        <v>74.183973239303668</v>
      </c>
      <c r="K441" s="81">
        <v>0.66554754309983688</v>
      </c>
      <c r="L441" s="81">
        <v>10.621649937297642</v>
      </c>
      <c r="M441" s="81">
        <v>8.7204964476779097</v>
      </c>
      <c r="N441" s="81">
        <v>13.710612997097572</v>
      </c>
      <c r="O441" s="81">
        <v>14.509172723604879</v>
      </c>
      <c r="P441" s="81">
        <v>14.124560672628741</v>
      </c>
      <c r="Q441" s="81">
        <v>0.74889293500919585</v>
      </c>
      <c r="R441" s="81">
        <v>0</v>
      </c>
      <c r="S441" s="81">
        <v>1.125903031467256</v>
      </c>
      <c r="T441" s="82"/>
      <c r="U441" s="81">
        <v>13742143</v>
      </c>
      <c r="V441" s="81">
        <v>269</v>
      </c>
      <c r="W441" s="81">
        <v>253</v>
      </c>
      <c r="X441" s="81">
        <v>2148</v>
      </c>
      <c r="Y441" s="81">
        <v>4444</v>
      </c>
      <c r="Z441" s="81">
        <v>8841</v>
      </c>
      <c r="AA441" s="81">
        <v>2955</v>
      </c>
      <c r="AB441" s="81">
        <v>11816</v>
      </c>
      <c r="AC441" s="81">
        <v>0</v>
      </c>
      <c r="AD441" s="81">
        <v>1.125903031467256</v>
      </c>
      <c r="AE441" s="82"/>
      <c r="AF441" s="81">
        <v>100815411.0863357</v>
      </c>
      <c r="AG441" s="81">
        <v>500834.35716694652</v>
      </c>
      <c r="AH441" s="81">
        <v>2353376.499860791</v>
      </c>
      <c r="AI441" s="81">
        <v>13838319.905694259</v>
      </c>
      <c r="AJ441" s="81">
        <v>20611130.03786727</v>
      </c>
      <c r="AK441" s="81">
        <v>0</v>
      </c>
      <c r="AL441" s="81">
        <v>0</v>
      </c>
      <c r="AM441" s="81">
        <v>1626485.5241688429</v>
      </c>
      <c r="AN441" s="81">
        <v>0</v>
      </c>
      <c r="AO441" s="81">
        <v>0</v>
      </c>
      <c r="AP441" s="82"/>
      <c r="AQ441" s="81">
        <v>257</v>
      </c>
      <c r="AR441" s="81">
        <v>154</v>
      </c>
      <c r="AS441" s="81">
        <v>0</v>
      </c>
      <c r="AT441" s="81">
        <v>0</v>
      </c>
      <c r="AU441" s="81">
        <v>0</v>
      </c>
      <c r="AV441" s="81">
        <v>0</v>
      </c>
      <c r="AW441" s="81" t="s">
        <v>564</v>
      </c>
      <c r="AX441" s="82"/>
      <c r="AY441" s="81">
        <v>1220.2</v>
      </c>
      <c r="AZ441" s="81">
        <v>16062</v>
      </c>
      <c r="BA441" s="81">
        <v>0</v>
      </c>
      <c r="BB441" s="81">
        <v>0</v>
      </c>
      <c r="BC441" s="81">
        <v>0</v>
      </c>
      <c r="BD441" s="81">
        <v>0</v>
      </c>
      <c r="BE441" s="81" t="s">
        <v>564</v>
      </c>
      <c r="BF441" s="82"/>
      <c r="BG441" s="81">
        <v>5.407</v>
      </c>
      <c r="BH441" s="81">
        <v>0</v>
      </c>
      <c r="BI441" s="81">
        <v>71.718000000000004</v>
      </c>
      <c r="BJ441" s="81">
        <v>0</v>
      </c>
      <c r="BK441" s="81">
        <v>0</v>
      </c>
      <c r="BL441" s="81">
        <v>0</v>
      </c>
      <c r="BM441" s="82"/>
      <c r="BN441" s="81">
        <v>1</v>
      </c>
      <c r="BO441" s="81">
        <v>0</v>
      </c>
      <c r="BP441" s="81">
        <v>2</v>
      </c>
      <c r="BQ441" s="81">
        <v>0</v>
      </c>
      <c r="BR441" s="81">
        <v>0</v>
      </c>
      <c r="BS441" s="81">
        <v>0</v>
      </c>
      <c r="BT441"/>
      <c r="BU441" s="80">
        <v>66.048000000000002</v>
      </c>
      <c r="BV441" s="80">
        <v>5.67</v>
      </c>
      <c r="BW441" s="80">
        <v>0</v>
      </c>
      <c r="BX441" s="80">
        <v>4.1369999999999996</v>
      </c>
      <c r="BY441" s="80">
        <v>1.27</v>
      </c>
      <c r="BZ441" s="80">
        <v>0</v>
      </c>
      <c r="CA441" s="80">
        <v>0</v>
      </c>
      <c r="CB441" s="80">
        <v>0</v>
      </c>
      <c r="CC441" s="80">
        <v>0</v>
      </c>
    </row>
    <row r="442" spans="1:81">
      <c r="A442" s="80" t="s">
        <v>2165</v>
      </c>
      <c r="B442" s="80">
        <v>135</v>
      </c>
      <c r="C442" s="80">
        <v>16</v>
      </c>
      <c r="D442" s="80">
        <v>8</v>
      </c>
      <c r="E442" s="80">
        <v>2019</v>
      </c>
      <c r="F442" s="80" t="s">
        <v>73</v>
      </c>
      <c r="G442" s="80" t="s">
        <v>2149</v>
      </c>
      <c r="H442" s="80" t="s">
        <v>2150</v>
      </c>
      <c r="I442" s="177"/>
      <c r="J442" s="81">
        <v>69.935875814428258</v>
      </c>
      <c r="K442" s="81">
        <v>0.61471733576010334</v>
      </c>
      <c r="L442" s="81">
        <v>10.711638365392615</v>
      </c>
      <c r="M442" s="81">
        <v>8.4553174049128366</v>
      </c>
      <c r="N442" s="81">
        <v>14.184531351139375</v>
      </c>
      <c r="O442" s="81">
        <v>14.170972802129365</v>
      </c>
      <c r="P442" s="81">
        <v>14.187729031844915</v>
      </c>
      <c r="Q442" s="81">
        <v>0.72409094093056925</v>
      </c>
      <c r="R442" s="81">
        <v>0</v>
      </c>
      <c r="S442" s="81">
        <v>1.428241169163853</v>
      </c>
      <c r="T442" s="82"/>
      <c r="U442" s="81">
        <v>13703709</v>
      </c>
      <c r="V442" s="81">
        <v>269</v>
      </c>
      <c r="W442" s="81">
        <v>253</v>
      </c>
      <c r="X442" s="81">
        <v>2148</v>
      </c>
      <c r="Y442" s="81">
        <v>4490</v>
      </c>
      <c r="Z442" s="81">
        <v>8872</v>
      </c>
      <c r="AA442" s="81">
        <v>2946</v>
      </c>
      <c r="AB442" s="81">
        <v>11734</v>
      </c>
      <c r="AC442" s="81">
        <v>0</v>
      </c>
      <c r="AD442" s="81">
        <v>1.428241169163853</v>
      </c>
      <c r="AE442" s="82"/>
      <c r="AF442" s="81">
        <v>97230426.205829412</v>
      </c>
      <c r="AG442" s="81">
        <v>483434.62385238142</v>
      </c>
      <c r="AH442" s="81">
        <v>2512615.437056799</v>
      </c>
      <c r="AI442" s="81">
        <v>13975954.917502061</v>
      </c>
      <c r="AJ442" s="81">
        <v>20496404.473528694</v>
      </c>
      <c r="AK442" s="81">
        <v>0</v>
      </c>
      <c r="AL442" s="81">
        <v>0</v>
      </c>
      <c r="AM442" s="81">
        <v>1598082.4664952934</v>
      </c>
      <c r="AN442" s="81">
        <v>0</v>
      </c>
      <c r="AO442" s="81">
        <v>0</v>
      </c>
      <c r="AP442" s="82"/>
      <c r="AQ442" s="81">
        <v>283</v>
      </c>
      <c r="AR442" s="81">
        <v>170</v>
      </c>
      <c r="AS442" s="81">
        <v>0</v>
      </c>
      <c r="AT442" s="81">
        <v>0</v>
      </c>
      <c r="AU442" s="81">
        <v>0</v>
      </c>
      <c r="AV442" s="81">
        <v>0</v>
      </c>
      <c r="AW442" s="81" t="s">
        <v>564</v>
      </c>
      <c r="AX442" s="82"/>
      <c r="AY442" s="81">
        <v>1372.4</v>
      </c>
      <c r="AZ442" s="81">
        <v>21150.3</v>
      </c>
      <c r="BA442" s="81">
        <v>0</v>
      </c>
      <c r="BB442" s="81">
        <v>0</v>
      </c>
      <c r="BC442" s="81">
        <v>0</v>
      </c>
      <c r="BD442" s="81">
        <v>0</v>
      </c>
      <c r="BE442" s="81" t="s">
        <v>564</v>
      </c>
      <c r="BF442" s="82"/>
      <c r="BG442" s="81">
        <v>24.931999999999999</v>
      </c>
      <c r="BH442" s="81">
        <v>0</v>
      </c>
      <c r="BI442" s="81">
        <v>65.42</v>
      </c>
      <c r="BJ442" s="81">
        <v>0</v>
      </c>
      <c r="BK442" s="81">
        <v>0</v>
      </c>
      <c r="BL442" s="81">
        <v>0</v>
      </c>
      <c r="BM442" s="82"/>
      <c r="BN442" s="81">
        <v>2</v>
      </c>
      <c r="BO442" s="81">
        <v>0</v>
      </c>
      <c r="BP442" s="81">
        <v>2</v>
      </c>
      <c r="BQ442" s="81">
        <v>0</v>
      </c>
      <c r="BR442" s="81">
        <v>0</v>
      </c>
      <c r="BS442" s="81">
        <v>0</v>
      </c>
      <c r="BT442"/>
      <c r="BU442" s="80">
        <v>60.426000000000002</v>
      </c>
      <c r="BV442" s="80">
        <v>4.9939999999999998</v>
      </c>
      <c r="BW442" s="80">
        <v>0</v>
      </c>
      <c r="BX442" s="80">
        <v>19.466999999999999</v>
      </c>
      <c r="BY442" s="80">
        <v>5.4649999999999999</v>
      </c>
      <c r="BZ442" s="80">
        <v>0</v>
      </c>
      <c r="CA442" s="80">
        <v>0</v>
      </c>
      <c r="CB442" s="80">
        <v>0</v>
      </c>
      <c r="CC442" s="80">
        <v>0</v>
      </c>
    </row>
    <row r="443" spans="1:81">
      <c r="A443" s="80" t="s">
        <v>2166</v>
      </c>
      <c r="B443" s="80">
        <v>136</v>
      </c>
      <c r="C443" s="80">
        <v>17</v>
      </c>
      <c r="D443" s="80">
        <v>8</v>
      </c>
      <c r="E443" s="80">
        <v>2020</v>
      </c>
      <c r="F443" s="80" t="s">
        <v>218</v>
      </c>
      <c r="G443" s="80" t="s">
        <v>2149</v>
      </c>
      <c r="H443" s="80" t="s">
        <v>2150</v>
      </c>
      <c r="I443" s="177"/>
      <c r="J443" s="81">
        <v>72.175131521148714</v>
      </c>
      <c r="K443" s="81">
        <v>0.55572399261807037</v>
      </c>
      <c r="L443" s="81">
        <v>10.429335496401876</v>
      </c>
      <c r="M443" s="81">
        <v>7.8887033006630238</v>
      </c>
      <c r="N443" s="81">
        <v>13.502188281184337</v>
      </c>
      <c r="O443" s="81">
        <v>12.482950215058292</v>
      </c>
      <c r="P443" s="81">
        <v>13.022937748082724</v>
      </c>
      <c r="Q443" s="81">
        <v>0.68886672740282973</v>
      </c>
      <c r="R443" s="81">
        <v>0</v>
      </c>
      <c r="S443" s="81">
        <v>1.1913666069196489</v>
      </c>
      <c r="T443" s="82"/>
      <c r="U443" s="81">
        <v>13120276</v>
      </c>
      <c r="V443" s="81">
        <v>208</v>
      </c>
      <c r="W443" s="81">
        <v>298</v>
      </c>
      <c r="X443" s="81">
        <v>2097</v>
      </c>
      <c r="Y443" s="81">
        <v>4536</v>
      </c>
      <c r="Z443" s="81">
        <v>8920</v>
      </c>
      <c r="AA443" s="81">
        <v>2938</v>
      </c>
      <c r="AB443" s="81">
        <v>11683</v>
      </c>
      <c r="AC443" s="81">
        <v>0</v>
      </c>
      <c r="AD443" s="81">
        <v>1.1913666069196489</v>
      </c>
      <c r="AE443" s="82"/>
      <c r="AF443" s="81">
        <v>102070862.1436643</v>
      </c>
      <c r="AG443" s="81">
        <v>422501.71953913622</v>
      </c>
      <c r="AH443" s="81">
        <v>2568464.1862215009</v>
      </c>
      <c r="AI443" s="81">
        <v>12891741.794958215</v>
      </c>
      <c r="AJ443" s="81">
        <v>18402026.466022108</v>
      </c>
      <c r="AK443" s="81"/>
      <c r="AL443" s="81"/>
      <c r="AM443" s="81">
        <v>1524761.3008372621</v>
      </c>
      <c r="AN443" s="81"/>
      <c r="AO443" s="81"/>
      <c r="AP443" s="82"/>
      <c r="AQ443" s="81">
        <v>301</v>
      </c>
      <c r="AR443" s="81">
        <v>178</v>
      </c>
      <c r="AS443" s="81">
        <v>0</v>
      </c>
      <c r="AT443" s="81">
        <v>0</v>
      </c>
      <c r="AU443" s="81">
        <v>0</v>
      </c>
      <c r="AV443" s="81">
        <v>0</v>
      </c>
      <c r="AW443" s="81">
        <v>0</v>
      </c>
      <c r="AX443" s="82"/>
      <c r="AY443" s="81">
        <v>1475.2</v>
      </c>
      <c r="AZ443" s="81">
        <v>23435.400000000009</v>
      </c>
      <c r="BA443" s="81">
        <v>0</v>
      </c>
      <c r="BB443" s="81">
        <v>0</v>
      </c>
      <c r="BC443" s="81">
        <v>0</v>
      </c>
      <c r="BD443" s="81">
        <v>0</v>
      </c>
      <c r="BE443" s="81">
        <v>0</v>
      </c>
      <c r="BF443" s="82"/>
      <c r="BG443" s="81">
        <v>25.242000000000001</v>
      </c>
      <c r="BH443" s="81">
        <v>0</v>
      </c>
      <c r="BI443" s="81">
        <v>59.154000000000003</v>
      </c>
      <c r="BJ443" s="81">
        <v>0</v>
      </c>
      <c r="BK443" s="81">
        <v>0</v>
      </c>
      <c r="BL443" s="81">
        <v>0</v>
      </c>
      <c r="BM443" s="82"/>
      <c r="BN443" s="81">
        <v>2</v>
      </c>
      <c r="BO443" s="81">
        <v>0</v>
      </c>
      <c r="BP443" s="81">
        <v>2</v>
      </c>
      <c r="BQ443" s="81">
        <v>0</v>
      </c>
      <c r="BR443" s="81">
        <v>0</v>
      </c>
      <c r="BS443" s="81">
        <v>0</v>
      </c>
      <c r="BT443"/>
      <c r="BU443" s="80">
        <v>54.283999999999999</v>
      </c>
      <c r="BV443" s="80">
        <v>4.87</v>
      </c>
      <c r="BW443" s="80">
        <v>0</v>
      </c>
      <c r="BX443" s="80">
        <v>19.686</v>
      </c>
      <c r="BY443" s="80">
        <v>5.556</v>
      </c>
      <c r="BZ443" s="80">
        <v>0</v>
      </c>
      <c r="CA443" s="80">
        <v>0</v>
      </c>
      <c r="CB443" s="80">
        <v>0</v>
      </c>
      <c r="CC443" s="80">
        <v>0</v>
      </c>
    </row>
    <row r="444" spans="1:81">
      <c r="A444" s="80" t="s">
        <v>2167</v>
      </c>
      <c r="B444" s="80">
        <v>136</v>
      </c>
      <c r="C444" s="80">
        <v>18</v>
      </c>
      <c r="D444" s="80">
        <v>8</v>
      </c>
      <c r="E444" s="80">
        <v>2021</v>
      </c>
      <c r="F444" s="80" t="s">
        <v>75</v>
      </c>
      <c r="G444" s="174" t="s">
        <v>2149</v>
      </c>
      <c r="H444" s="80" t="s">
        <v>2150</v>
      </c>
      <c r="I444" s="177"/>
      <c r="J444" s="81">
        <v>62.522978003737755</v>
      </c>
      <c r="K444" s="81">
        <v>0.63665116557481849</v>
      </c>
      <c r="L444" s="81">
        <v>8.7467459507979868</v>
      </c>
      <c r="M444" s="81">
        <v>8.746921835545443</v>
      </c>
      <c r="N444" s="81">
        <v>12.52410205178095</v>
      </c>
      <c r="O444" s="81">
        <v>12.089095963741745</v>
      </c>
      <c r="P444" s="81">
        <v>13.21770887945803</v>
      </c>
      <c r="Q444" s="81">
        <v>0.6860945930023058</v>
      </c>
      <c r="R444" s="81">
        <v>0</v>
      </c>
      <c r="S444" s="81">
        <v>1.490162964256007</v>
      </c>
      <c r="T444" s="82"/>
      <c r="U444" s="81">
        <v>11647238</v>
      </c>
      <c r="V444" s="81">
        <v>208</v>
      </c>
      <c r="W444" s="81">
        <v>298</v>
      </c>
      <c r="X444" s="81">
        <v>2097</v>
      </c>
      <c r="Y444" s="81">
        <v>4535</v>
      </c>
      <c r="Z444" s="81">
        <v>8895</v>
      </c>
      <c r="AA444" s="81">
        <v>2908</v>
      </c>
      <c r="AB444" s="81">
        <v>11498</v>
      </c>
      <c r="AC444" s="81">
        <v>0</v>
      </c>
      <c r="AD444" s="81">
        <v>1.490162964256007</v>
      </c>
      <c r="AE444" s="82"/>
      <c r="AF444" s="81">
        <v>87278104.463179082</v>
      </c>
      <c r="AG444" s="81">
        <v>550971.05162990256</v>
      </c>
      <c r="AH444" s="81">
        <v>2066215.4040259698</v>
      </c>
      <c r="AI444" s="81">
        <v>14343735.175949641</v>
      </c>
      <c r="AJ444" s="81">
        <v>18509776.34799033</v>
      </c>
      <c r="AK444" s="81">
        <v>0</v>
      </c>
      <c r="AL444" s="81">
        <v>0</v>
      </c>
      <c r="AM444" s="81">
        <v>1509272.1820141179</v>
      </c>
      <c r="AN444" s="81">
        <v>0</v>
      </c>
      <c r="AO444" s="81">
        <v>0</v>
      </c>
      <c r="AP444" s="82"/>
      <c r="AQ444" s="81">
        <v>328</v>
      </c>
      <c r="AR444" s="81">
        <v>189</v>
      </c>
      <c r="AS444" s="81">
        <v>0</v>
      </c>
      <c r="AT444" s="81">
        <v>0</v>
      </c>
      <c r="AU444" s="81">
        <v>0</v>
      </c>
      <c r="AV444" s="81">
        <v>0</v>
      </c>
      <c r="AW444" s="81"/>
      <c r="AX444" s="82"/>
      <c r="AY444" s="81">
        <v>1631.5</v>
      </c>
      <c r="AZ444" s="81">
        <v>32453.100000000009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2168</v>
      </c>
      <c r="B445" s="80">
        <v>136</v>
      </c>
      <c r="C445" s="80">
        <v>19</v>
      </c>
      <c r="D445" s="80">
        <v>8</v>
      </c>
      <c r="E445" s="80">
        <v>2022</v>
      </c>
      <c r="F445" s="80" t="s">
        <v>568</v>
      </c>
      <c r="G445" s="174" t="s">
        <v>2149</v>
      </c>
      <c r="H445" s="80" t="s">
        <v>2150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347</v>
      </c>
      <c r="AR445" s="81">
        <v>214</v>
      </c>
      <c r="AS445" s="81">
        <v>0</v>
      </c>
      <c r="AT445" s="81">
        <v>0</v>
      </c>
      <c r="AU445" s="81">
        <v>0</v>
      </c>
      <c r="AV445" s="81">
        <v>0</v>
      </c>
      <c r="AW445" s="81"/>
      <c r="AX445" s="82"/>
      <c r="AY445" s="81">
        <v>1756.1000000000006</v>
      </c>
      <c r="AZ445" s="81">
        <v>35626.900000000009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2169</v>
      </c>
      <c r="B446" s="80">
        <v>222</v>
      </c>
      <c r="C446" s="80">
        <v>1</v>
      </c>
      <c r="D446" s="80">
        <v>14</v>
      </c>
      <c r="E446" s="80">
        <v>1990</v>
      </c>
      <c r="F446" s="80" t="s">
        <v>562</v>
      </c>
      <c r="G446" s="80" t="s">
        <v>1666</v>
      </c>
      <c r="H446" s="80" t="s">
        <v>1667</v>
      </c>
      <c r="I446" s="177"/>
      <c r="J446" s="81">
        <v>73.121775382470432</v>
      </c>
      <c r="K446" s="81">
        <v>8.4112103447706534</v>
      </c>
      <c r="L446" s="81">
        <v>4.2747769864710223</v>
      </c>
      <c r="M446" s="81">
        <v>16.709123956871984</v>
      </c>
      <c r="N446" s="81">
        <v>33.661133918467669</v>
      </c>
      <c r="O446" s="81">
        <v>12.623030366011591</v>
      </c>
      <c r="P446" s="81">
        <v>11.572782612470617</v>
      </c>
      <c r="Q446" s="81">
        <v>1.193106696159872</v>
      </c>
      <c r="R446" s="81">
        <v>6.6400406963656433</v>
      </c>
      <c r="S446" s="81">
        <v>0.97156134849681419</v>
      </c>
      <c r="T446" s="82"/>
      <c r="U446" s="81">
        <v>2053000</v>
      </c>
      <c r="V446" s="81">
        <v>1539</v>
      </c>
      <c r="W446" s="81">
        <v>50</v>
      </c>
      <c r="X446" s="81">
        <v>5603</v>
      </c>
      <c r="Y446" s="81">
        <v>7201</v>
      </c>
      <c r="Z446" s="81">
        <v>5192</v>
      </c>
      <c r="AA446" s="81">
        <v>2810</v>
      </c>
      <c r="AB446" s="81">
        <v>19372</v>
      </c>
      <c r="AC446" s="81">
        <v>1150067</v>
      </c>
      <c r="AD446" s="81">
        <v>0.97156134849681419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2170</v>
      </c>
      <c r="B447" s="80">
        <v>223</v>
      </c>
      <c r="C447" s="80">
        <v>2</v>
      </c>
      <c r="D447" s="80">
        <v>14</v>
      </c>
      <c r="E447" s="80">
        <v>2005</v>
      </c>
      <c r="F447" s="80" t="s">
        <v>565</v>
      </c>
      <c r="G447" s="80" t="s">
        <v>1666</v>
      </c>
      <c r="H447" s="80" t="s">
        <v>1667</v>
      </c>
      <c r="I447" s="177"/>
      <c r="J447" s="81">
        <v>43.0271918607028</v>
      </c>
      <c r="K447" s="81">
        <v>3.2979624178198201</v>
      </c>
      <c r="L447" s="81">
        <v>0</v>
      </c>
      <c r="M447" s="81">
        <v>22.444979722389991</v>
      </c>
      <c r="N447" s="81">
        <v>37.321273060120021</v>
      </c>
      <c r="O447" s="81">
        <v>14.994766815562414</v>
      </c>
      <c r="P447" s="81">
        <v>10.51996405880759</v>
      </c>
      <c r="Q447" s="81">
        <v>0.96349268652136988</v>
      </c>
      <c r="R447" s="81">
        <v>2.1746000962431542</v>
      </c>
      <c r="S447" s="81">
        <v>1.8568935263380739</v>
      </c>
      <c r="T447" s="82"/>
      <c r="U447" s="81">
        <v>1328911</v>
      </c>
      <c r="V447" s="81">
        <v>1006</v>
      </c>
      <c r="W447" s="81">
        <v>0</v>
      </c>
      <c r="X447" s="81">
        <v>3645</v>
      </c>
      <c r="Y447" s="81">
        <v>7609</v>
      </c>
      <c r="Z447" s="81">
        <v>7137</v>
      </c>
      <c r="AA447" s="81">
        <v>2092</v>
      </c>
      <c r="AB447" s="81">
        <v>16354</v>
      </c>
      <c r="AC447" s="81">
        <v>384533</v>
      </c>
      <c r="AD447" s="81">
        <v>1.8568935263380739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2171</v>
      </c>
      <c r="B448" s="80">
        <v>224</v>
      </c>
      <c r="C448" s="80">
        <v>3</v>
      </c>
      <c r="D448" s="80">
        <v>14</v>
      </c>
      <c r="E448" s="80">
        <v>2006</v>
      </c>
      <c r="F448" s="80" t="s">
        <v>566</v>
      </c>
      <c r="G448" s="80" t="s">
        <v>1666</v>
      </c>
      <c r="H448" s="80" t="s">
        <v>1667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2172</v>
      </c>
      <c r="B449" s="80">
        <v>225</v>
      </c>
      <c r="C449" s="80">
        <v>4</v>
      </c>
      <c r="D449" s="80">
        <v>14</v>
      </c>
      <c r="E449" s="80">
        <v>2007</v>
      </c>
      <c r="F449" s="80" t="s">
        <v>567</v>
      </c>
      <c r="G449" s="80" t="s">
        <v>1666</v>
      </c>
      <c r="H449" s="80" t="s">
        <v>1667</v>
      </c>
      <c r="I449" s="177"/>
      <c r="J449" s="81">
        <v>45.079029760974471</v>
      </c>
      <c r="K449" s="81">
        <v>3.507496696534405</v>
      </c>
      <c r="L449" s="81">
        <v>1.3951698817763922</v>
      </c>
      <c r="M449" s="81">
        <v>21.842525639134198</v>
      </c>
      <c r="N449" s="81">
        <v>36.792821756394325</v>
      </c>
      <c r="O449" s="81">
        <v>14.11302155743242</v>
      </c>
      <c r="P449" s="81">
        <v>9.7993762065341574</v>
      </c>
      <c r="Q449" s="81">
        <v>0.98052963829587259</v>
      </c>
      <c r="R449" s="81">
        <v>1.0984371911640431</v>
      </c>
      <c r="S449" s="81">
        <v>1.6390815637695746</v>
      </c>
      <c r="T449" s="82"/>
      <c r="U449" s="81">
        <v>1480405</v>
      </c>
      <c r="V449" s="81">
        <v>1167</v>
      </c>
      <c r="W449" s="81">
        <v>17</v>
      </c>
      <c r="X449" s="81">
        <v>4443</v>
      </c>
      <c r="Y449" s="81">
        <v>7521</v>
      </c>
      <c r="Z449" s="81">
        <v>6983</v>
      </c>
      <c r="AA449" s="81">
        <v>1919</v>
      </c>
      <c r="AB449" s="81">
        <v>15763</v>
      </c>
      <c r="AC449" s="81">
        <v>199809</v>
      </c>
      <c r="AD449" s="81">
        <v>1.6390815637695746</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2173</v>
      </c>
      <c r="B450" s="80">
        <v>226</v>
      </c>
      <c r="C450" s="80">
        <v>5</v>
      </c>
      <c r="D450" s="80">
        <v>14</v>
      </c>
      <c r="E450" s="80">
        <v>2008</v>
      </c>
      <c r="F450" s="80" t="s">
        <v>84</v>
      </c>
      <c r="G450" s="80" t="s">
        <v>1666</v>
      </c>
      <c r="H450" s="80" t="s">
        <v>1667</v>
      </c>
      <c r="I450" s="177"/>
      <c r="J450" s="81">
        <v>43.152451320091458</v>
      </c>
      <c r="K450" s="81">
        <v>3.0783806922512893</v>
      </c>
      <c r="L450" s="81">
        <v>1.2046765365105103</v>
      </c>
      <c r="M450" s="81">
        <v>25.557870129136187</v>
      </c>
      <c r="N450" s="81">
        <v>36.960832767197545</v>
      </c>
      <c r="O450" s="81">
        <v>13.544659260449739</v>
      </c>
      <c r="P450" s="81">
        <v>9.3495497323642027</v>
      </c>
      <c r="Q450" s="81">
        <v>0.94472705840410021</v>
      </c>
      <c r="R450" s="81">
        <v>0.97368129664059255</v>
      </c>
      <c r="S450" s="81">
        <v>1.358927715329882</v>
      </c>
      <c r="T450" s="82"/>
      <c r="U450" s="81">
        <v>1488970</v>
      </c>
      <c r="V450" s="81">
        <v>1167</v>
      </c>
      <c r="W450" s="81">
        <v>17</v>
      </c>
      <c r="X450" s="81">
        <v>4443</v>
      </c>
      <c r="Y450" s="81">
        <v>7455</v>
      </c>
      <c r="Z450" s="81">
        <v>6937</v>
      </c>
      <c r="AA450" s="81">
        <v>1833</v>
      </c>
      <c r="AB450" s="81">
        <v>15437</v>
      </c>
      <c r="AC450" s="81">
        <v>183915</v>
      </c>
      <c r="AD450" s="81">
        <v>1.358927715329882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2174</v>
      </c>
      <c r="B451" s="80">
        <v>227</v>
      </c>
      <c r="C451" s="80">
        <v>6</v>
      </c>
      <c r="D451" s="80">
        <v>14</v>
      </c>
      <c r="E451" s="80">
        <v>2009</v>
      </c>
      <c r="F451" s="80" t="s">
        <v>85</v>
      </c>
      <c r="G451" s="80" t="s">
        <v>1666</v>
      </c>
      <c r="H451" s="80" t="s">
        <v>1667</v>
      </c>
      <c r="I451" s="177"/>
      <c r="J451" s="81">
        <v>41.658475313686296</v>
      </c>
      <c r="K451" s="81">
        <v>2.1796184354622841</v>
      </c>
      <c r="L451" s="81">
        <v>1.1131109272945492</v>
      </c>
      <c r="M451" s="81">
        <v>19.763646812976408</v>
      </c>
      <c r="N451" s="81">
        <v>31.580659624859777</v>
      </c>
      <c r="O451" s="81">
        <v>13.599738553491408</v>
      </c>
      <c r="P451" s="81">
        <v>8.7444841059469915</v>
      </c>
      <c r="Q451" s="81">
        <v>0.8794869115847308</v>
      </c>
      <c r="R451" s="81">
        <v>0.99746752636935265</v>
      </c>
      <c r="S451" s="81">
        <v>0.66281835795191579</v>
      </c>
      <c r="T451" s="82"/>
      <c r="U451" s="81">
        <v>1451593</v>
      </c>
      <c r="V451" s="81">
        <v>1012</v>
      </c>
      <c r="W451" s="81">
        <v>18</v>
      </c>
      <c r="X451" s="81">
        <v>4339</v>
      </c>
      <c r="Y451" s="81">
        <v>7416</v>
      </c>
      <c r="Z451" s="81">
        <v>6875</v>
      </c>
      <c r="AA451" s="81">
        <v>1760</v>
      </c>
      <c r="AB451" s="81">
        <v>15086</v>
      </c>
      <c r="AC451" s="81">
        <v>183807</v>
      </c>
      <c r="AD451" s="81">
        <v>0.66281835795191579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18</v>
      </c>
      <c r="BJ451" s="81">
        <v>0</v>
      </c>
      <c r="BK451" s="81">
        <v>0</v>
      </c>
      <c r="BL451" s="81">
        <v>0</v>
      </c>
      <c r="BM451" s="82"/>
      <c r="BN451" s="81">
        <v>0</v>
      </c>
      <c r="BO451" s="81">
        <v>0</v>
      </c>
      <c r="BP451" s="81">
        <v>1</v>
      </c>
      <c r="BQ451" s="81">
        <v>0</v>
      </c>
      <c r="BR451" s="81">
        <v>0</v>
      </c>
      <c r="BS451" s="81">
        <v>0</v>
      </c>
      <c r="BT451"/>
      <c r="BU451" s="80"/>
      <c r="BV451" s="80"/>
      <c r="BW451" s="80"/>
      <c r="BX451" s="80"/>
      <c r="BY451" s="80"/>
      <c r="BZ451" s="80"/>
      <c r="CA451" s="80"/>
      <c r="CB451" s="80"/>
      <c r="CC451" s="80"/>
    </row>
    <row r="452" spans="1:81">
      <c r="A452" s="80" t="s">
        <v>2175</v>
      </c>
      <c r="B452" s="80">
        <v>228</v>
      </c>
      <c r="C452" s="80">
        <v>7</v>
      </c>
      <c r="D452" s="80">
        <v>14</v>
      </c>
      <c r="E452" s="80">
        <v>2010</v>
      </c>
      <c r="F452" s="80" t="s">
        <v>86</v>
      </c>
      <c r="G452" s="80" t="s">
        <v>1666</v>
      </c>
      <c r="H452" s="80" t="s">
        <v>1667</v>
      </c>
      <c r="I452" s="177"/>
      <c r="J452" s="81">
        <v>32.410819460247197</v>
      </c>
      <c r="K452" s="81">
        <v>2.2731376336276585</v>
      </c>
      <c r="L452" s="81">
        <v>1.0133786961749278</v>
      </c>
      <c r="M452" s="81">
        <v>17.691220290773593</v>
      </c>
      <c r="N452" s="81">
        <v>30.880123013467614</v>
      </c>
      <c r="O452" s="81">
        <v>13.580153466078961</v>
      </c>
      <c r="P452" s="81">
        <v>8.7952052983426707</v>
      </c>
      <c r="Q452" s="81">
        <v>0.90495310323640132</v>
      </c>
      <c r="R452" s="81">
        <v>0.98627048283845942</v>
      </c>
      <c r="S452" s="81">
        <v>1.7086550575118864</v>
      </c>
      <c r="T452" s="82"/>
      <c r="U452" s="81">
        <v>1264222</v>
      </c>
      <c r="V452" s="81">
        <v>1012</v>
      </c>
      <c r="W452" s="81">
        <v>18</v>
      </c>
      <c r="X452" s="81">
        <v>4339</v>
      </c>
      <c r="Y452" s="81">
        <v>7375</v>
      </c>
      <c r="Z452" s="81">
        <v>6897</v>
      </c>
      <c r="AA452" s="81">
        <v>1726</v>
      </c>
      <c r="AB452" s="81">
        <v>14874</v>
      </c>
      <c r="AC452" s="81">
        <v>172231</v>
      </c>
      <c r="AD452" s="81">
        <v>1.7086550575118864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4.6890000000000001</v>
      </c>
      <c r="BJ452" s="81">
        <v>0</v>
      </c>
      <c r="BK452" s="81">
        <v>0</v>
      </c>
      <c r="BL452" s="81">
        <v>0</v>
      </c>
      <c r="BM452" s="82"/>
      <c r="BN452" s="81">
        <v>0</v>
      </c>
      <c r="BO452" s="81">
        <v>0</v>
      </c>
      <c r="BP452" s="81">
        <v>1</v>
      </c>
      <c r="BQ452" s="81">
        <v>0</v>
      </c>
      <c r="BR452" s="81">
        <v>0</v>
      </c>
      <c r="BS452" s="81">
        <v>0</v>
      </c>
      <c r="BT452"/>
      <c r="BU452" s="80">
        <v>4.6890000000000001</v>
      </c>
      <c r="BV452" s="80">
        <v>0</v>
      </c>
      <c r="BW452" s="80">
        <v>0</v>
      </c>
      <c r="BX452" s="80">
        <v>0</v>
      </c>
      <c r="BY452" s="80">
        <v>0</v>
      </c>
      <c r="BZ452" s="80">
        <v>0</v>
      </c>
      <c r="CA452" s="80">
        <v>0</v>
      </c>
      <c r="CB452" s="80">
        <v>0</v>
      </c>
      <c r="CC452" s="80">
        <v>0</v>
      </c>
    </row>
    <row r="453" spans="1:81">
      <c r="A453" s="80" t="s">
        <v>2176</v>
      </c>
      <c r="B453" s="80">
        <v>229</v>
      </c>
      <c r="C453" s="80">
        <v>8</v>
      </c>
      <c r="D453" s="80">
        <v>14</v>
      </c>
      <c r="E453" s="80">
        <v>2011</v>
      </c>
      <c r="F453" s="80" t="s">
        <v>87</v>
      </c>
      <c r="G453" s="80" t="s">
        <v>1666</v>
      </c>
      <c r="H453" s="80" t="s">
        <v>1667</v>
      </c>
      <c r="I453" s="177"/>
      <c r="J453" s="81">
        <v>32.984056173115754</v>
      </c>
      <c r="K453" s="81">
        <v>3.1850886432509733</v>
      </c>
      <c r="L453" s="81">
        <v>0.94555616320888725</v>
      </c>
      <c r="M453" s="81">
        <v>22.348985015908507</v>
      </c>
      <c r="N453" s="81">
        <v>36.847190728355429</v>
      </c>
      <c r="O453" s="81">
        <v>13.30296056230517</v>
      </c>
      <c r="P453" s="81">
        <v>8.4668107542290976</v>
      </c>
      <c r="Q453" s="81">
        <v>1.0242525186791025</v>
      </c>
      <c r="R453" s="81">
        <v>0.86661818847593441</v>
      </c>
      <c r="S453" s="81">
        <v>1.2110626702907121</v>
      </c>
      <c r="T453" s="82"/>
      <c r="U453" s="81">
        <v>1211698</v>
      </c>
      <c r="V453" s="81">
        <v>1012</v>
      </c>
      <c r="W453" s="81">
        <v>18</v>
      </c>
      <c r="X453" s="81">
        <v>4339</v>
      </c>
      <c r="Y453" s="81">
        <v>7311</v>
      </c>
      <c r="Z453" s="81">
        <v>6903</v>
      </c>
      <c r="AA453" s="81">
        <v>1711</v>
      </c>
      <c r="AB453" s="81">
        <v>14595</v>
      </c>
      <c r="AC453" s="81">
        <v>151086</v>
      </c>
      <c r="AD453" s="81">
        <v>1.2110626702907121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16.78</v>
      </c>
      <c r="BJ453" s="81">
        <v>0</v>
      </c>
      <c r="BK453" s="81">
        <v>0</v>
      </c>
      <c r="BL453" s="81">
        <v>0</v>
      </c>
      <c r="BM453" s="82"/>
      <c r="BN453" s="81">
        <v>0</v>
      </c>
      <c r="BO453" s="81">
        <v>0</v>
      </c>
      <c r="BP453" s="81">
        <v>1</v>
      </c>
      <c r="BQ453" s="81">
        <v>0</v>
      </c>
      <c r="BR453" s="81">
        <v>0</v>
      </c>
      <c r="BS453" s="81">
        <v>0</v>
      </c>
      <c r="BT453"/>
      <c r="BU453" s="80">
        <v>16.78</v>
      </c>
      <c r="BV453" s="80">
        <v>0</v>
      </c>
      <c r="BW453" s="80">
        <v>0</v>
      </c>
      <c r="BX453" s="80">
        <v>0</v>
      </c>
      <c r="BY453" s="80">
        <v>0</v>
      </c>
      <c r="BZ453" s="80">
        <v>0</v>
      </c>
      <c r="CA453" s="80">
        <v>0</v>
      </c>
      <c r="CB453" s="80">
        <v>0</v>
      </c>
      <c r="CC453" s="80">
        <v>0</v>
      </c>
    </row>
    <row r="454" spans="1:81">
      <c r="A454" s="80" t="s">
        <v>2177</v>
      </c>
      <c r="B454" s="80">
        <v>230</v>
      </c>
      <c r="C454" s="80">
        <v>9</v>
      </c>
      <c r="D454" s="80">
        <v>14</v>
      </c>
      <c r="E454" s="80">
        <v>2012</v>
      </c>
      <c r="F454" s="80" t="s">
        <v>88</v>
      </c>
      <c r="G454" s="80" t="s">
        <v>1666</v>
      </c>
      <c r="H454" s="80" t="s">
        <v>1667</v>
      </c>
      <c r="I454" s="177"/>
      <c r="J454" s="81">
        <v>34.281115295633874</v>
      </c>
      <c r="K454" s="81">
        <v>3.5881255431904329</v>
      </c>
      <c r="L454" s="81">
        <v>0.95403805181463153</v>
      </c>
      <c r="M454" s="81">
        <v>27.757368379502989</v>
      </c>
      <c r="N454" s="81">
        <v>40.216784423959623</v>
      </c>
      <c r="O454" s="81">
        <v>13.21357270972854</v>
      </c>
      <c r="P454" s="81">
        <v>8.4552643828011611</v>
      </c>
      <c r="Q454" s="81">
        <v>1.0917816906583588</v>
      </c>
      <c r="R454" s="81">
        <v>1.1623254332029314</v>
      </c>
      <c r="S454" s="81">
        <v>1.1220387189387231</v>
      </c>
      <c r="T454" s="82"/>
      <c r="U454" s="81">
        <v>1206626</v>
      </c>
      <c r="V454" s="81">
        <v>1012</v>
      </c>
      <c r="W454" s="81">
        <v>18</v>
      </c>
      <c r="X454" s="81">
        <v>4339</v>
      </c>
      <c r="Y454" s="81">
        <v>7264</v>
      </c>
      <c r="Z454" s="81">
        <v>6911</v>
      </c>
      <c r="AA454" s="81">
        <v>1699</v>
      </c>
      <c r="AB454" s="81">
        <v>14319</v>
      </c>
      <c r="AC454" s="81">
        <v>197391</v>
      </c>
      <c r="AD454" s="81">
        <v>1.1220387189387231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16.658999999999999</v>
      </c>
      <c r="BJ454" s="81">
        <v>0</v>
      </c>
      <c r="BK454" s="81">
        <v>0</v>
      </c>
      <c r="BL454" s="81">
        <v>0</v>
      </c>
      <c r="BM454" s="82"/>
      <c r="BN454" s="81">
        <v>0</v>
      </c>
      <c r="BO454" s="81">
        <v>0</v>
      </c>
      <c r="BP454" s="81">
        <v>1</v>
      </c>
      <c r="BQ454" s="81">
        <v>0</v>
      </c>
      <c r="BR454" s="81">
        <v>0</v>
      </c>
      <c r="BS454" s="81">
        <v>0</v>
      </c>
      <c r="BT454"/>
      <c r="BU454" s="80">
        <v>16.658999999999999</v>
      </c>
      <c r="BV454" s="80">
        <v>0</v>
      </c>
      <c r="BW454" s="80">
        <v>0</v>
      </c>
      <c r="BX454" s="80">
        <v>0</v>
      </c>
      <c r="BY454" s="80">
        <v>0</v>
      </c>
      <c r="BZ454" s="80">
        <v>0</v>
      </c>
      <c r="CA454" s="80">
        <v>0</v>
      </c>
      <c r="CB454" s="80">
        <v>0</v>
      </c>
      <c r="CC454" s="80">
        <v>0</v>
      </c>
    </row>
    <row r="455" spans="1:81">
      <c r="A455" s="80" t="s">
        <v>2178</v>
      </c>
      <c r="B455" s="80">
        <v>231</v>
      </c>
      <c r="C455" s="80">
        <v>10</v>
      </c>
      <c r="D455" s="80">
        <v>14</v>
      </c>
      <c r="E455" s="80">
        <v>2013</v>
      </c>
      <c r="F455" s="80" t="s">
        <v>89</v>
      </c>
      <c r="G455" s="80" t="s">
        <v>1666</v>
      </c>
      <c r="H455" s="80" t="s">
        <v>1667</v>
      </c>
      <c r="I455" s="177"/>
      <c r="J455" s="81">
        <v>32.523154451643585</v>
      </c>
      <c r="K455" s="81">
        <v>2.9655980004232516</v>
      </c>
      <c r="L455" s="81">
        <v>0.84249082719997515</v>
      </c>
      <c r="M455" s="81">
        <v>25.815016221684417</v>
      </c>
      <c r="N455" s="81">
        <v>38.691038756203866</v>
      </c>
      <c r="O455" s="81">
        <v>12.643335159449469</v>
      </c>
      <c r="P455" s="81">
        <v>8.457150727428342</v>
      </c>
      <c r="Q455" s="81">
        <v>1.0942810263137515</v>
      </c>
      <c r="R455" s="81">
        <v>0.8047327239730615</v>
      </c>
      <c r="S455" s="81">
        <v>1.2144971729105329</v>
      </c>
      <c r="T455" s="82"/>
      <c r="U455" s="81">
        <v>1165590</v>
      </c>
      <c r="V455" s="81">
        <v>1012</v>
      </c>
      <c r="W455" s="81">
        <v>18</v>
      </c>
      <c r="X455" s="81">
        <v>4339</v>
      </c>
      <c r="Y455" s="81">
        <v>7211</v>
      </c>
      <c r="Z455" s="81">
        <v>6908</v>
      </c>
      <c r="AA455" s="81">
        <v>1693</v>
      </c>
      <c r="AB455" s="81">
        <v>14146</v>
      </c>
      <c r="AC455" s="81">
        <v>133402</v>
      </c>
      <c r="AD455" s="81">
        <v>1.2144971729105329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19.016999999999999</v>
      </c>
      <c r="BJ455" s="81">
        <v>0</v>
      </c>
      <c r="BK455" s="81">
        <v>0</v>
      </c>
      <c r="BL455" s="81">
        <v>0</v>
      </c>
      <c r="BM455" s="82"/>
      <c r="BN455" s="81">
        <v>0</v>
      </c>
      <c r="BO455" s="81">
        <v>0</v>
      </c>
      <c r="BP455" s="81">
        <v>1</v>
      </c>
      <c r="BQ455" s="81">
        <v>0</v>
      </c>
      <c r="BR455" s="81">
        <v>0</v>
      </c>
      <c r="BS455" s="81">
        <v>0</v>
      </c>
      <c r="BT455"/>
      <c r="BU455" s="80">
        <v>19.016999999999999</v>
      </c>
      <c r="BV455" s="80">
        <v>0</v>
      </c>
      <c r="BW455" s="80">
        <v>0</v>
      </c>
      <c r="BX455" s="80">
        <v>0</v>
      </c>
      <c r="BY455" s="80">
        <v>0</v>
      </c>
      <c r="BZ455" s="80">
        <v>0</v>
      </c>
      <c r="CA455" s="80">
        <v>0</v>
      </c>
      <c r="CB455" s="80">
        <v>0</v>
      </c>
      <c r="CC455" s="80">
        <v>0</v>
      </c>
    </row>
    <row r="456" spans="1:81">
      <c r="A456" s="80" t="s">
        <v>2179</v>
      </c>
      <c r="B456" s="80">
        <v>232</v>
      </c>
      <c r="C456" s="80">
        <v>11</v>
      </c>
      <c r="D456" s="80">
        <v>14</v>
      </c>
      <c r="E456" s="80">
        <v>2014</v>
      </c>
      <c r="F456" s="80" t="s">
        <v>90</v>
      </c>
      <c r="G456" s="80" t="s">
        <v>1666</v>
      </c>
      <c r="H456" s="80" t="s">
        <v>1667</v>
      </c>
      <c r="I456" s="177"/>
      <c r="J456" s="81">
        <v>29.887529011335968</v>
      </c>
      <c r="K456" s="81">
        <v>3.166938751514051</v>
      </c>
      <c r="L456" s="81">
        <v>0.22926530966301728</v>
      </c>
      <c r="M456" s="81">
        <v>25.395144695023053</v>
      </c>
      <c r="N456" s="81">
        <v>40.576796677704444</v>
      </c>
      <c r="O456" s="81">
        <v>12.049740154097398</v>
      </c>
      <c r="P456" s="81">
        <v>8.3956888410968773</v>
      </c>
      <c r="Q456" s="81">
        <v>1.022006588420957</v>
      </c>
      <c r="R456" s="81">
        <v>0.70913362894347598</v>
      </c>
      <c r="S456" s="81">
        <v>1.1597621362451909</v>
      </c>
      <c r="T456" s="82"/>
      <c r="U456" s="81">
        <v>1189617</v>
      </c>
      <c r="V456" s="81">
        <v>939</v>
      </c>
      <c r="W456" s="81">
        <v>5</v>
      </c>
      <c r="X456" s="81">
        <v>4058</v>
      </c>
      <c r="Y456" s="81">
        <v>7142</v>
      </c>
      <c r="Z456" s="81">
        <v>6934</v>
      </c>
      <c r="AA456" s="81">
        <v>1672</v>
      </c>
      <c r="AB456" s="81">
        <v>13770</v>
      </c>
      <c r="AC456" s="81">
        <v>117924</v>
      </c>
      <c r="AD456" s="81">
        <v>1.1597621362451909</v>
      </c>
      <c r="AE456" s="82"/>
      <c r="AF456" s="81">
        <v>9688423.3355849143</v>
      </c>
      <c r="AG456" s="81">
        <v>2222223.9491562778</v>
      </c>
      <c r="AH456" s="81">
        <v>37290.026293071569</v>
      </c>
      <c r="AI456" s="81">
        <v>26723609.025426257</v>
      </c>
      <c r="AJ456" s="81">
        <v>30717569.696095329</v>
      </c>
      <c r="AK456" s="81">
        <v>0</v>
      </c>
      <c r="AL456" s="81">
        <v>0</v>
      </c>
      <c r="AM456" s="81">
        <v>1890415.2319298976</v>
      </c>
      <c r="AN456" s="81">
        <v>0</v>
      </c>
      <c r="AO456" s="81">
        <v>0</v>
      </c>
      <c r="AP456" s="82"/>
      <c r="AQ456" s="81">
        <v>22</v>
      </c>
      <c r="AR456" s="81">
        <v>2</v>
      </c>
      <c r="AS456" s="81">
        <v>0</v>
      </c>
      <c r="AT456" s="81">
        <v>0</v>
      </c>
      <c r="AU456" s="81">
        <v>0</v>
      </c>
      <c r="AV456" s="81">
        <v>0</v>
      </c>
      <c r="AW456" s="81" t="s">
        <v>564</v>
      </c>
      <c r="AX456" s="82"/>
      <c r="AY456" s="81">
        <v>91.25800000000001</v>
      </c>
      <c r="AZ456" s="81">
        <v>30.7</v>
      </c>
      <c r="BA456" s="81">
        <v>0</v>
      </c>
      <c r="BB456" s="81">
        <v>0</v>
      </c>
      <c r="BC456" s="81">
        <v>0</v>
      </c>
      <c r="BD456" s="81">
        <v>0</v>
      </c>
      <c r="BE456" s="81" t="s">
        <v>564</v>
      </c>
      <c r="BF456" s="82"/>
      <c r="BG456" s="81">
        <v>0</v>
      </c>
      <c r="BH456" s="81">
        <v>0</v>
      </c>
      <c r="BI456" s="81">
        <v>19.968</v>
      </c>
      <c r="BJ456" s="81">
        <v>0</v>
      </c>
      <c r="BK456" s="81">
        <v>0</v>
      </c>
      <c r="BL456" s="81">
        <v>0</v>
      </c>
      <c r="BM456" s="82"/>
      <c r="BN456" s="81">
        <v>0</v>
      </c>
      <c r="BO456" s="81">
        <v>0</v>
      </c>
      <c r="BP456" s="81">
        <v>1</v>
      </c>
      <c r="BQ456" s="81">
        <v>0</v>
      </c>
      <c r="BR456" s="81">
        <v>0</v>
      </c>
      <c r="BS456" s="81">
        <v>0</v>
      </c>
      <c r="BT456"/>
      <c r="BU456" s="80">
        <v>19.968</v>
      </c>
      <c r="BV456" s="80">
        <v>0</v>
      </c>
      <c r="BW456" s="80">
        <v>0</v>
      </c>
      <c r="BX456" s="80">
        <v>0</v>
      </c>
      <c r="BY456" s="80">
        <v>0</v>
      </c>
      <c r="BZ456" s="80">
        <v>0</v>
      </c>
      <c r="CA456" s="80">
        <v>0</v>
      </c>
      <c r="CB456" s="80">
        <v>0</v>
      </c>
      <c r="CC456" s="80">
        <v>0</v>
      </c>
    </row>
    <row r="457" spans="1:81">
      <c r="A457" s="80" t="s">
        <v>2180</v>
      </c>
      <c r="B457" s="80">
        <v>233</v>
      </c>
      <c r="C457" s="80">
        <v>12</v>
      </c>
      <c r="D457" s="80">
        <v>14</v>
      </c>
      <c r="E457" s="80">
        <v>2015</v>
      </c>
      <c r="F457" s="80" t="s">
        <v>91</v>
      </c>
      <c r="G457" s="80" t="s">
        <v>1666</v>
      </c>
      <c r="H457" s="80" t="s">
        <v>1667</v>
      </c>
      <c r="I457" s="177"/>
      <c r="J457" s="81">
        <v>22.991311514986439</v>
      </c>
      <c r="K457" s="81">
        <v>3.0367650505893704</v>
      </c>
      <c r="L457" s="81">
        <v>0.24132565623329502</v>
      </c>
      <c r="M457" s="81">
        <v>24.571652315137683</v>
      </c>
      <c r="N457" s="81">
        <v>36.91806065856116</v>
      </c>
      <c r="O457" s="81">
        <v>11.76091119292192</v>
      </c>
      <c r="P457" s="81">
        <v>8.2314346500810558</v>
      </c>
      <c r="Q457" s="81">
        <v>0.97564485063756567</v>
      </c>
      <c r="R457" s="81">
        <v>0.8860159009925721</v>
      </c>
      <c r="S457" s="81">
        <v>1.4195787149536387</v>
      </c>
      <c r="T457" s="82"/>
      <c r="U457" s="81">
        <v>917515</v>
      </c>
      <c r="V457" s="81">
        <v>939</v>
      </c>
      <c r="W457" s="81">
        <v>5</v>
      </c>
      <c r="X457" s="81">
        <v>4058</v>
      </c>
      <c r="Y457" s="81">
        <v>7060</v>
      </c>
      <c r="Z457" s="81">
        <v>6833</v>
      </c>
      <c r="AA457" s="81">
        <v>1638</v>
      </c>
      <c r="AB457" s="81">
        <v>13428</v>
      </c>
      <c r="AC457" s="81">
        <v>151777</v>
      </c>
      <c r="AD457" s="81">
        <v>1.4195787149536387</v>
      </c>
      <c r="AE457" s="82"/>
      <c r="AF457" s="81">
        <v>7080739.0308282562</v>
      </c>
      <c r="AG457" s="81">
        <v>2023153.2105272326</v>
      </c>
      <c r="AH457" s="81">
        <v>31203.857275001828</v>
      </c>
      <c r="AI457" s="81">
        <v>25809209.3644104</v>
      </c>
      <c r="AJ457" s="81">
        <v>29140536.266627096</v>
      </c>
      <c r="AK457" s="81">
        <v>0</v>
      </c>
      <c r="AL457" s="81">
        <v>0</v>
      </c>
      <c r="AM457" s="81">
        <v>1840251.0716585491</v>
      </c>
      <c r="AN457" s="81">
        <v>0</v>
      </c>
      <c r="AO457" s="81">
        <v>0</v>
      </c>
      <c r="AP457" s="82"/>
      <c r="AQ457" s="81">
        <v>25</v>
      </c>
      <c r="AR457" s="81">
        <v>5</v>
      </c>
      <c r="AS457" s="81">
        <v>0</v>
      </c>
      <c r="AT457" s="81">
        <v>0</v>
      </c>
      <c r="AU457" s="81">
        <v>0</v>
      </c>
      <c r="AV457" s="81">
        <v>0</v>
      </c>
      <c r="AW457" s="81" t="s">
        <v>564</v>
      </c>
      <c r="AX457" s="82"/>
      <c r="AY457" s="81">
        <v>108.25800000000001</v>
      </c>
      <c r="AZ457" s="81">
        <v>1500.7</v>
      </c>
      <c r="BA457" s="81">
        <v>0</v>
      </c>
      <c r="BB457" s="81">
        <v>0</v>
      </c>
      <c r="BC457" s="81">
        <v>0</v>
      </c>
      <c r="BD457" s="81">
        <v>0</v>
      </c>
      <c r="BE457" s="81" t="s">
        <v>564</v>
      </c>
      <c r="BF457" s="82"/>
      <c r="BG457" s="81">
        <v>0</v>
      </c>
      <c r="BH457" s="81">
        <v>0</v>
      </c>
      <c r="BI457" s="81">
        <v>18.088000000000001</v>
      </c>
      <c r="BJ457" s="81">
        <v>0</v>
      </c>
      <c r="BK457" s="81">
        <v>0</v>
      </c>
      <c r="BL457" s="81">
        <v>0</v>
      </c>
      <c r="BM457" s="82"/>
      <c r="BN457" s="81">
        <v>0</v>
      </c>
      <c r="BO457" s="81">
        <v>0</v>
      </c>
      <c r="BP457" s="81">
        <v>1</v>
      </c>
      <c r="BQ457" s="81">
        <v>0</v>
      </c>
      <c r="BR457" s="81">
        <v>0</v>
      </c>
      <c r="BS457" s="81">
        <v>0</v>
      </c>
      <c r="BT457"/>
      <c r="BU457" s="80">
        <v>18.088000000000001</v>
      </c>
      <c r="BV457" s="80">
        <v>0</v>
      </c>
      <c r="BW457" s="80">
        <v>0</v>
      </c>
      <c r="BX457" s="80">
        <v>0</v>
      </c>
      <c r="BY457" s="80">
        <v>0</v>
      </c>
      <c r="BZ457" s="80">
        <v>0</v>
      </c>
      <c r="CA457" s="80">
        <v>0</v>
      </c>
      <c r="CB457" s="80">
        <v>0</v>
      </c>
      <c r="CC457" s="80">
        <v>0</v>
      </c>
    </row>
    <row r="458" spans="1:81">
      <c r="A458" s="80" t="s">
        <v>2181</v>
      </c>
      <c r="B458" s="80">
        <v>234</v>
      </c>
      <c r="C458" s="80">
        <v>13</v>
      </c>
      <c r="D458" s="80">
        <v>14</v>
      </c>
      <c r="E458" s="80">
        <v>2016</v>
      </c>
      <c r="F458" s="80" t="s">
        <v>92</v>
      </c>
      <c r="G458" s="80" t="s">
        <v>1666</v>
      </c>
      <c r="H458" s="80" t="s">
        <v>1667</v>
      </c>
      <c r="I458" s="177"/>
      <c r="J458" s="81">
        <v>22.771195267886338</v>
      </c>
      <c r="K458" s="81">
        <v>2.8645138397734069</v>
      </c>
      <c r="L458" s="81">
        <v>0.2595091037548547</v>
      </c>
      <c r="M458" s="81">
        <v>21.067342194667525</v>
      </c>
      <c r="N458" s="81">
        <v>37.170986936418785</v>
      </c>
      <c r="O458" s="81">
        <v>11.643597569256659</v>
      </c>
      <c r="P458" s="81">
        <v>8.4444587213975293</v>
      </c>
      <c r="Q458" s="81">
        <v>0.93093012708021416</v>
      </c>
      <c r="R458" s="81">
        <v>0.93210105610826577</v>
      </c>
      <c r="S458" s="81">
        <v>1.1214030041492113</v>
      </c>
      <c r="T458" s="82"/>
      <c r="U458" s="81">
        <v>864989</v>
      </c>
      <c r="V458" s="81">
        <v>939</v>
      </c>
      <c r="W458" s="81">
        <v>5</v>
      </c>
      <c r="X458" s="81">
        <v>4058</v>
      </c>
      <c r="Y458" s="81">
        <v>6990</v>
      </c>
      <c r="Z458" s="81">
        <v>6848</v>
      </c>
      <c r="AA458" s="81">
        <v>1738</v>
      </c>
      <c r="AB458" s="81">
        <v>13180</v>
      </c>
      <c r="AC458" s="81">
        <v>159193.68526514381</v>
      </c>
      <c r="AD458" s="81">
        <v>1.1214030041492109</v>
      </c>
      <c r="AE458" s="82"/>
      <c r="AF458" s="81">
        <v>7135723.2045534505</v>
      </c>
      <c r="AG458" s="81">
        <v>1928478.7662016179</v>
      </c>
      <c r="AH458" s="81">
        <v>26446.806629444691</v>
      </c>
      <c r="AI458" s="81">
        <v>25762736.72232312</v>
      </c>
      <c r="AJ458" s="81">
        <v>30030404.457080759</v>
      </c>
      <c r="AK458" s="81">
        <v>0</v>
      </c>
      <c r="AL458" s="81">
        <v>0</v>
      </c>
      <c r="AM458" s="81">
        <v>1807667.0016546231</v>
      </c>
      <c r="AN458" s="81">
        <v>0</v>
      </c>
      <c r="AO458" s="81">
        <v>0</v>
      </c>
      <c r="AP458" s="82"/>
      <c r="AQ458" s="81">
        <v>28</v>
      </c>
      <c r="AR458" s="81">
        <v>5</v>
      </c>
      <c r="AS458" s="81">
        <v>0</v>
      </c>
      <c r="AT458" s="81">
        <v>0</v>
      </c>
      <c r="AU458" s="81">
        <v>0</v>
      </c>
      <c r="AV458" s="81">
        <v>0</v>
      </c>
      <c r="AW458" s="81" t="s">
        <v>564</v>
      </c>
      <c r="AX458" s="82"/>
      <c r="AY458" s="81">
        <v>121.758</v>
      </c>
      <c r="AZ458" s="81">
        <v>1500.7</v>
      </c>
      <c r="BA458" s="81">
        <v>0</v>
      </c>
      <c r="BB458" s="81">
        <v>0</v>
      </c>
      <c r="BC458" s="81">
        <v>0</v>
      </c>
      <c r="BD458" s="81">
        <v>0</v>
      </c>
      <c r="BE458" s="81" t="s">
        <v>564</v>
      </c>
      <c r="BF458" s="82"/>
      <c r="BG458" s="81">
        <v>0</v>
      </c>
      <c r="BH458" s="81">
        <v>0</v>
      </c>
      <c r="BI458" s="81">
        <v>9.1359999999999992</v>
      </c>
      <c r="BJ458" s="81">
        <v>0</v>
      </c>
      <c r="BK458" s="81">
        <v>0</v>
      </c>
      <c r="BL458" s="81">
        <v>0</v>
      </c>
      <c r="BM458" s="82"/>
      <c r="BN458" s="81">
        <v>0</v>
      </c>
      <c r="BO458" s="81">
        <v>0</v>
      </c>
      <c r="BP458" s="81">
        <v>1</v>
      </c>
      <c r="BQ458" s="81">
        <v>0</v>
      </c>
      <c r="BR458" s="81">
        <v>0</v>
      </c>
      <c r="BS458" s="81">
        <v>0</v>
      </c>
      <c r="BT458"/>
      <c r="BU458" s="80">
        <v>9.1359999999999992</v>
      </c>
      <c r="BV458" s="80">
        <v>0</v>
      </c>
      <c r="BW458" s="80">
        <v>0</v>
      </c>
      <c r="BX458" s="80">
        <v>0</v>
      </c>
      <c r="BY458" s="80">
        <v>0</v>
      </c>
      <c r="BZ458" s="80">
        <v>0</v>
      </c>
      <c r="CA458" s="80">
        <v>0</v>
      </c>
      <c r="CB458" s="80">
        <v>0</v>
      </c>
      <c r="CC458" s="80">
        <v>0</v>
      </c>
    </row>
    <row r="459" spans="1:81">
      <c r="A459" s="80" t="s">
        <v>2182</v>
      </c>
      <c r="B459" s="80">
        <v>235</v>
      </c>
      <c r="C459" s="80">
        <v>14</v>
      </c>
      <c r="D459" s="80">
        <v>14</v>
      </c>
      <c r="E459" s="80">
        <v>2017</v>
      </c>
      <c r="F459" s="80" t="s">
        <v>71</v>
      </c>
      <c r="G459" s="80" t="s">
        <v>1666</v>
      </c>
      <c r="H459" s="80" t="s">
        <v>1667</v>
      </c>
      <c r="I459" s="177"/>
      <c r="J459" s="81">
        <v>20.804403221223655</v>
      </c>
      <c r="K459" s="81">
        <v>2.9271042462744541</v>
      </c>
      <c r="L459" s="81">
        <v>0.23426147733774183</v>
      </c>
      <c r="M459" s="81">
        <v>21.124012723392855</v>
      </c>
      <c r="N459" s="81">
        <v>36.061733693306451</v>
      </c>
      <c r="O459" s="81">
        <v>11.485380193482966</v>
      </c>
      <c r="P459" s="81">
        <v>8.2702674991648291</v>
      </c>
      <c r="Q459" s="81">
        <v>0.88319581978912998</v>
      </c>
      <c r="R459" s="81">
        <v>0.96119515400497502</v>
      </c>
      <c r="S459" s="81">
        <v>1.11490928049338</v>
      </c>
      <c r="T459" s="82"/>
      <c r="U459" s="81">
        <v>777619</v>
      </c>
      <c r="V459" s="81">
        <v>939</v>
      </c>
      <c r="W459" s="81">
        <v>5</v>
      </c>
      <c r="X459" s="81">
        <v>4058</v>
      </c>
      <c r="Y459" s="81">
        <v>6930</v>
      </c>
      <c r="Z459" s="81">
        <v>6867</v>
      </c>
      <c r="AA459" s="81">
        <v>1713</v>
      </c>
      <c r="AB459" s="81">
        <v>12931</v>
      </c>
      <c r="AC459" s="81">
        <v>167420</v>
      </c>
      <c r="AD459" s="81">
        <v>1.11490928049338</v>
      </c>
      <c r="AE459" s="82"/>
      <c r="AF459" s="81">
        <v>6303592.2053246647</v>
      </c>
      <c r="AG459" s="81">
        <v>1934082.054144887</v>
      </c>
      <c r="AH459" s="81">
        <v>32307.57245395457</v>
      </c>
      <c r="AI459" s="81">
        <v>25125350.399103269</v>
      </c>
      <c r="AJ459" s="81">
        <v>26090904.049871191</v>
      </c>
      <c r="AK459" s="81">
        <v>0</v>
      </c>
      <c r="AL459" s="81">
        <v>0</v>
      </c>
      <c r="AM459" s="81">
        <v>1776291.1534104741</v>
      </c>
      <c r="AN459" s="81">
        <v>0</v>
      </c>
      <c r="AO459" s="81">
        <v>0</v>
      </c>
      <c r="AP459" s="82"/>
      <c r="AQ459" s="81">
        <v>28</v>
      </c>
      <c r="AR459" s="81">
        <v>5</v>
      </c>
      <c r="AS459" s="81">
        <v>0</v>
      </c>
      <c r="AT459" s="81">
        <v>0</v>
      </c>
      <c r="AU459" s="81">
        <v>0</v>
      </c>
      <c r="AV459" s="81">
        <v>0</v>
      </c>
      <c r="AW459" s="81" t="s">
        <v>564</v>
      </c>
      <c r="AX459" s="82"/>
      <c r="AY459" s="81">
        <v>121.758</v>
      </c>
      <c r="AZ459" s="81">
        <v>1500.7</v>
      </c>
      <c r="BA459" s="81">
        <v>0</v>
      </c>
      <c r="BB459" s="81">
        <v>0</v>
      </c>
      <c r="BC459" s="81">
        <v>0</v>
      </c>
      <c r="BD459" s="81">
        <v>0</v>
      </c>
      <c r="BE459" s="81" t="s">
        <v>564</v>
      </c>
      <c r="BF459" s="82"/>
      <c r="BG459" s="81">
        <v>0</v>
      </c>
      <c r="BH459" s="81">
        <v>0</v>
      </c>
      <c r="BI459" s="81">
        <v>15.727</v>
      </c>
      <c r="BJ459" s="81">
        <v>0</v>
      </c>
      <c r="BK459" s="81">
        <v>0</v>
      </c>
      <c r="BL459" s="81">
        <v>0</v>
      </c>
      <c r="BM459" s="82"/>
      <c r="BN459" s="81">
        <v>0</v>
      </c>
      <c r="BO459" s="81">
        <v>0</v>
      </c>
      <c r="BP459" s="81">
        <v>1</v>
      </c>
      <c r="BQ459" s="81">
        <v>0</v>
      </c>
      <c r="BR459" s="81">
        <v>0</v>
      </c>
      <c r="BS459" s="81">
        <v>0</v>
      </c>
      <c r="BT459"/>
      <c r="BU459" s="80">
        <v>15.727</v>
      </c>
      <c r="BV459" s="80">
        <v>0</v>
      </c>
      <c r="BW459" s="80">
        <v>0</v>
      </c>
      <c r="BX459" s="80">
        <v>0</v>
      </c>
      <c r="BY459" s="80">
        <v>0</v>
      </c>
      <c r="BZ459" s="80">
        <v>0</v>
      </c>
      <c r="CA459" s="80">
        <v>0</v>
      </c>
      <c r="CB459" s="80">
        <v>0</v>
      </c>
      <c r="CC459" s="80">
        <v>0</v>
      </c>
    </row>
    <row r="460" spans="1:81">
      <c r="A460" s="80" t="s">
        <v>2183</v>
      </c>
      <c r="B460" s="80">
        <v>236</v>
      </c>
      <c r="C460" s="80">
        <v>15</v>
      </c>
      <c r="D460" s="80">
        <v>14</v>
      </c>
      <c r="E460" s="80">
        <v>2018</v>
      </c>
      <c r="F460" s="80" t="s">
        <v>93</v>
      </c>
      <c r="G460" s="80" t="s">
        <v>1666</v>
      </c>
      <c r="H460" s="80" t="s">
        <v>1667</v>
      </c>
      <c r="I460" s="177"/>
      <c r="J460" s="81">
        <v>17.48809833783622</v>
      </c>
      <c r="K460" s="81">
        <v>2.7243412350519245</v>
      </c>
      <c r="L460" s="81">
        <v>0.21490473175369673</v>
      </c>
      <c r="M460" s="81">
        <v>21.228197967598895</v>
      </c>
      <c r="N460" s="81">
        <v>32.679213234343159</v>
      </c>
      <c r="O460" s="81">
        <v>11.156357445432187</v>
      </c>
      <c r="P460" s="81">
        <v>8.0875657049366598</v>
      </c>
      <c r="Q460" s="81">
        <v>0.80004024362060577</v>
      </c>
      <c r="R460" s="81">
        <v>0.97276393987898679</v>
      </c>
      <c r="S460" s="81">
        <v>1.007361303654895</v>
      </c>
      <c r="T460" s="82"/>
      <c r="U460" s="81">
        <v>683001</v>
      </c>
      <c r="V460" s="81">
        <v>939</v>
      </c>
      <c r="W460" s="81">
        <v>5</v>
      </c>
      <c r="X460" s="81">
        <v>4058</v>
      </c>
      <c r="Y460" s="81">
        <v>6821</v>
      </c>
      <c r="Z460" s="81">
        <v>6798</v>
      </c>
      <c r="AA460" s="81">
        <v>1692</v>
      </c>
      <c r="AB460" s="81">
        <v>12623</v>
      </c>
      <c r="AC460" s="81">
        <v>168771</v>
      </c>
      <c r="AD460" s="81">
        <v>1.007361303654895</v>
      </c>
      <c r="AE460" s="82"/>
      <c r="AF460" s="81">
        <v>5557766.0451203873</v>
      </c>
      <c r="AG460" s="81">
        <v>1749881.5842774829</v>
      </c>
      <c r="AH460" s="81">
        <v>30449.891013122291</v>
      </c>
      <c r="AI460" s="81">
        <v>25683240.325543001</v>
      </c>
      <c r="AJ460" s="81">
        <v>24888992.27485656</v>
      </c>
      <c r="AK460" s="81">
        <v>0</v>
      </c>
      <c r="AL460" s="81">
        <v>0</v>
      </c>
      <c r="AM460" s="81">
        <v>1737569.970513144</v>
      </c>
      <c r="AN460" s="81">
        <v>0</v>
      </c>
      <c r="AO460" s="81">
        <v>0</v>
      </c>
      <c r="AP460" s="82"/>
      <c r="AQ460" s="81">
        <v>30</v>
      </c>
      <c r="AR460" s="81">
        <v>5</v>
      </c>
      <c r="AS460" s="81">
        <v>0</v>
      </c>
      <c r="AT460" s="81">
        <v>0</v>
      </c>
      <c r="AU460" s="81">
        <v>0</v>
      </c>
      <c r="AV460" s="81">
        <v>0</v>
      </c>
      <c r="AW460" s="81" t="s">
        <v>564</v>
      </c>
      <c r="AX460" s="82"/>
      <c r="AY460" s="81">
        <v>131.05799999999999</v>
      </c>
      <c r="AZ460" s="81">
        <v>1501</v>
      </c>
      <c r="BA460" s="81">
        <v>0</v>
      </c>
      <c r="BB460" s="81">
        <v>0</v>
      </c>
      <c r="BC460" s="81">
        <v>0</v>
      </c>
      <c r="BD460" s="81">
        <v>0</v>
      </c>
      <c r="BE460" s="81" t="s">
        <v>564</v>
      </c>
      <c r="BF460" s="82"/>
      <c r="BG460" s="81">
        <v>0</v>
      </c>
      <c r="BH460" s="81">
        <v>0</v>
      </c>
      <c r="BI460" s="81">
        <v>11.96</v>
      </c>
      <c r="BJ460" s="81">
        <v>0</v>
      </c>
      <c r="BK460" s="81">
        <v>0</v>
      </c>
      <c r="BL460" s="81">
        <v>0</v>
      </c>
      <c r="BM460" s="82"/>
      <c r="BN460" s="81">
        <v>0</v>
      </c>
      <c r="BO460" s="81">
        <v>0</v>
      </c>
      <c r="BP460" s="81">
        <v>1</v>
      </c>
      <c r="BQ460" s="81">
        <v>0</v>
      </c>
      <c r="BR460" s="81">
        <v>0</v>
      </c>
      <c r="BS460" s="81">
        <v>0</v>
      </c>
      <c r="BT460"/>
      <c r="BU460" s="80">
        <v>11.96</v>
      </c>
      <c r="BV460" s="80">
        <v>0</v>
      </c>
      <c r="BW460" s="80">
        <v>0</v>
      </c>
      <c r="BX460" s="80">
        <v>0</v>
      </c>
      <c r="BY460" s="80">
        <v>0</v>
      </c>
      <c r="BZ460" s="80">
        <v>0</v>
      </c>
      <c r="CA460" s="80">
        <v>0</v>
      </c>
      <c r="CB460" s="80">
        <v>0</v>
      </c>
      <c r="CC460" s="80">
        <v>0</v>
      </c>
    </row>
    <row r="461" spans="1:81">
      <c r="A461" s="80" t="s">
        <v>2184</v>
      </c>
      <c r="B461" s="80">
        <v>237</v>
      </c>
      <c r="C461" s="80">
        <v>16</v>
      </c>
      <c r="D461" s="80">
        <v>14</v>
      </c>
      <c r="E461" s="80">
        <v>2019</v>
      </c>
      <c r="F461" s="80" t="s">
        <v>73</v>
      </c>
      <c r="G461" s="80" t="s">
        <v>1666</v>
      </c>
      <c r="H461" s="80" t="s">
        <v>1667</v>
      </c>
      <c r="I461" s="177"/>
      <c r="J461" s="81">
        <v>17.304578364990935</v>
      </c>
      <c r="K461" s="81">
        <v>2.5279880586734693</v>
      </c>
      <c r="L461" s="81">
        <v>0.21586757827982339</v>
      </c>
      <c r="M461" s="81">
        <v>19.043621159919958</v>
      </c>
      <c r="N461" s="81">
        <v>32.704494042496428</v>
      </c>
      <c r="O461" s="81">
        <v>10.827888258074275</v>
      </c>
      <c r="P461" s="81">
        <v>7.4598751766217832</v>
      </c>
      <c r="Q461" s="81">
        <v>0.75988203908462837</v>
      </c>
      <c r="R461" s="81">
        <v>1.1498994908003082</v>
      </c>
      <c r="S461" s="81">
        <v>1.1910425492179533</v>
      </c>
      <c r="T461" s="82"/>
      <c r="U461" s="81">
        <v>710943</v>
      </c>
      <c r="V461" s="81">
        <v>939</v>
      </c>
      <c r="W461" s="81">
        <v>5</v>
      </c>
      <c r="X461" s="81">
        <v>4058</v>
      </c>
      <c r="Y461" s="81">
        <v>6743</v>
      </c>
      <c r="Z461" s="81">
        <v>6779</v>
      </c>
      <c r="AA461" s="81">
        <v>1549</v>
      </c>
      <c r="AB461" s="81">
        <v>12314</v>
      </c>
      <c r="AC461" s="81">
        <v>202771</v>
      </c>
      <c r="AD461" s="81">
        <v>1.1910425492179531</v>
      </c>
      <c r="AE461" s="82"/>
      <c r="AF461" s="81">
        <v>5676759.0703071067</v>
      </c>
      <c r="AG461" s="81">
        <v>1749363.3952303459</v>
      </c>
      <c r="AH461" s="81">
        <v>32876.786846225987</v>
      </c>
      <c r="AI461" s="81">
        <v>25167443.418918159</v>
      </c>
      <c r="AJ461" s="81">
        <v>25023695.682661723</v>
      </c>
      <c r="AK461" s="81">
        <v>0</v>
      </c>
      <c r="AL461" s="81">
        <v>0</v>
      </c>
      <c r="AM461" s="81">
        <v>1677074.1002576309</v>
      </c>
      <c r="AN461" s="81">
        <v>0</v>
      </c>
      <c r="AO461" s="81">
        <v>0</v>
      </c>
      <c r="AP461" s="82"/>
      <c r="AQ461" s="81">
        <v>32</v>
      </c>
      <c r="AR461" s="81">
        <v>5</v>
      </c>
      <c r="AS461" s="81">
        <v>0</v>
      </c>
      <c r="AT461" s="81">
        <v>0</v>
      </c>
      <c r="AU461" s="81">
        <v>0</v>
      </c>
      <c r="AV461" s="81">
        <v>0</v>
      </c>
      <c r="AW461" s="81" t="s">
        <v>564</v>
      </c>
      <c r="AX461" s="82"/>
      <c r="AY461" s="81">
        <v>149.15799999999999</v>
      </c>
      <c r="AZ461" s="81">
        <v>1500.7</v>
      </c>
      <c r="BA461" s="81">
        <v>0</v>
      </c>
      <c r="BB461" s="81">
        <v>0</v>
      </c>
      <c r="BC461" s="81">
        <v>0</v>
      </c>
      <c r="BD461" s="81">
        <v>0</v>
      </c>
      <c r="BE461" s="81" t="s">
        <v>564</v>
      </c>
      <c r="BF461" s="82"/>
      <c r="BG461" s="81">
        <v>0</v>
      </c>
      <c r="BH461" s="81">
        <v>0</v>
      </c>
      <c r="BI461" s="81">
        <v>10.185</v>
      </c>
      <c r="BJ461" s="81">
        <v>0</v>
      </c>
      <c r="BK461" s="81">
        <v>0</v>
      </c>
      <c r="BL461" s="81">
        <v>0</v>
      </c>
      <c r="BM461" s="82"/>
      <c r="BN461" s="81">
        <v>0</v>
      </c>
      <c r="BO461" s="81">
        <v>0</v>
      </c>
      <c r="BP461" s="81">
        <v>1</v>
      </c>
      <c r="BQ461" s="81">
        <v>0</v>
      </c>
      <c r="BR461" s="81">
        <v>0</v>
      </c>
      <c r="BS461" s="81">
        <v>0</v>
      </c>
      <c r="BT461"/>
      <c r="BU461" s="80">
        <v>10.185</v>
      </c>
      <c r="BV461" s="80">
        <v>0</v>
      </c>
      <c r="BW461" s="80">
        <v>0</v>
      </c>
      <c r="BX461" s="80">
        <v>0</v>
      </c>
      <c r="BY461" s="80">
        <v>0</v>
      </c>
      <c r="BZ461" s="80">
        <v>0</v>
      </c>
      <c r="CA461" s="80">
        <v>0</v>
      </c>
      <c r="CB461" s="80">
        <v>0</v>
      </c>
      <c r="CC461" s="80">
        <v>0</v>
      </c>
    </row>
    <row r="462" spans="1:81">
      <c r="A462" s="80" t="s">
        <v>2185</v>
      </c>
      <c r="B462" s="80">
        <v>238</v>
      </c>
      <c r="C462" s="80">
        <v>17</v>
      </c>
      <c r="D462" s="80">
        <v>14</v>
      </c>
      <c r="E462" s="80">
        <v>2020</v>
      </c>
      <c r="F462" s="80" t="s">
        <v>218</v>
      </c>
      <c r="G462" s="174" t="s">
        <v>1666</v>
      </c>
      <c r="H462" s="80" t="s">
        <v>1667</v>
      </c>
      <c r="I462" s="177"/>
      <c r="J462" s="81">
        <v>13.766358665529189</v>
      </c>
      <c r="K462" s="81">
        <v>2.1125934609297028</v>
      </c>
      <c r="L462" s="81">
        <v>0.38870249061768114</v>
      </c>
      <c r="M462" s="81">
        <v>16.337997246322988</v>
      </c>
      <c r="N462" s="81">
        <v>29.428727656898673</v>
      </c>
      <c r="O462" s="81">
        <v>9.3146319093529151</v>
      </c>
      <c r="P462" s="81">
        <v>7.4467445257927078</v>
      </c>
      <c r="Q462" s="81">
        <v>0.70655567871848923</v>
      </c>
      <c r="R462" s="81">
        <v>1.0636362759750184</v>
      </c>
      <c r="S462" s="81">
        <v>1.5313498502509131</v>
      </c>
      <c r="T462" s="82"/>
      <c r="U462" s="81">
        <v>641133</v>
      </c>
      <c r="V462" s="81">
        <v>726</v>
      </c>
      <c r="W462" s="81">
        <v>8</v>
      </c>
      <c r="X462" s="81">
        <v>3661</v>
      </c>
      <c r="Y462" s="81">
        <v>6620</v>
      </c>
      <c r="Z462" s="81">
        <v>6656</v>
      </c>
      <c r="AA462" s="81">
        <v>1680</v>
      </c>
      <c r="AB462" s="81">
        <v>11983</v>
      </c>
      <c r="AC462" s="81">
        <v>188538</v>
      </c>
      <c r="AD462" s="81">
        <v>1.5313498502509131</v>
      </c>
      <c r="AE462" s="82"/>
      <c r="AF462" s="81">
        <v>5005907.1170093305</v>
      </c>
      <c r="AG462" s="81">
        <v>1353539.8893937403</v>
      </c>
      <c r="AH462" s="81">
        <v>57002.554821619618</v>
      </c>
      <c r="AI462" s="81">
        <v>21020296.550173514</v>
      </c>
      <c r="AJ462" s="81">
        <v>25080659.261545464</v>
      </c>
      <c r="AK462" s="81"/>
      <c r="AL462" s="81"/>
      <c r="AM462" s="81">
        <v>1563914.63390678</v>
      </c>
      <c r="AN462" s="81"/>
      <c r="AO462" s="81"/>
      <c r="AP462" s="82"/>
      <c r="AQ462" s="81">
        <v>38</v>
      </c>
      <c r="AR462" s="81">
        <v>5</v>
      </c>
      <c r="AS462" s="81">
        <v>0</v>
      </c>
      <c r="AT462" s="81">
        <v>0</v>
      </c>
      <c r="AU462" s="81">
        <v>0</v>
      </c>
      <c r="AV462" s="81">
        <v>0</v>
      </c>
      <c r="AW462" s="81">
        <v>0</v>
      </c>
      <c r="AX462" s="82"/>
      <c r="AY462" s="81">
        <v>187.858</v>
      </c>
      <c r="AZ462" s="81">
        <v>1500.7</v>
      </c>
      <c r="BA462" s="81">
        <v>0</v>
      </c>
      <c r="BB462" s="81">
        <v>0</v>
      </c>
      <c r="BC462" s="81">
        <v>0</v>
      </c>
      <c r="BD462" s="81">
        <v>0</v>
      </c>
      <c r="BE462" s="81">
        <v>0</v>
      </c>
      <c r="BF462" s="82"/>
      <c r="BG462" s="81">
        <v>0</v>
      </c>
      <c r="BH462" s="81">
        <v>0</v>
      </c>
      <c r="BI462" s="81">
        <v>8.9459999999999997</v>
      </c>
      <c r="BJ462" s="81">
        <v>0</v>
      </c>
      <c r="BK462" s="81">
        <v>0</v>
      </c>
      <c r="BL462" s="81">
        <v>0</v>
      </c>
      <c r="BM462" s="82"/>
      <c r="BN462" s="81">
        <v>0</v>
      </c>
      <c r="BO462" s="81">
        <v>0</v>
      </c>
      <c r="BP462" s="81">
        <v>1</v>
      </c>
      <c r="BQ462" s="81">
        <v>0</v>
      </c>
      <c r="BR462" s="81">
        <v>0</v>
      </c>
      <c r="BS462" s="81">
        <v>0</v>
      </c>
      <c r="BT462"/>
      <c r="BU462" s="80">
        <v>8.9459999999999997</v>
      </c>
      <c r="BV462" s="80">
        <v>0</v>
      </c>
      <c r="BW462" s="80">
        <v>0</v>
      </c>
      <c r="BX462" s="80">
        <v>0</v>
      </c>
      <c r="BY462" s="80">
        <v>0</v>
      </c>
      <c r="BZ462" s="80">
        <v>0</v>
      </c>
      <c r="CA462" s="80">
        <v>0</v>
      </c>
      <c r="CB462" s="80">
        <v>0</v>
      </c>
      <c r="CC462" s="80">
        <v>0</v>
      </c>
    </row>
    <row r="463" spans="1:81">
      <c r="A463" s="80" t="s">
        <v>1669</v>
      </c>
      <c r="B463" s="80">
        <v>238</v>
      </c>
      <c r="C463" s="80">
        <v>18</v>
      </c>
      <c r="D463" s="80">
        <v>14</v>
      </c>
      <c r="E463" s="80">
        <v>2021</v>
      </c>
      <c r="F463" s="80" t="s">
        <v>75</v>
      </c>
      <c r="G463" s="174" t="s">
        <v>1666</v>
      </c>
      <c r="H463" s="80" t="s">
        <v>1667</v>
      </c>
      <c r="I463" s="177"/>
      <c r="J463" s="81">
        <v>14.114456918360634</v>
      </c>
      <c r="K463" s="81">
        <v>2.0350139227652968</v>
      </c>
      <c r="L463" s="81">
        <v>0.35472559534724823</v>
      </c>
      <c r="M463" s="81">
        <v>16.501896681290898</v>
      </c>
      <c r="N463" s="81">
        <v>27.59564385837167</v>
      </c>
      <c r="O463" s="81">
        <v>8.9455232864922039</v>
      </c>
      <c r="P463" s="81">
        <v>7.5724563250265051</v>
      </c>
      <c r="Q463" s="81">
        <v>0.69564191730917391</v>
      </c>
      <c r="R463" s="81">
        <v>0.93594818866662999</v>
      </c>
      <c r="S463" s="81">
        <v>1.1278333032573871</v>
      </c>
      <c r="T463" s="82"/>
      <c r="U463" s="81">
        <v>675048</v>
      </c>
      <c r="V463" s="81">
        <v>726</v>
      </c>
      <c r="W463" s="81">
        <v>8</v>
      </c>
      <c r="X463" s="81">
        <v>3661</v>
      </c>
      <c r="Y463" s="81">
        <v>6535</v>
      </c>
      <c r="Z463" s="81">
        <v>6582</v>
      </c>
      <c r="AA463" s="81">
        <v>1666</v>
      </c>
      <c r="AB463" s="81">
        <v>11658</v>
      </c>
      <c r="AC463" s="81">
        <v>160804.99999999997</v>
      </c>
      <c r="AD463" s="81">
        <v>1.1278333032573871</v>
      </c>
      <c r="AE463" s="82"/>
      <c r="AF463" s="81">
        <v>5170577.1153356861</v>
      </c>
      <c r="AG463" s="81">
        <v>1376913.3986801216</v>
      </c>
      <c r="AH463" s="81">
        <v>51106.107739974861</v>
      </c>
      <c r="AI463" s="81">
        <v>22936248.962254636</v>
      </c>
      <c r="AJ463" s="81">
        <v>24127865.009714007</v>
      </c>
      <c r="AK463" s="81">
        <v>0</v>
      </c>
      <c r="AL463" s="81">
        <v>0</v>
      </c>
      <c r="AM463" s="81">
        <v>1530274.4040633664</v>
      </c>
      <c r="AN463" s="81">
        <v>0</v>
      </c>
      <c r="AO463" s="81">
        <v>0</v>
      </c>
      <c r="AP463" s="82"/>
      <c r="AQ463" s="81">
        <v>41</v>
      </c>
      <c r="AR463" s="81">
        <v>5</v>
      </c>
      <c r="AS463" s="81">
        <v>0</v>
      </c>
      <c r="AT463" s="81">
        <v>0</v>
      </c>
      <c r="AU463" s="81">
        <v>0</v>
      </c>
      <c r="AV463" s="81">
        <v>0</v>
      </c>
      <c r="AW463" s="81"/>
      <c r="AX463" s="82"/>
      <c r="AY463" s="81">
        <v>217.15799999999999</v>
      </c>
      <c r="AZ463" s="81">
        <v>1500.7</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1665</v>
      </c>
      <c r="B464" s="80">
        <v>238</v>
      </c>
      <c r="C464" s="80">
        <v>19</v>
      </c>
      <c r="D464" s="80">
        <v>14</v>
      </c>
      <c r="E464" s="80">
        <v>2022</v>
      </c>
      <c r="F464" s="80" t="s">
        <v>568</v>
      </c>
      <c r="G464" s="80" t="s">
        <v>1666</v>
      </c>
      <c r="H464" s="80" t="s">
        <v>1667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43</v>
      </c>
      <c r="AR464" s="81">
        <v>5</v>
      </c>
      <c r="AS464" s="81">
        <v>0</v>
      </c>
      <c r="AT464" s="81">
        <v>0</v>
      </c>
      <c r="AU464" s="81">
        <v>0</v>
      </c>
      <c r="AV464" s="81">
        <v>0</v>
      </c>
      <c r="AW464" s="81"/>
      <c r="AX464" s="82"/>
      <c r="AY464" s="81">
        <v>225.65800000000002</v>
      </c>
      <c r="AZ464" s="81">
        <v>1500.7</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2186</v>
      </c>
      <c r="B465" s="80">
        <v>341</v>
      </c>
      <c r="C465" s="80">
        <v>1</v>
      </c>
      <c r="D465" s="80">
        <v>21</v>
      </c>
      <c r="E465" s="80">
        <v>1990</v>
      </c>
      <c r="F465" s="80" t="s">
        <v>562</v>
      </c>
      <c r="G465" s="80" t="s">
        <v>2187</v>
      </c>
      <c r="H465" s="80" t="s">
        <v>2188</v>
      </c>
      <c r="I465" s="177"/>
      <c r="J465" s="81">
        <v>22.637387123096516</v>
      </c>
      <c r="K465" s="81">
        <v>3.6620315352581816</v>
      </c>
      <c r="L465" s="81">
        <v>6.6226316321421912</v>
      </c>
      <c r="M465" s="81">
        <v>11.265538628961117</v>
      </c>
      <c r="N465" s="81">
        <v>11.999243369701595</v>
      </c>
      <c r="O465" s="81">
        <v>10.24527156440155</v>
      </c>
      <c r="P465" s="81">
        <v>19.912599263806204</v>
      </c>
      <c r="Q465" s="81">
        <v>1.1143340622352138</v>
      </c>
      <c r="R465" s="81">
        <v>0</v>
      </c>
      <c r="S465" s="81">
        <v>1.0142201122416068</v>
      </c>
      <c r="T465" s="82"/>
      <c r="U465" s="81">
        <v>782244</v>
      </c>
      <c r="V465" s="81">
        <v>1242</v>
      </c>
      <c r="W465" s="81">
        <v>72</v>
      </c>
      <c r="X465" s="81">
        <v>4368</v>
      </c>
      <c r="Y465" s="81">
        <v>5177</v>
      </c>
      <c r="Z465" s="81">
        <v>4214</v>
      </c>
      <c r="AA465" s="81">
        <v>4835</v>
      </c>
      <c r="AB465" s="81">
        <v>18093</v>
      </c>
      <c r="AC465" s="81">
        <v>0</v>
      </c>
      <c r="AD465" s="81">
        <v>1.0142201122416068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2189</v>
      </c>
      <c r="B466" s="80">
        <v>342</v>
      </c>
      <c r="C466" s="80">
        <v>2</v>
      </c>
      <c r="D466" s="80">
        <v>21</v>
      </c>
      <c r="E466" s="80">
        <v>2005</v>
      </c>
      <c r="F466" s="80" t="s">
        <v>565</v>
      </c>
      <c r="G466" s="80" t="s">
        <v>2187</v>
      </c>
      <c r="H466" s="80" t="s">
        <v>2188</v>
      </c>
      <c r="I466" s="177"/>
      <c r="J466" s="81">
        <v>26.815332402928508</v>
      </c>
      <c r="K466" s="81">
        <v>2.2500066113893147</v>
      </c>
      <c r="L466" s="81">
        <v>8.6967255949840894</v>
      </c>
      <c r="M466" s="81">
        <v>16.854349654564682</v>
      </c>
      <c r="N466" s="81">
        <v>13.359178028690113</v>
      </c>
      <c r="O466" s="81">
        <v>14.677517300479055</v>
      </c>
      <c r="P466" s="81">
        <v>23.116766146433314</v>
      </c>
      <c r="Q466" s="81">
        <v>0.88766933519735114</v>
      </c>
      <c r="R466" s="81">
        <v>0</v>
      </c>
      <c r="S466" s="81">
        <v>0</v>
      </c>
      <c r="T466" s="82"/>
      <c r="U466" s="81">
        <v>1150050</v>
      </c>
      <c r="V466" s="81">
        <v>970</v>
      </c>
      <c r="W466" s="81">
        <v>85</v>
      </c>
      <c r="X466" s="81">
        <v>3487</v>
      </c>
      <c r="Y466" s="81">
        <v>5264</v>
      </c>
      <c r="Z466" s="81">
        <v>6986</v>
      </c>
      <c r="AA466" s="81">
        <v>4597</v>
      </c>
      <c r="AB466" s="81">
        <v>15067</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2190</v>
      </c>
      <c r="B467" s="80">
        <v>343</v>
      </c>
      <c r="C467" s="80">
        <v>3</v>
      </c>
      <c r="D467" s="80">
        <v>21</v>
      </c>
      <c r="E467" s="80">
        <v>2006</v>
      </c>
      <c r="F467" s="80" t="s">
        <v>566</v>
      </c>
      <c r="G467" s="80" t="s">
        <v>2187</v>
      </c>
      <c r="H467" s="80" t="s">
        <v>2188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2191</v>
      </c>
      <c r="B468" s="80">
        <v>344</v>
      </c>
      <c r="C468" s="80">
        <v>4</v>
      </c>
      <c r="D468" s="80">
        <v>21</v>
      </c>
      <c r="E468" s="80">
        <v>2007</v>
      </c>
      <c r="F468" s="80" t="s">
        <v>567</v>
      </c>
      <c r="G468" s="80" t="s">
        <v>2187</v>
      </c>
      <c r="H468" s="80" t="s">
        <v>2188</v>
      </c>
      <c r="I468" s="177"/>
      <c r="J468" s="81">
        <v>21.168570835480754</v>
      </c>
      <c r="K468" s="81">
        <v>2.2515931521829233</v>
      </c>
      <c r="L468" s="81">
        <v>10.315055817513262</v>
      </c>
      <c r="M468" s="81">
        <v>16.001625778713873</v>
      </c>
      <c r="N468" s="81">
        <v>14.460707319536736</v>
      </c>
      <c r="O468" s="81">
        <v>14.258537460645242</v>
      </c>
      <c r="P468" s="81">
        <v>23.239687918674807</v>
      </c>
      <c r="Q468" s="81">
        <v>0.90551100327812084</v>
      </c>
      <c r="R468" s="81">
        <v>0</v>
      </c>
      <c r="S468" s="81">
        <v>0</v>
      </c>
      <c r="T468" s="82"/>
      <c r="U468" s="81">
        <v>1014288</v>
      </c>
      <c r="V468" s="81">
        <v>1011</v>
      </c>
      <c r="W468" s="81">
        <v>115</v>
      </c>
      <c r="X468" s="81">
        <v>4139</v>
      </c>
      <c r="Y468" s="81">
        <v>5236</v>
      </c>
      <c r="Z468" s="81">
        <v>7055</v>
      </c>
      <c r="AA468" s="81">
        <v>4551</v>
      </c>
      <c r="AB468" s="81">
        <v>14557</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2192</v>
      </c>
      <c r="B469" s="80">
        <v>345</v>
      </c>
      <c r="C469" s="80">
        <v>5</v>
      </c>
      <c r="D469" s="80">
        <v>21</v>
      </c>
      <c r="E469" s="80">
        <v>2008</v>
      </c>
      <c r="F469" s="80" t="s">
        <v>84</v>
      </c>
      <c r="G469" s="80" t="s">
        <v>2187</v>
      </c>
      <c r="H469" s="80" t="s">
        <v>2188</v>
      </c>
      <c r="I469" s="177"/>
      <c r="J469" s="81">
        <v>20.269049962683336</v>
      </c>
      <c r="K469" s="81">
        <v>1.6638396858251008</v>
      </c>
      <c r="L469" s="81">
        <v>9.1234549602984902</v>
      </c>
      <c r="M469" s="81">
        <v>16.785143326038884</v>
      </c>
      <c r="N469" s="81">
        <v>12.07424758534572</v>
      </c>
      <c r="O469" s="81">
        <v>13.739911664377226</v>
      </c>
      <c r="P469" s="81">
        <v>22.963269446319501</v>
      </c>
      <c r="Q469" s="81">
        <v>0.87642911209465046</v>
      </c>
      <c r="R469" s="81">
        <v>0</v>
      </c>
      <c r="S469" s="81">
        <v>0</v>
      </c>
      <c r="T469" s="82"/>
      <c r="U469" s="81">
        <v>1048285</v>
      </c>
      <c r="V469" s="81">
        <v>1011</v>
      </c>
      <c r="W469" s="81">
        <v>115</v>
      </c>
      <c r="X469" s="81">
        <v>4139</v>
      </c>
      <c r="Y469" s="81">
        <v>5172</v>
      </c>
      <c r="Z469" s="81">
        <v>7037</v>
      </c>
      <c r="AA469" s="81">
        <v>4502</v>
      </c>
      <c r="AB469" s="81">
        <v>14321</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2193</v>
      </c>
      <c r="B470" s="80">
        <v>346</v>
      </c>
      <c r="C470" s="80">
        <v>6</v>
      </c>
      <c r="D470" s="80">
        <v>21</v>
      </c>
      <c r="E470" s="80">
        <v>2009</v>
      </c>
      <c r="F470" s="80" t="s">
        <v>85</v>
      </c>
      <c r="G470" s="80" t="s">
        <v>2187</v>
      </c>
      <c r="H470" s="80" t="s">
        <v>2188</v>
      </c>
      <c r="I470" s="177"/>
      <c r="J470" s="81">
        <v>20.239696445103906</v>
      </c>
      <c r="K470" s="81">
        <v>1.5741335397712857</v>
      </c>
      <c r="L470" s="81">
        <v>8.7446559689561685</v>
      </c>
      <c r="M470" s="81">
        <v>16.786372655659289</v>
      </c>
      <c r="N470" s="81">
        <v>11.472148511959473</v>
      </c>
      <c r="O470" s="81">
        <v>14.001301742779956</v>
      </c>
      <c r="P470" s="81">
        <v>22.233844530745902</v>
      </c>
      <c r="Q470" s="81">
        <v>0.82136358857995972</v>
      </c>
      <c r="R470" s="81">
        <v>0</v>
      </c>
      <c r="S470" s="81">
        <v>0</v>
      </c>
      <c r="T470" s="82"/>
      <c r="U470" s="81">
        <v>929096</v>
      </c>
      <c r="V470" s="81">
        <v>865</v>
      </c>
      <c r="W470" s="81">
        <v>150</v>
      </c>
      <c r="X470" s="81">
        <v>4322</v>
      </c>
      <c r="Y470" s="81">
        <v>5137</v>
      </c>
      <c r="Z470" s="81">
        <v>7078</v>
      </c>
      <c r="AA470" s="81">
        <v>4475</v>
      </c>
      <c r="AB470" s="81">
        <v>14089</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2194</v>
      </c>
      <c r="B471" s="80">
        <v>347</v>
      </c>
      <c r="C471" s="80">
        <v>7</v>
      </c>
      <c r="D471" s="80">
        <v>21</v>
      </c>
      <c r="E471" s="80">
        <v>2010</v>
      </c>
      <c r="F471" s="80" t="s">
        <v>86</v>
      </c>
      <c r="G471" s="80" t="s">
        <v>2187</v>
      </c>
      <c r="H471" s="80" t="s">
        <v>2188</v>
      </c>
      <c r="I471" s="177"/>
      <c r="J471" s="81">
        <v>17.092042111330901</v>
      </c>
      <c r="K471" s="81">
        <v>1.7207212183738938</v>
      </c>
      <c r="L471" s="81">
        <v>7.938516255482833</v>
      </c>
      <c r="M471" s="81">
        <v>17.922978435725437</v>
      </c>
      <c r="N471" s="81">
        <v>13.828361234074741</v>
      </c>
      <c r="O471" s="81">
        <v>13.971983325401814</v>
      </c>
      <c r="P471" s="81">
        <v>22.681030581067922</v>
      </c>
      <c r="Q471" s="81">
        <v>0.84453771857096183</v>
      </c>
      <c r="R471" s="81">
        <v>0</v>
      </c>
      <c r="S471" s="81">
        <v>0</v>
      </c>
      <c r="T471" s="82"/>
      <c r="U471" s="81">
        <v>833748</v>
      </c>
      <c r="V471" s="81">
        <v>865</v>
      </c>
      <c r="W471" s="81">
        <v>150</v>
      </c>
      <c r="X471" s="81">
        <v>4322</v>
      </c>
      <c r="Y471" s="81">
        <v>5122</v>
      </c>
      <c r="Z471" s="81">
        <v>7096</v>
      </c>
      <c r="AA471" s="81">
        <v>4451</v>
      </c>
      <c r="AB471" s="81">
        <v>13881</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2195</v>
      </c>
      <c r="B472" s="80">
        <v>348</v>
      </c>
      <c r="C472" s="80">
        <v>8</v>
      </c>
      <c r="D472" s="80">
        <v>21</v>
      </c>
      <c r="E472" s="80">
        <v>2011</v>
      </c>
      <c r="F472" s="80" t="s">
        <v>87</v>
      </c>
      <c r="G472" s="80" t="s">
        <v>2187</v>
      </c>
      <c r="H472" s="80" t="s">
        <v>2188</v>
      </c>
      <c r="I472" s="177"/>
      <c r="J472" s="81">
        <v>5.799271939984993</v>
      </c>
      <c r="K472" s="81">
        <v>2.1023764510965854</v>
      </c>
      <c r="L472" s="81">
        <v>8.1122519809098215</v>
      </c>
      <c r="M472" s="81">
        <v>23.869274682387235</v>
      </c>
      <c r="N472" s="81">
        <v>17.496191224727802</v>
      </c>
      <c r="O472" s="81">
        <v>13.792450926324513</v>
      </c>
      <c r="P472" s="81">
        <v>21.783109842265628</v>
      </c>
      <c r="Q472" s="81">
        <v>0.95891650669621475</v>
      </c>
      <c r="R472" s="81">
        <v>0</v>
      </c>
      <c r="S472" s="81">
        <v>0</v>
      </c>
      <c r="T472" s="82"/>
      <c r="U472" s="81">
        <v>257520</v>
      </c>
      <c r="V472" s="81">
        <v>865</v>
      </c>
      <c r="W472" s="81">
        <v>150</v>
      </c>
      <c r="X472" s="81">
        <v>4322</v>
      </c>
      <c r="Y472" s="81">
        <v>5126</v>
      </c>
      <c r="Z472" s="81">
        <v>7157</v>
      </c>
      <c r="AA472" s="81">
        <v>4402</v>
      </c>
      <c r="AB472" s="81">
        <v>13664</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2196</v>
      </c>
      <c r="B473" s="80">
        <v>349</v>
      </c>
      <c r="C473" s="80">
        <v>9</v>
      </c>
      <c r="D473" s="80">
        <v>21</v>
      </c>
      <c r="E473" s="80">
        <v>2012</v>
      </c>
      <c r="F473" s="80" t="s">
        <v>88</v>
      </c>
      <c r="G473" s="80" t="s">
        <v>2187</v>
      </c>
      <c r="H473" s="80" t="s">
        <v>2188</v>
      </c>
      <c r="I473" s="177"/>
      <c r="J473" s="81">
        <v>4.936601797009379</v>
      </c>
      <c r="K473" s="81">
        <v>2.0399513422878237</v>
      </c>
      <c r="L473" s="81">
        <v>8.0943939659353568</v>
      </c>
      <c r="M473" s="81">
        <v>26.5406302813591</v>
      </c>
      <c r="N473" s="81">
        <v>17.982338896057588</v>
      </c>
      <c r="O473" s="81">
        <v>13.626556605735106</v>
      </c>
      <c r="P473" s="81">
        <v>21.583567762335868</v>
      </c>
      <c r="Q473" s="81">
        <v>1.0253704990553536</v>
      </c>
      <c r="R473" s="81">
        <v>0</v>
      </c>
      <c r="S473" s="81">
        <v>0</v>
      </c>
      <c r="T473" s="82"/>
      <c r="U473" s="81">
        <v>230262</v>
      </c>
      <c r="V473" s="81">
        <v>865</v>
      </c>
      <c r="W473" s="81">
        <v>150</v>
      </c>
      <c r="X473" s="81">
        <v>4322</v>
      </c>
      <c r="Y473" s="81">
        <v>5119</v>
      </c>
      <c r="Z473" s="81">
        <v>7127</v>
      </c>
      <c r="AA473" s="81">
        <v>4337</v>
      </c>
      <c r="AB473" s="81">
        <v>13448</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2197</v>
      </c>
      <c r="B474" s="80">
        <v>350</v>
      </c>
      <c r="C474" s="80">
        <v>10</v>
      </c>
      <c r="D474" s="80">
        <v>21</v>
      </c>
      <c r="E474" s="80">
        <v>2013</v>
      </c>
      <c r="F474" s="80" t="s">
        <v>89</v>
      </c>
      <c r="G474" s="80" t="s">
        <v>2187</v>
      </c>
      <c r="H474" s="80" t="s">
        <v>2188</v>
      </c>
      <c r="I474" s="177"/>
      <c r="J474" s="81">
        <v>5.599884066400751</v>
      </c>
      <c r="K474" s="81">
        <v>1.7088729171831212</v>
      </c>
      <c r="L474" s="81">
        <v>7.1326349714871728</v>
      </c>
      <c r="M474" s="81">
        <v>22.892691536135214</v>
      </c>
      <c r="N474" s="81">
        <v>19.188112459904033</v>
      </c>
      <c r="O474" s="81">
        <v>13.093575525579258</v>
      </c>
      <c r="P474" s="81">
        <v>21.515031413487225</v>
      </c>
      <c r="Q474" s="81">
        <v>1.0366506456687816</v>
      </c>
      <c r="R474" s="81">
        <v>0</v>
      </c>
      <c r="S474" s="81">
        <v>0</v>
      </c>
      <c r="T474" s="82"/>
      <c r="U474" s="81">
        <v>237651</v>
      </c>
      <c r="V474" s="81">
        <v>865</v>
      </c>
      <c r="W474" s="81">
        <v>150</v>
      </c>
      <c r="X474" s="81">
        <v>4322</v>
      </c>
      <c r="Y474" s="81">
        <v>5174</v>
      </c>
      <c r="Z474" s="81">
        <v>7154</v>
      </c>
      <c r="AA474" s="81">
        <v>4307</v>
      </c>
      <c r="AB474" s="81">
        <v>13401</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2198</v>
      </c>
      <c r="B475" s="80">
        <v>351</v>
      </c>
      <c r="C475" s="80">
        <v>11</v>
      </c>
      <c r="D475" s="80">
        <v>21</v>
      </c>
      <c r="E475" s="80">
        <v>2014</v>
      </c>
      <c r="F475" s="80" t="s">
        <v>90</v>
      </c>
      <c r="G475" s="80" t="s">
        <v>2187</v>
      </c>
      <c r="H475" s="80" t="s">
        <v>2188</v>
      </c>
      <c r="I475" s="177"/>
      <c r="J475" s="81">
        <v>4.5417017565545077</v>
      </c>
      <c r="K475" s="81">
        <v>1.8031159301783335</v>
      </c>
      <c r="L475" s="81">
        <v>6.1964263457490736</v>
      </c>
      <c r="M475" s="81">
        <v>21.788675582541856</v>
      </c>
      <c r="N475" s="81">
        <v>18.494039374202629</v>
      </c>
      <c r="O475" s="81">
        <v>12.357326541071041</v>
      </c>
      <c r="P475" s="81">
        <v>21.516463327811078</v>
      </c>
      <c r="Q475" s="81">
        <v>0.98133414031241073</v>
      </c>
      <c r="R475" s="81">
        <v>0</v>
      </c>
      <c r="S475" s="81">
        <v>0</v>
      </c>
      <c r="T475" s="82"/>
      <c r="U475" s="81">
        <v>204215</v>
      </c>
      <c r="V475" s="81">
        <v>791</v>
      </c>
      <c r="W475" s="81">
        <v>154</v>
      </c>
      <c r="X475" s="81">
        <v>4251</v>
      </c>
      <c r="Y475" s="81">
        <v>5170</v>
      </c>
      <c r="Z475" s="81">
        <v>7111</v>
      </c>
      <c r="AA475" s="81">
        <v>4285</v>
      </c>
      <c r="AB475" s="81">
        <v>13222</v>
      </c>
      <c r="AC475" s="81">
        <v>0</v>
      </c>
      <c r="AD475" s="81">
        <v>0</v>
      </c>
      <c r="AE475" s="82"/>
      <c r="AF475" s="81">
        <v>3579245.2318190564</v>
      </c>
      <c r="AG475" s="81">
        <v>1434415.8367516887</v>
      </c>
      <c r="AH475" s="81">
        <v>946996.56469555164</v>
      </c>
      <c r="AI475" s="81">
        <v>25602572.209362466</v>
      </c>
      <c r="AJ475" s="81">
        <v>24648416.93084269</v>
      </c>
      <c r="AK475" s="81">
        <v>0</v>
      </c>
      <c r="AL475" s="81">
        <v>0</v>
      </c>
      <c r="AM475" s="81">
        <v>1815183.0208116991</v>
      </c>
      <c r="AN475" s="81">
        <v>0</v>
      </c>
      <c r="AO475" s="81">
        <v>0</v>
      </c>
      <c r="AP475" s="82"/>
      <c r="AQ475" s="81">
        <v>360</v>
      </c>
      <c r="AR475" s="81">
        <v>63</v>
      </c>
      <c r="AS475" s="81">
        <v>0</v>
      </c>
      <c r="AT475" s="81">
        <v>0</v>
      </c>
      <c r="AU475" s="81">
        <v>0</v>
      </c>
      <c r="AV475" s="81">
        <v>0</v>
      </c>
      <c r="AW475" s="81" t="s">
        <v>564</v>
      </c>
      <c r="AX475" s="82"/>
      <c r="AY475" s="81">
        <v>1993.5</v>
      </c>
      <c r="AZ475" s="81">
        <v>1317.07</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2199</v>
      </c>
      <c r="B476" s="80">
        <v>352</v>
      </c>
      <c r="C476" s="80">
        <v>12</v>
      </c>
      <c r="D476" s="80">
        <v>21</v>
      </c>
      <c r="E476" s="80">
        <v>2015</v>
      </c>
      <c r="F476" s="80" t="s">
        <v>91</v>
      </c>
      <c r="G476" s="80" t="s">
        <v>2187</v>
      </c>
      <c r="H476" s="80" t="s">
        <v>2188</v>
      </c>
      <c r="I476" s="177"/>
      <c r="J476" s="81">
        <v>3.1945469254554428</v>
      </c>
      <c r="K476" s="81">
        <v>1.7051624613646965</v>
      </c>
      <c r="L476" s="81">
        <v>7.2693636636630092</v>
      </c>
      <c r="M476" s="81">
        <v>25.155367897489707</v>
      </c>
      <c r="N476" s="81">
        <v>16.041787157218302</v>
      </c>
      <c r="O476" s="81">
        <v>12.239402823484236</v>
      </c>
      <c r="P476" s="81">
        <v>21.332381007078197</v>
      </c>
      <c r="Q476" s="81">
        <v>0.94309429261808175</v>
      </c>
      <c r="R476" s="81">
        <v>0</v>
      </c>
      <c r="S476" s="81">
        <v>0</v>
      </c>
      <c r="T476" s="82"/>
      <c r="U476" s="81">
        <v>162413</v>
      </c>
      <c r="V476" s="81">
        <v>791</v>
      </c>
      <c r="W476" s="81">
        <v>154</v>
      </c>
      <c r="X476" s="81">
        <v>4251</v>
      </c>
      <c r="Y476" s="81">
        <v>5150</v>
      </c>
      <c r="Z476" s="81">
        <v>7111</v>
      </c>
      <c r="AA476" s="81">
        <v>4245</v>
      </c>
      <c r="AB476" s="81">
        <v>12980</v>
      </c>
      <c r="AC476" s="81">
        <v>0</v>
      </c>
      <c r="AD476" s="81">
        <v>0</v>
      </c>
      <c r="AE476" s="82"/>
      <c r="AF476" s="81">
        <v>2745006.5393144544</v>
      </c>
      <c r="AG476" s="81">
        <v>1322798.1904397462</v>
      </c>
      <c r="AH476" s="81">
        <v>1033125.1081728666</v>
      </c>
      <c r="AI476" s="81">
        <v>25857568.957397599</v>
      </c>
      <c r="AJ476" s="81">
        <v>24719597.278880484</v>
      </c>
      <c r="AK476" s="81">
        <v>0</v>
      </c>
      <c r="AL476" s="81">
        <v>0</v>
      </c>
      <c r="AM476" s="81">
        <v>1778854.550947868</v>
      </c>
      <c r="AN476" s="81">
        <v>0</v>
      </c>
      <c r="AO476" s="81">
        <v>0</v>
      </c>
      <c r="AP476" s="82"/>
      <c r="AQ476" s="81">
        <v>375</v>
      </c>
      <c r="AR476" s="81">
        <v>77</v>
      </c>
      <c r="AS476" s="81">
        <v>0</v>
      </c>
      <c r="AT476" s="81">
        <v>0</v>
      </c>
      <c r="AU476" s="81">
        <v>0</v>
      </c>
      <c r="AV476" s="81">
        <v>0</v>
      </c>
      <c r="AW476" s="81" t="s">
        <v>564</v>
      </c>
      <c r="AX476" s="82"/>
      <c r="AY476" s="81">
        <v>2096.6999999999998</v>
      </c>
      <c r="AZ476" s="81">
        <v>2792.57</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2200</v>
      </c>
      <c r="B477" s="80">
        <v>353</v>
      </c>
      <c r="C477" s="80">
        <v>13</v>
      </c>
      <c r="D477" s="80">
        <v>21</v>
      </c>
      <c r="E477" s="80">
        <v>2016</v>
      </c>
      <c r="F477" s="80" t="s">
        <v>92</v>
      </c>
      <c r="G477" s="80" t="s">
        <v>2187</v>
      </c>
      <c r="H477" s="80" t="s">
        <v>2188</v>
      </c>
      <c r="I477" s="177"/>
      <c r="J477" s="81">
        <v>3.1562598848220662</v>
      </c>
      <c r="K477" s="81">
        <v>1.6466817951805566</v>
      </c>
      <c r="L477" s="81">
        <v>7.6827894145019995</v>
      </c>
      <c r="M477" s="81">
        <v>17.765618003199094</v>
      </c>
      <c r="N477" s="81">
        <v>13.669011021437367</v>
      </c>
      <c r="O477" s="81">
        <v>12.140082745983142</v>
      </c>
      <c r="P477" s="81">
        <v>20.873069428724847</v>
      </c>
      <c r="Q477" s="81">
        <v>0.90204162768902996</v>
      </c>
      <c r="R477" s="81">
        <v>0</v>
      </c>
      <c r="S477" s="81">
        <v>0</v>
      </c>
      <c r="T477" s="82"/>
      <c r="U477" s="81">
        <v>186693</v>
      </c>
      <c r="V477" s="81">
        <v>791</v>
      </c>
      <c r="W477" s="81">
        <v>154</v>
      </c>
      <c r="X477" s="81">
        <v>4251</v>
      </c>
      <c r="Y477" s="81">
        <v>5093</v>
      </c>
      <c r="Z477" s="81">
        <v>7140</v>
      </c>
      <c r="AA477" s="81">
        <v>4296</v>
      </c>
      <c r="AB477" s="81">
        <v>12771</v>
      </c>
      <c r="AC477" s="81">
        <v>0</v>
      </c>
      <c r="AD477" s="81">
        <v>0</v>
      </c>
      <c r="AE477" s="82"/>
      <c r="AF477" s="81">
        <v>2769930.702288975</v>
      </c>
      <c r="AG477" s="81">
        <v>1252976.190966517</v>
      </c>
      <c r="AH477" s="81">
        <v>875457.87339363561</v>
      </c>
      <c r="AI477" s="81">
        <v>26377813.846011709</v>
      </c>
      <c r="AJ477" s="81">
        <v>21170391.465818089</v>
      </c>
      <c r="AK477" s="81">
        <v>0</v>
      </c>
      <c r="AL477" s="81">
        <v>0</v>
      </c>
      <c r="AM477" s="81">
        <v>1751571.7206472841</v>
      </c>
      <c r="AN477" s="81">
        <v>0</v>
      </c>
      <c r="AO477" s="81">
        <v>0</v>
      </c>
      <c r="AP477" s="82"/>
      <c r="AQ477" s="81">
        <v>390</v>
      </c>
      <c r="AR477" s="81">
        <v>80</v>
      </c>
      <c r="AS477" s="81">
        <v>0</v>
      </c>
      <c r="AT477" s="81">
        <v>0</v>
      </c>
      <c r="AU477" s="81">
        <v>0</v>
      </c>
      <c r="AV477" s="81">
        <v>0</v>
      </c>
      <c r="AW477" s="81" t="s">
        <v>564</v>
      </c>
      <c r="AX477" s="82"/>
      <c r="AY477" s="81">
        <v>2187.6</v>
      </c>
      <c r="AZ477" s="81">
        <v>3880.77</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2201</v>
      </c>
      <c r="B478" s="80">
        <v>354</v>
      </c>
      <c r="C478" s="80">
        <v>14</v>
      </c>
      <c r="D478" s="80">
        <v>21</v>
      </c>
      <c r="E478" s="80">
        <v>2017</v>
      </c>
      <c r="F478" s="80" t="s">
        <v>71</v>
      </c>
      <c r="G478" s="80" t="s">
        <v>2187</v>
      </c>
      <c r="H478" s="80" t="s">
        <v>2188</v>
      </c>
      <c r="I478" s="177"/>
      <c r="J478" s="81">
        <v>2.9292081704989186</v>
      </c>
      <c r="K478" s="81">
        <v>1.6316060130257284</v>
      </c>
      <c r="L478" s="81">
        <v>6.6088074575809834</v>
      </c>
      <c r="M478" s="81">
        <v>15.070292524147042</v>
      </c>
      <c r="N478" s="81">
        <v>14.100400834501892</v>
      </c>
      <c r="O478" s="81">
        <v>12.005542307968652</v>
      </c>
      <c r="P478" s="81">
        <v>20.596007677429746</v>
      </c>
      <c r="Q478" s="81">
        <v>0.85806117732664455</v>
      </c>
      <c r="R478" s="81">
        <v>0</v>
      </c>
      <c r="S478" s="81">
        <v>0</v>
      </c>
      <c r="T478" s="82"/>
      <c r="U478" s="81">
        <v>186091</v>
      </c>
      <c r="V478" s="81">
        <v>791</v>
      </c>
      <c r="W478" s="81">
        <v>154</v>
      </c>
      <c r="X478" s="81">
        <v>4251</v>
      </c>
      <c r="Y478" s="81">
        <v>5070</v>
      </c>
      <c r="Z478" s="81">
        <v>7178</v>
      </c>
      <c r="AA478" s="81">
        <v>4266</v>
      </c>
      <c r="AB478" s="81">
        <v>12563</v>
      </c>
      <c r="AC478" s="81">
        <v>0</v>
      </c>
      <c r="AD478" s="81">
        <v>0</v>
      </c>
      <c r="AE478" s="82"/>
      <c r="AF478" s="81">
        <v>2619418.4392032651</v>
      </c>
      <c r="AG478" s="81">
        <v>1270404.4511684349</v>
      </c>
      <c r="AH478" s="81">
        <v>967878.18293195113</v>
      </c>
      <c r="AI478" s="81">
        <v>24224161.432131991</v>
      </c>
      <c r="AJ478" s="81">
        <v>23585167.096010569</v>
      </c>
      <c r="AK478" s="81">
        <v>0</v>
      </c>
      <c r="AL478" s="81">
        <v>0</v>
      </c>
      <c r="AM478" s="81">
        <v>1725740.1407699159</v>
      </c>
      <c r="AN478" s="81">
        <v>0</v>
      </c>
      <c r="AO478" s="81">
        <v>0</v>
      </c>
      <c r="AP478" s="82"/>
      <c r="AQ478" s="81">
        <v>402</v>
      </c>
      <c r="AR478" s="81">
        <v>87</v>
      </c>
      <c r="AS478" s="81">
        <v>0</v>
      </c>
      <c r="AT478" s="81">
        <v>0</v>
      </c>
      <c r="AU478" s="81">
        <v>0</v>
      </c>
      <c r="AV478" s="81">
        <v>0</v>
      </c>
      <c r="AW478" s="81" t="s">
        <v>564</v>
      </c>
      <c r="AX478" s="82"/>
      <c r="AY478" s="81">
        <v>2258.9</v>
      </c>
      <c r="AZ478" s="81">
        <v>6135.07</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2202</v>
      </c>
      <c r="B479" s="80">
        <v>355</v>
      </c>
      <c r="C479" s="80">
        <v>15</v>
      </c>
      <c r="D479" s="80">
        <v>21</v>
      </c>
      <c r="E479" s="80">
        <v>2018</v>
      </c>
      <c r="F479" s="80" t="s">
        <v>93</v>
      </c>
      <c r="G479" s="80" t="s">
        <v>2187</v>
      </c>
      <c r="H479" s="80" t="s">
        <v>2188</v>
      </c>
      <c r="I479" s="177"/>
      <c r="J479" s="81">
        <v>2.905292620905044</v>
      </c>
      <c r="K479" s="81">
        <v>1.4062171562420724</v>
      </c>
      <c r="L479" s="81">
        <v>5.8808536246934056</v>
      </c>
      <c r="M479" s="81">
        <v>14.539871050129859</v>
      </c>
      <c r="N479" s="81">
        <v>9.3584651072683371</v>
      </c>
      <c r="O479" s="81">
        <v>11.717621677020567</v>
      </c>
      <c r="P479" s="81">
        <v>20.486587831772177</v>
      </c>
      <c r="Q479" s="81">
        <v>0.78501928681651134</v>
      </c>
      <c r="R479" s="81">
        <v>0</v>
      </c>
      <c r="S479" s="81">
        <v>0</v>
      </c>
      <c r="T479" s="82"/>
      <c r="U479" s="81">
        <v>190595</v>
      </c>
      <c r="V479" s="81">
        <v>791</v>
      </c>
      <c r="W479" s="81">
        <v>154</v>
      </c>
      <c r="X479" s="81">
        <v>4251</v>
      </c>
      <c r="Y479" s="81">
        <v>5029</v>
      </c>
      <c r="Z479" s="81">
        <v>7140</v>
      </c>
      <c r="AA479" s="81">
        <v>4286</v>
      </c>
      <c r="AB479" s="81">
        <v>12386</v>
      </c>
      <c r="AC479" s="81">
        <v>0</v>
      </c>
      <c r="AD479" s="81">
        <v>0</v>
      </c>
      <c r="AE479" s="82"/>
      <c r="AF479" s="81">
        <v>2806744.047971969</v>
      </c>
      <c r="AG479" s="81">
        <v>1119333.9787208999</v>
      </c>
      <c r="AH479" s="81">
        <v>897064.10538167274</v>
      </c>
      <c r="AI479" s="81">
        <v>24750445.99799018</v>
      </c>
      <c r="AJ479" s="81">
        <v>19747194.980218221</v>
      </c>
      <c r="AK479" s="81">
        <v>0</v>
      </c>
      <c r="AL479" s="81">
        <v>0</v>
      </c>
      <c r="AM479" s="81">
        <v>1704946.657274483</v>
      </c>
      <c r="AN479" s="81">
        <v>0</v>
      </c>
      <c r="AO479" s="81">
        <v>0</v>
      </c>
      <c r="AP479" s="82"/>
      <c r="AQ479" s="81">
        <v>417</v>
      </c>
      <c r="AR479" s="81">
        <v>90</v>
      </c>
      <c r="AS479" s="81">
        <v>0</v>
      </c>
      <c r="AT479" s="81">
        <v>0</v>
      </c>
      <c r="AU479" s="81">
        <v>0</v>
      </c>
      <c r="AV479" s="81">
        <v>0</v>
      </c>
      <c r="AW479" s="81" t="s">
        <v>564</v>
      </c>
      <c r="AX479" s="82"/>
      <c r="AY479" s="81">
        <v>2372.38</v>
      </c>
      <c r="AZ479" s="81">
        <v>6245.57</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2203</v>
      </c>
      <c r="B480" s="80">
        <v>356</v>
      </c>
      <c r="C480" s="80">
        <v>16</v>
      </c>
      <c r="D480" s="80">
        <v>21</v>
      </c>
      <c r="E480" s="80">
        <v>2019</v>
      </c>
      <c r="F480" s="80" t="s">
        <v>73</v>
      </c>
      <c r="G480" s="80" t="s">
        <v>2187</v>
      </c>
      <c r="H480" s="80" t="s">
        <v>2188</v>
      </c>
      <c r="I480" s="177"/>
      <c r="J480" s="81">
        <v>2.6670699347427855</v>
      </c>
      <c r="K480" s="81">
        <v>1.3228188175301157</v>
      </c>
      <c r="L480" s="81">
        <v>5.9736691550666308</v>
      </c>
      <c r="M480" s="81">
        <v>16.283080983458614</v>
      </c>
      <c r="N480" s="81">
        <v>9.6457073952170589</v>
      </c>
      <c r="O480" s="81">
        <v>11.383737957706941</v>
      </c>
      <c r="P480" s="81">
        <v>20.05834739227226</v>
      </c>
      <c r="Q480" s="81">
        <v>0.74846591294928189</v>
      </c>
      <c r="R480" s="81">
        <v>0</v>
      </c>
      <c r="S480" s="81">
        <v>0</v>
      </c>
      <c r="T480" s="82"/>
      <c r="U480" s="81">
        <v>173361</v>
      </c>
      <c r="V480" s="81">
        <v>791</v>
      </c>
      <c r="W480" s="81">
        <v>154</v>
      </c>
      <c r="X480" s="81">
        <v>4251</v>
      </c>
      <c r="Y480" s="81">
        <v>5019</v>
      </c>
      <c r="Z480" s="81">
        <v>7127</v>
      </c>
      <c r="AA480" s="81">
        <v>4165</v>
      </c>
      <c r="AB480" s="81">
        <v>12129</v>
      </c>
      <c r="AC480" s="81">
        <v>0</v>
      </c>
      <c r="AD480" s="81">
        <v>0</v>
      </c>
      <c r="AE480" s="82"/>
      <c r="AF480" s="81">
        <v>2301267.1127047269</v>
      </c>
      <c r="AG480" s="81">
        <v>1084079.533772222</v>
      </c>
      <c r="AH480" s="81">
        <v>976615.13760009652</v>
      </c>
      <c r="AI480" s="81">
        <v>24459200.121279471</v>
      </c>
      <c r="AJ480" s="81">
        <v>19642100.072840415</v>
      </c>
      <c r="AK480" s="81">
        <v>0</v>
      </c>
      <c r="AL480" s="81">
        <v>0</v>
      </c>
      <c r="AM480" s="81">
        <v>1651878.4929368855</v>
      </c>
      <c r="AN480" s="81">
        <v>0</v>
      </c>
      <c r="AO480" s="81">
        <v>0</v>
      </c>
      <c r="AP480" s="82"/>
      <c r="AQ480" s="81">
        <v>429</v>
      </c>
      <c r="AR480" s="81">
        <v>92</v>
      </c>
      <c r="AS480" s="81">
        <v>0</v>
      </c>
      <c r="AT480" s="81">
        <v>1</v>
      </c>
      <c r="AU480" s="81">
        <v>0</v>
      </c>
      <c r="AV480" s="81">
        <v>0</v>
      </c>
      <c r="AW480" s="81" t="s">
        <v>564</v>
      </c>
      <c r="AX480" s="82"/>
      <c r="AY480" s="81">
        <v>2441.71</v>
      </c>
      <c r="AZ480" s="81">
        <v>6344.07</v>
      </c>
      <c r="BA480" s="81">
        <v>0</v>
      </c>
      <c r="BB480" s="81">
        <v>14444.2</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2204</v>
      </c>
      <c r="B481" s="80">
        <v>357</v>
      </c>
      <c r="C481" s="80">
        <v>17</v>
      </c>
      <c r="D481" s="80">
        <v>21</v>
      </c>
      <c r="E481" s="80">
        <v>2020</v>
      </c>
      <c r="F481" s="80" t="s">
        <v>218</v>
      </c>
      <c r="G481" s="80" t="s">
        <v>2187</v>
      </c>
      <c r="H481" s="80" t="s">
        <v>2188</v>
      </c>
      <c r="I481" s="177"/>
      <c r="J481" s="81">
        <v>2.3500709296363849</v>
      </c>
      <c r="K481" s="81">
        <v>1.1822482003479655</v>
      </c>
      <c r="L481" s="81">
        <v>4.8387786465801694</v>
      </c>
      <c r="M481" s="81">
        <v>15.163641997163785</v>
      </c>
      <c r="N481" s="81">
        <v>10.673071116030838</v>
      </c>
      <c r="O481" s="81">
        <v>9.9513743250313365</v>
      </c>
      <c r="P481" s="81">
        <v>18.430692701336952</v>
      </c>
      <c r="Q481" s="81">
        <v>0.70012869307379955</v>
      </c>
      <c r="R481" s="81">
        <v>0</v>
      </c>
      <c r="S481" s="81">
        <v>0</v>
      </c>
      <c r="T481" s="82"/>
      <c r="U481" s="81">
        <v>165823</v>
      </c>
      <c r="V481" s="81">
        <v>617</v>
      </c>
      <c r="W481" s="81">
        <v>117</v>
      </c>
      <c r="X481" s="81">
        <v>4156</v>
      </c>
      <c r="Y481" s="81">
        <v>4989</v>
      </c>
      <c r="Z481" s="81">
        <v>7111</v>
      </c>
      <c r="AA481" s="81">
        <v>4158</v>
      </c>
      <c r="AB481" s="81">
        <v>11874</v>
      </c>
      <c r="AC481" s="81">
        <v>0</v>
      </c>
      <c r="AD481" s="81">
        <v>0</v>
      </c>
      <c r="AE481" s="82"/>
      <c r="AF481" s="81">
        <v>2028420.127739612</v>
      </c>
      <c r="AG481" s="81">
        <v>881573.35703916464</v>
      </c>
      <c r="AH481" s="81">
        <v>811630.26162401796</v>
      </c>
      <c r="AI481" s="81">
        <v>22318276.96610152</v>
      </c>
      <c r="AJ481" s="81">
        <v>21946407.871465545</v>
      </c>
      <c r="AK481" s="81"/>
      <c r="AL481" s="81"/>
      <c r="AM481" s="81">
        <v>1549688.9228915218</v>
      </c>
      <c r="AN481" s="81"/>
      <c r="AO481" s="81"/>
      <c r="AP481" s="82"/>
      <c r="AQ481" s="81">
        <v>438</v>
      </c>
      <c r="AR481" s="81">
        <v>92</v>
      </c>
      <c r="AS481" s="81">
        <v>0</v>
      </c>
      <c r="AT481" s="81">
        <v>1</v>
      </c>
      <c r="AU481" s="81">
        <v>0</v>
      </c>
      <c r="AV481" s="81">
        <v>0</v>
      </c>
      <c r="AW481" s="81">
        <v>0</v>
      </c>
      <c r="AX481" s="82"/>
      <c r="AY481" s="81">
        <v>2502.1799999999998</v>
      </c>
      <c r="AZ481" s="81">
        <v>6344.0699999999979</v>
      </c>
      <c r="BA481" s="81">
        <v>0</v>
      </c>
      <c r="BB481" s="81">
        <v>14444.2</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2205</v>
      </c>
      <c r="B482" s="80">
        <v>357</v>
      </c>
      <c r="C482" s="80">
        <v>18</v>
      </c>
      <c r="D482" s="80">
        <v>21</v>
      </c>
      <c r="E482" s="80">
        <v>2021</v>
      </c>
      <c r="F482" s="80" t="s">
        <v>75</v>
      </c>
      <c r="G482" s="174" t="s">
        <v>2187</v>
      </c>
      <c r="H482" s="80" t="s">
        <v>2188</v>
      </c>
      <c r="I482" s="177"/>
      <c r="J482" s="81">
        <v>2.1231350487556693</v>
      </c>
      <c r="K482" s="81">
        <v>1.1866889948441792</v>
      </c>
      <c r="L482" s="81">
        <v>4.4527628437796327</v>
      </c>
      <c r="M482" s="81">
        <v>13.719802537271251</v>
      </c>
      <c r="N482" s="81">
        <v>8.4573663058458255</v>
      </c>
      <c r="O482" s="81">
        <v>9.5639087461327339</v>
      </c>
      <c r="P482" s="81">
        <v>18.785691471389281</v>
      </c>
      <c r="Q482" s="81">
        <v>0.69546290497842023</v>
      </c>
      <c r="R482" s="81">
        <v>0</v>
      </c>
      <c r="S482" s="81">
        <v>0</v>
      </c>
      <c r="T482" s="82"/>
      <c r="U482" s="81">
        <v>169932</v>
      </c>
      <c r="V482" s="81">
        <v>617</v>
      </c>
      <c r="W482" s="81">
        <v>117</v>
      </c>
      <c r="X482" s="81">
        <v>4156</v>
      </c>
      <c r="Y482" s="81">
        <v>4972</v>
      </c>
      <c r="Z482" s="81">
        <v>7037</v>
      </c>
      <c r="AA482" s="81">
        <v>4133</v>
      </c>
      <c r="AB482" s="81">
        <v>11655</v>
      </c>
      <c r="AC482" s="81">
        <v>0</v>
      </c>
      <c r="AD482" s="81">
        <v>0</v>
      </c>
      <c r="AE482" s="82"/>
      <c r="AF482" s="81">
        <v>1898586.6649203771</v>
      </c>
      <c r="AG482" s="81">
        <v>939523.52288228809</v>
      </c>
      <c r="AH482" s="81">
        <v>741981.67801738554</v>
      </c>
      <c r="AI482" s="81">
        <v>24459544.84187679</v>
      </c>
      <c r="AJ482" s="81">
        <v>20235814.8250468</v>
      </c>
      <c r="AK482" s="81">
        <v>0</v>
      </c>
      <c r="AL482" s="81">
        <v>0</v>
      </c>
      <c r="AM482" s="81">
        <v>1529880.6123999432</v>
      </c>
      <c r="AN482" s="81">
        <v>0</v>
      </c>
      <c r="AO482" s="81">
        <v>0</v>
      </c>
      <c r="AP482" s="82"/>
      <c r="AQ482" s="81">
        <v>446</v>
      </c>
      <c r="AR482" s="81">
        <v>92</v>
      </c>
      <c r="AS482" s="81">
        <v>0</v>
      </c>
      <c r="AT482" s="81">
        <v>1</v>
      </c>
      <c r="AU482" s="81">
        <v>0</v>
      </c>
      <c r="AV482" s="81">
        <v>0</v>
      </c>
      <c r="AW482" s="81"/>
      <c r="AX482" s="82"/>
      <c r="AY482" s="81">
        <v>2545.9299999999998</v>
      </c>
      <c r="AZ482" s="81">
        <v>6344.0699999999979</v>
      </c>
      <c r="BA482" s="81">
        <v>0</v>
      </c>
      <c r="BB482" s="81">
        <v>14444.2</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2206</v>
      </c>
      <c r="B483" s="80">
        <v>357</v>
      </c>
      <c r="C483" s="80">
        <v>19</v>
      </c>
      <c r="D483" s="80">
        <v>21</v>
      </c>
      <c r="E483" s="80">
        <v>2022</v>
      </c>
      <c r="F483" s="80" t="s">
        <v>568</v>
      </c>
      <c r="G483" s="174" t="s">
        <v>2187</v>
      </c>
      <c r="H483" s="80" t="s">
        <v>2188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455</v>
      </c>
      <c r="AR483" s="81">
        <v>93</v>
      </c>
      <c r="AS483" s="81">
        <v>0</v>
      </c>
      <c r="AT483" s="81">
        <v>1</v>
      </c>
      <c r="AU483" s="81">
        <v>0</v>
      </c>
      <c r="AV483" s="81">
        <v>0</v>
      </c>
      <c r="AW483" s="81"/>
      <c r="AX483" s="82"/>
      <c r="AY483" s="81">
        <v>2600.8300000000004</v>
      </c>
      <c r="AZ483" s="81">
        <v>6382.5699999999979</v>
      </c>
      <c r="BA483" s="81">
        <v>0</v>
      </c>
      <c r="BB483" s="81">
        <v>14444.2</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2207</v>
      </c>
      <c r="B484" s="80">
        <v>426</v>
      </c>
      <c r="C484" s="80">
        <v>1</v>
      </c>
      <c r="D484" s="80">
        <v>26</v>
      </c>
      <c r="E484" s="80">
        <v>1990</v>
      </c>
      <c r="F484" s="80" t="s">
        <v>562</v>
      </c>
      <c r="G484" s="80" t="s">
        <v>1674</v>
      </c>
      <c r="H484" s="80" t="s">
        <v>1675</v>
      </c>
      <c r="I484" s="177"/>
      <c r="J484" s="81">
        <v>54.344438264392601</v>
      </c>
      <c r="K484" s="81">
        <v>4.8969749635571826</v>
      </c>
      <c r="L484" s="81">
        <v>97.122933132621625</v>
      </c>
      <c r="M484" s="81">
        <v>14.049024265719064</v>
      </c>
      <c r="N484" s="81">
        <v>29.112837389837054</v>
      </c>
      <c r="O484" s="81">
        <v>14.268984055878665</v>
      </c>
      <c r="P484" s="81">
        <v>18.149912090091817</v>
      </c>
      <c r="Q484" s="81">
        <v>1.0455388846794333</v>
      </c>
      <c r="R484" s="81">
        <v>0</v>
      </c>
      <c r="S484" s="81">
        <v>0.85139507805502357</v>
      </c>
      <c r="T484" s="82"/>
      <c r="U484" s="81">
        <v>1525799</v>
      </c>
      <c r="V484" s="81">
        <v>896</v>
      </c>
      <c r="W484" s="81">
        <v>1136</v>
      </c>
      <c r="X484" s="81">
        <v>4711</v>
      </c>
      <c r="Y484" s="81">
        <v>6228</v>
      </c>
      <c r="Z484" s="81">
        <v>5869</v>
      </c>
      <c r="AA484" s="81">
        <v>4407</v>
      </c>
      <c r="AB484" s="81">
        <v>16976</v>
      </c>
      <c r="AC484" s="81">
        <v>0</v>
      </c>
      <c r="AD484" s="81">
        <v>0.85139507805502357</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2208</v>
      </c>
      <c r="B485" s="80">
        <v>427</v>
      </c>
      <c r="C485" s="80">
        <v>2</v>
      </c>
      <c r="D485" s="80">
        <v>26</v>
      </c>
      <c r="E485" s="80">
        <v>2005</v>
      </c>
      <c r="F485" s="80" t="s">
        <v>565</v>
      </c>
      <c r="G485" s="80" t="s">
        <v>1674</v>
      </c>
      <c r="H485" s="80" t="s">
        <v>1675</v>
      </c>
      <c r="I485" s="177"/>
      <c r="J485" s="81">
        <v>51.199765177603311</v>
      </c>
      <c r="K485" s="81">
        <v>2.484945837681336</v>
      </c>
      <c r="L485" s="81">
        <v>102.47879864249471</v>
      </c>
      <c r="M485" s="81">
        <v>19.975724065688105</v>
      </c>
      <c r="N485" s="81">
        <v>32.754824746416283</v>
      </c>
      <c r="O485" s="81">
        <v>17.660923336362288</v>
      </c>
      <c r="P485" s="81">
        <v>18.877602809160464</v>
      </c>
      <c r="Q485" s="81">
        <v>0.86422124364571207</v>
      </c>
      <c r="R485" s="81">
        <v>0</v>
      </c>
      <c r="S485" s="81">
        <v>0.9400651447480739</v>
      </c>
      <c r="T485" s="82"/>
      <c r="U485" s="81">
        <v>1581324</v>
      </c>
      <c r="V485" s="81">
        <v>758</v>
      </c>
      <c r="W485" s="81">
        <v>910</v>
      </c>
      <c r="X485" s="81">
        <v>3244</v>
      </c>
      <c r="Y485" s="81">
        <v>6678</v>
      </c>
      <c r="Z485" s="81">
        <v>8406</v>
      </c>
      <c r="AA485" s="81">
        <v>3754</v>
      </c>
      <c r="AB485" s="81">
        <v>14669</v>
      </c>
      <c r="AC485" s="81">
        <v>0</v>
      </c>
      <c r="AD485" s="81">
        <v>0.9400651447480739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2209</v>
      </c>
      <c r="B486" s="80">
        <v>428</v>
      </c>
      <c r="C486" s="80">
        <v>3</v>
      </c>
      <c r="D486" s="80">
        <v>26</v>
      </c>
      <c r="E486" s="80">
        <v>2006</v>
      </c>
      <c r="F486" s="80" t="s">
        <v>566</v>
      </c>
      <c r="G486" s="80" t="s">
        <v>1674</v>
      </c>
      <c r="H486" s="80" t="s">
        <v>1675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2210</v>
      </c>
      <c r="B487" s="80">
        <v>429</v>
      </c>
      <c r="C487" s="80">
        <v>4</v>
      </c>
      <c r="D487" s="80">
        <v>26</v>
      </c>
      <c r="E487" s="80">
        <v>2007</v>
      </c>
      <c r="F487" s="80" t="s">
        <v>567</v>
      </c>
      <c r="G487" s="80" t="s">
        <v>1674</v>
      </c>
      <c r="H487" s="80" t="s">
        <v>1675</v>
      </c>
      <c r="I487" s="177"/>
      <c r="J487" s="81">
        <v>47.023322795156325</v>
      </c>
      <c r="K487" s="81">
        <v>1.9926909252804716</v>
      </c>
      <c r="L487" s="81">
        <v>69.019874739643882</v>
      </c>
      <c r="M487" s="81">
        <v>21.055939075492184</v>
      </c>
      <c r="N487" s="81">
        <v>32.350874920228115</v>
      </c>
      <c r="O487" s="81">
        <v>16.691886731037428</v>
      </c>
      <c r="P487" s="81">
        <v>18.894055218434804</v>
      </c>
      <c r="Q487" s="81">
        <v>0.88125124568531554</v>
      </c>
      <c r="R487" s="81">
        <v>0</v>
      </c>
      <c r="S487" s="81">
        <v>1.033167119126031</v>
      </c>
      <c r="T487" s="82"/>
      <c r="U487" s="81">
        <v>1544256</v>
      </c>
      <c r="V487" s="81">
        <v>663</v>
      </c>
      <c r="W487" s="81">
        <v>841</v>
      </c>
      <c r="X487" s="81">
        <v>4283</v>
      </c>
      <c r="Y487" s="81">
        <v>6613</v>
      </c>
      <c r="Z487" s="81">
        <v>8259</v>
      </c>
      <c r="AA487" s="81">
        <v>3700</v>
      </c>
      <c r="AB487" s="81">
        <v>14167</v>
      </c>
      <c r="AC487" s="81">
        <v>0</v>
      </c>
      <c r="AD487" s="81">
        <v>1.033167119126031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2211</v>
      </c>
      <c r="B488" s="80">
        <v>430</v>
      </c>
      <c r="C488" s="80">
        <v>5</v>
      </c>
      <c r="D488" s="80">
        <v>26</v>
      </c>
      <c r="E488" s="80">
        <v>2008</v>
      </c>
      <c r="F488" s="80" t="s">
        <v>84</v>
      </c>
      <c r="G488" s="80" t="s">
        <v>1674</v>
      </c>
      <c r="H488" s="80" t="s">
        <v>1675</v>
      </c>
      <c r="I488" s="177"/>
      <c r="J488" s="81">
        <v>42.08735548977608</v>
      </c>
      <c r="K488" s="81">
        <v>1.7489000848008609</v>
      </c>
      <c r="L488" s="81">
        <v>59.596056894431719</v>
      </c>
      <c r="M488" s="81">
        <v>24.637487680191377</v>
      </c>
      <c r="N488" s="81">
        <v>33.049082659441829</v>
      </c>
      <c r="O488" s="81">
        <v>15.956026448954198</v>
      </c>
      <c r="P488" s="81">
        <v>18.112521058169825</v>
      </c>
      <c r="Q488" s="81">
        <v>0.86039500641985134</v>
      </c>
      <c r="R488" s="81">
        <v>0</v>
      </c>
      <c r="S488" s="81">
        <v>1.2248178894425517</v>
      </c>
      <c r="T488" s="82"/>
      <c r="U488" s="81">
        <v>1452219</v>
      </c>
      <c r="V488" s="81">
        <v>663</v>
      </c>
      <c r="W488" s="81">
        <v>841</v>
      </c>
      <c r="X488" s="81">
        <v>4283</v>
      </c>
      <c r="Y488" s="81">
        <v>6666</v>
      </c>
      <c r="Z488" s="81">
        <v>8172</v>
      </c>
      <c r="AA488" s="81">
        <v>3551</v>
      </c>
      <c r="AB488" s="81">
        <v>14059</v>
      </c>
      <c r="AC488" s="81">
        <v>0</v>
      </c>
      <c r="AD488" s="81">
        <v>1.2248178894425517</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2212</v>
      </c>
      <c r="B489" s="80">
        <v>431</v>
      </c>
      <c r="C489" s="80">
        <v>6</v>
      </c>
      <c r="D489" s="80">
        <v>26</v>
      </c>
      <c r="E489" s="80">
        <v>2009</v>
      </c>
      <c r="F489" s="80" t="s">
        <v>85</v>
      </c>
      <c r="G489" s="80" t="s">
        <v>1674</v>
      </c>
      <c r="H489" s="80" t="s">
        <v>1675</v>
      </c>
      <c r="I489" s="177"/>
      <c r="J489" s="81">
        <v>38.543487691468407</v>
      </c>
      <c r="K489" s="81">
        <v>1.2578035240217134</v>
      </c>
      <c r="L489" s="81">
        <v>65.302507734613556</v>
      </c>
      <c r="M489" s="81">
        <v>20.146257168424668</v>
      </c>
      <c r="N489" s="81">
        <v>28.122798835298543</v>
      </c>
      <c r="O489" s="81">
        <v>16.098134159754629</v>
      </c>
      <c r="P489" s="81">
        <v>17.970908529096747</v>
      </c>
      <c r="Q489" s="81">
        <v>0.80614775377128856</v>
      </c>
      <c r="R489" s="81">
        <v>0</v>
      </c>
      <c r="S489" s="81">
        <v>0.73332912205342626</v>
      </c>
      <c r="T489" s="82"/>
      <c r="U489" s="81">
        <v>1343051</v>
      </c>
      <c r="V489" s="81">
        <v>584</v>
      </c>
      <c r="W489" s="81">
        <v>1056</v>
      </c>
      <c r="X489" s="81">
        <v>4423</v>
      </c>
      <c r="Y489" s="81">
        <v>6604</v>
      </c>
      <c r="Z489" s="81">
        <v>8138</v>
      </c>
      <c r="AA489" s="81">
        <v>3617</v>
      </c>
      <c r="AB489" s="81">
        <v>13828</v>
      </c>
      <c r="AC489" s="81">
        <v>0</v>
      </c>
      <c r="AD489" s="81">
        <v>0.73332912205342626</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19.931999999999999</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2213</v>
      </c>
      <c r="B490" s="80">
        <v>432</v>
      </c>
      <c r="C490" s="80">
        <v>7</v>
      </c>
      <c r="D490" s="80">
        <v>26</v>
      </c>
      <c r="E490" s="80">
        <v>2010</v>
      </c>
      <c r="F490" s="80" t="s">
        <v>86</v>
      </c>
      <c r="G490" s="80" t="s">
        <v>1674</v>
      </c>
      <c r="H490" s="80" t="s">
        <v>1675</v>
      </c>
      <c r="I490" s="177"/>
      <c r="J490" s="81">
        <v>37.003707985460927</v>
      </c>
      <c r="K490" s="81">
        <v>1.3117711245440242</v>
      </c>
      <c r="L490" s="81">
        <v>59.451550175595777</v>
      </c>
      <c r="M490" s="81">
        <v>18.033709920740172</v>
      </c>
      <c r="N490" s="81">
        <v>27.710461573305583</v>
      </c>
      <c r="O490" s="81">
        <v>16.086683169184443</v>
      </c>
      <c r="P490" s="81">
        <v>18.135652176594188</v>
      </c>
      <c r="Q490" s="81">
        <v>0.83303871786424677</v>
      </c>
      <c r="R490" s="81">
        <v>0</v>
      </c>
      <c r="S490" s="81">
        <v>1.213434280083481</v>
      </c>
      <c r="T490" s="82"/>
      <c r="U490" s="81">
        <v>1443373</v>
      </c>
      <c r="V490" s="81">
        <v>584</v>
      </c>
      <c r="W490" s="81">
        <v>1056</v>
      </c>
      <c r="X490" s="81">
        <v>4423</v>
      </c>
      <c r="Y490" s="81">
        <v>6618</v>
      </c>
      <c r="Z490" s="81">
        <v>8170</v>
      </c>
      <c r="AA490" s="81">
        <v>3559</v>
      </c>
      <c r="AB490" s="81">
        <v>13692</v>
      </c>
      <c r="AC490" s="81">
        <v>0</v>
      </c>
      <c r="AD490" s="81">
        <v>1.213434280083481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17.919</v>
      </c>
      <c r="BJ490" s="81">
        <v>0</v>
      </c>
      <c r="BK490" s="81">
        <v>0</v>
      </c>
      <c r="BL490" s="81">
        <v>0</v>
      </c>
      <c r="BM490" s="82"/>
      <c r="BN490" s="81">
        <v>0</v>
      </c>
      <c r="BO490" s="81">
        <v>0</v>
      </c>
      <c r="BP490" s="81">
        <v>1</v>
      </c>
      <c r="BQ490" s="81">
        <v>0</v>
      </c>
      <c r="BR490" s="81">
        <v>0</v>
      </c>
      <c r="BS490" s="81">
        <v>0</v>
      </c>
      <c r="BT490"/>
      <c r="BU490" s="80">
        <v>17.919</v>
      </c>
      <c r="BV490" s="80">
        <v>0</v>
      </c>
      <c r="BW490" s="80">
        <v>0</v>
      </c>
      <c r="BX490" s="80">
        <v>0</v>
      </c>
      <c r="BY490" s="80">
        <v>0</v>
      </c>
      <c r="BZ490" s="80">
        <v>0</v>
      </c>
      <c r="CA490" s="80">
        <v>0</v>
      </c>
      <c r="CB490" s="80">
        <v>0</v>
      </c>
      <c r="CC490" s="80">
        <v>0</v>
      </c>
    </row>
    <row r="491" spans="1:81">
      <c r="A491" s="80" t="s">
        <v>2214</v>
      </c>
      <c r="B491" s="80">
        <v>433</v>
      </c>
      <c r="C491" s="80">
        <v>8</v>
      </c>
      <c r="D491" s="80">
        <v>26</v>
      </c>
      <c r="E491" s="80">
        <v>2011</v>
      </c>
      <c r="F491" s="80" t="s">
        <v>87</v>
      </c>
      <c r="G491" s="80" t="s">
        <v>1674</v>
      </c>
      <c r="H491" s="80" t="s">
        <v>1675</v>
      </c>
      <c r="I491" s="177"/>
      <c r="J491" s="81">
        <v>39.803521723469714</v>
      </c>
      <c r="K491" s="81">
        <v>1.8380353435361347</v>
      </c>
      <c r="L491" s="81">
        <v>55.472628241588048</v>
      </c>
      <c r="M491" s="81">
        <v>22.781645707620033</v>
      </c>
      <c r="N491" s="81">
        <v>33.122655924873733</v>
      </c>
      <c r="O491" s="81">
        <v>15.779319293662862</v>
      </c>
      <c r="P491" s="81">
        <v>17.289910447268539</v>
      </c>
      <c r="Q491" s="81">
        <v>0.94796868943592438</v>
      </c>
      <c r="R491" s="81">
        <v>0</v>
      </c>
      <c r="S491" s="81">
        <v>1.178479004088159</v>
      </c>
      <c r="T491" s="82"/>
      <c r="U491" s="81">
        <v>1462217</v>
      </c>
      <c r="V491" s="81">
        <v>584</v>
      </c>
      <c r="W491" s="81">
        <v>1056</v>
      </c>
      <c r="X491" s="81">
        <v>4423</v>
      </c>
      <c r="Y491" s="81">
        <v>6572</v>
      </c>
      <c r="Z491" s="81">
        <v>8188</v>
      </c>
      <c r="AA491" s="81">
        <v>3494</v>
      </c>
      <c r="AB491" s="81">
        <v>13508</v>
      </c>
      <c r="AC491" s="81">
        <v>0</v>
      </c>
      <c r="AD491" s="81">
        <v>1.178479004088159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16.803999999999998</v>
      </c>
      <c r="BJ491" s="81">
        <v>0</v>
      </c>
      <c r="BK491" s="81">
        <v>0</v>
      </c>
      <c r="BL491" s="81">
        <v>0</v>
      </c>
      <c r="BM491" s="82"/>
      <c r="BN491" s="81">
        <v>0</v>
      </c>
      <c r="BO491" s="81">
        <v>0</v>
      </c>
      <c r="BP491" s="81">
        <v>1</v>
      </c>
      <c r="BQ491" s="81">
        <v>0</v>
      </c>
      <c r="BR491" s="81">
        <v>0</v>
      </c>
      <c r="BS491" s="81">
        <v>0</v>
      </c>
      <c r="BT491"/>
      <c r="BU491" s="80">
        <v>16.803999999999998</v>
      </c>
      <c r="BV491" s="80">
        <v>0</v>
      </c>
      <c r="BW491" s="80">
        <v>0</v>
      </c>
      <c r="BX491" s="80">
        <v>0</v>
      </c>
      <c r="BY491" s="80">
        <v>0</v>
      </c>
      <c r="BZ491" s="80">
        <v>0</v>
      </c>
      <c r="CA491" s="80">
        <v>0</v>
      </c>
      <c r="CB491" s="80">
        <v>0</v>
      </c>
      <c r="CC491" s="80">
        <v>0</v>
      </c>
    </row>
    <row r="492" spans="1:81">
      <c r="A492" s="80" t="s">
        <v>2215</v>
      </c>
      <c r="B492" s="80">
        <v>434</v>
      </c>
      <c r="C492" s="80">
        <v>9</v>
      </c>
      <c r="D492" s="80">
        <v>26</v>
      </c>
      <c r="E492" s="80">
        <v>2012</v>
      </c>
      <c r="F492" s="80" t="s">
        <v>88</v>
      </c>
      <c r="G492" s="80" t="s">
        <v>1674</v>
      </c>
      <c r="H492" s="80" t="s">
        <v>1675</v>
      </c>
      <c r="I492" s="177"/>
      <c r="J492" s="81">
        <v>39.016926880784951</v>
      </c>
      <c r="K492" s="81">
        <v>2.0706179023944791</v>
      </c>
      <c r="L492" s="81">
        <v>55.970232373125057</v>
      </c>
      <c r="M492" s="81">
        <v>28.294731583899914</v>
      </c>
      <c r="N492" s="81">
        <v>36.479679593814694</v>
      </c>
      <c r="O492" s="81">
        <v>15.712507673064556</v>
      </c>
      <c r="P492" s="81">
        <v>17.104616647255796</v>
      </c>
      <c r="Q492" s="81">
        <v>1.0172120633475217</v>
      </c>
      <c r="R492" s="81">
        <v>0</v>
      </c>
      <c r="S492" s="81">
        <v>0.95398172984975982</v>
      </c>
      <c r="T492" s="82"/>
      <c r="U492" s="81">
        <v>1373317</v>
      </c>
      <c r="V492" s="81">
        <v>584</v>
      </c>
      <c r="W492" s="81">
        <v>1056</v>
      </c>
      <c r="X492" s="81">
        <v>4423</v>
      </c>
      <c r="Y492" s="81">
        <v>6589</v>
      </c>
      <c r="Z492" s="81">
        <v>8218</v>
      </c>
      <c r="AA492" s="81">
        <v>3437</v>
      </c>
      <c r="AB492" s="81">
        <v>13341</v>
      </c>
      <c r="AC492" s="81">
        <v>0</v>
      </c>
      <c r="AD492" s="81">
        <v>0.95398172984975982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17.596</v>
      </c>
      <c r="BJ492" s="81">
        <v>0</v>
      </c>
      <c r="BK492" s="81">
        <v>0</v>
      </c>
      <c r="BL492" s="81">
        <v>0</v>
      </c>
      <c r="BM492" s="82"/>
      <c r="BN492" s="81">
        <v>0</v>
      </c>
      <c r="BO492" s="81">
        <v>0</v>
      </c>
      <c r="BP492" s="81">
        <v>1</v>
      </c>
      <c r="BQ492" s="81">
        <v>0</v>
      </c>
      <c r="BR492" s="81">
        <v>0</v>
      </c>
      <c r="BS492" s="81">
        <v>0</v>
      </c>
      <c r="BT492"/>
      <c r="BU492" s="80">
        <v>17.596</v>
      </c>
      <c r="BV492" s="80">
        <v>0</v>
      </c>
      <c r="BW492" s="80">
        <v>0</v>
      </c>
      <c r="BX492" s="80">
        <v>0</v>
      </c>
      <c r="BY492" s="80">
        <v>0</v>
      </c>
      <c r="BZ492" s="80">
        <v>0</v>
      </c>
      <c r="CA492" s="80">
        <v>0</v>
      </c>
      <c r="CB492" s="80">
        <v>0</v>
      </c>
      <c r="CC492" s="80">
        <v>0</v>
      </c>
    </row>
    <row r="493" spans="1:81">
      <c r="A493" s="80" t="s">
        <v>2216</v>
      </c>
      <c r="B493" s="80">
        <v>435</v>
      </c>
      <c r="C493" s="80">
        <v>10</v>
      </c>
      <c r="D493" s="80">
        <v>26</v>
      </c>
      <c r="E493" s="80">
        <v>2013</v>
      </c>
      <c r="F493" s="80" t="s">
        <v>89</v>
      </c>
      <c r="G493" s="80" t="s">
        <v>1674</v>
      </c>
      <c r="H493" s="80" t="s">
        <v>1675</v>
      </c>
      <c r="I493" s="177"/>
      <c r="J493" s="81">
        <v>34.207419629802374</v>
      </c>
      <c r="K493" s="81">
        <v>1.7113727591375287</v>
      </c>
      <c r="L493" s="81">
        <v>49.42612852906521</v>
      </c>
      <c r="M493" s="81">
        <v>26.314776849161138</v>
      </c>
      <c r="N493" s="81">
        <v>34.89222369041655</v>
      </c>
      <c r="O493" s="81">
        <v>15.055598584486297</v>
      </c>
      <c r="P493" s="81">
        <v>17.024199456040041</v>
      </c>
      <c r="Q493" s="81">
        <v>1.0176983728392277</v>
      </c>
      <c r="R493" s="81">
        <v>0</v>
      </c>
      <c r="S493" s="81">
        <v>0.90437952964156154</v>
      </c>
      <c r="T493" s="82"/>
      <c r="U493" s="81">
        <v>1225952</v>
      </c>
      <c r="V493" s="81">
        <v>584</v>
      </c>
      <c r="W493" s="81">
        <v>1056</v>
      </c>
      <c r="X493" s="81">
        <v>4423</v>
      </c>
      <c r="Y493" s="81">
        <v>6503</v>
      </c>
      <c r="Z493" s="81">
        <v>8226</v>
      </c>
      <c r="AA493" s="81">
        <v>3408</v>
      </c>
      <c r="AB493" s="81">
        <v>13156</v>
      </c>
      <c r="AC493" s="81">
        <v>0</v>
      </c>
      <c r="AD493" s="81">
        <v>0.90437952964156154</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19.564</v>
      </c>
      <c r="BJ493" s="81">
        <v>0</v>
      </c>
      <c r="BK493" s="81">
        <v>0</v>
      </c>
      <c r="BL493" s="81">
        <v>0</v>
      </c>
      <c r="BM493" s="82"/>
      <c r="BN493" s="81">
        <v>0</v>
      </c>
      <c r="BO493" s="81">
        <v>0</v>
      </c>
      <c r="BP493" s="81">
        <v>1</v>
      </c>
      <c r="BQ493" s="81">
        <v>0</v>
      </c>
      <c r="BR493" s="81">
        <v>0</v>
      </c>
      <c r="BS493" s="81">
        <v>0</v>
      </c>
      <c r="BT493"/>
      <c r="BU493" s="80">
        <v>19.564</v>
      </c>
      <c r="BV493" s="80">
        <v>0</v>
      </c>
      <c r="BW493" s="80">
        <v>0</v>
      </c>
      <c r="BX493" s="80">
        <v>0</v>
      </c>
      <c r="BY493" s="80">
        <v>0</v>
      </c>
      <c r="BZ493" s="80">
        <v>0</v>
      </c>
      <c r="CA493" s="80">
        <v>0</v>
      </c>
      <c r="CB493" s="80">
        <v>0</v>
      </c>
      <c r="CC493" s="80">
        <v>0</v>
      </c>
    </row>
    <row r="494" spans="1:81">
      <c r="A494" s="80" t="s">
        <v>2217</v>
      </c>
      <c r="B494" s="80">
        <v>436</v>
      </c>
      <c r="C494" s="80">
        <v>11</v>
      </c>
      <c r="D494" s="80">
        <v>26</v>
      </c>
      <c r="E494" s="80">
        <v>2014</v>
      </c>
      <c r="F494" s="80" t="s">
        <v>90</v>
      </c>
      <c r="G494" s="80" t="s">
        <v>1674</v>
      </c>
      <c r="H494" s="80" t="s">
        <v>1675</v>
      </c>
      <c r="I494" s="177"/>
      <c r="J494" s="81">
        <v>32.611109253995494</v>
      </c>
      <c r="K494" s="81">
        <v>1.7166899089676806</v>
      </c>
      <c r="L494" s="81">
        <v>48.512539524694454</v>
      </c>
      <c r="M494" s="81">
        <v>23.905730097335649</v>
      </c>
      <c r="N494" s="81">
        <v>36.622519096119134</v>
      </c>
      <c r="O494" s="81">
        <v>14.293209225187642</v>
      </c>
      <c r="P494" s="81">
        <v>17.107722417235085</v>
      </c>
      <c r="Q494" s="81">
        <v>0.9584002234044896</v>
      </c>
      <c r="R494" s="81">
        <v>0</v>
      </c>
      <c r="S494" s="81">
        <v>0.98434334491417452</v>
      </c>
      <c r="T494" s="82"/>
      <c r="U494" s="81">
        <v>1298024</v>
      </c>
      <c r="V494" s="81">
        <v>509</v>
      </c>
      <c r="W494" s="81">
        <v>1058</v>
      </c>
      <c r="X494" s="81">
        <v>3820</v>
      </c>
      <c r="Y494" s="81">
        <v>6446</v>
      </c>
      <c r="Z494" s="81">
        <v>8225</v>
      </c>
      <c r="AA494" s="81">
        <v>3407</v>
      </c>
      <c r="AB494" s="81">
        <v>12913</v>
      </c>
      <c r="AC494" s="81">
        <v>0</v>
      </c>
      <c r="AD494" s="81">
        <v>0.98434334491417452</v>
      </c>
      <c r="AE494" s="82"/>
      <c r="AF494" s="81">
        <v>10571306.573249435</v>
      </c>
      <c r="AG494" s="81">
        <v>1204592.1087545746</v>
      </c>
      <c r="AH494" s="81">
        <v>7890569.5636139428</v>
      </c>
      <c r="AI494" s="81">
        <v>25156280.551288396</v>
      </c>
      <c r="AJ494" s="81">
        <v>27724090.487402759</v>
      </c>
      <c r="AK494" s="81">
        <v>0</v>
      </c>
      <c r="AL494" s="81">
        <v>0</v>
      </c>
      <c r="AM494" s="81">
        <v>1772761.9382651243</v>
      </c>
      <c r="AN494" s="81">
        <v>0</v>
      </c>
      <c r="AO494" s="81">
        <v>0</v>
      </c>
      <c r="AP494" s="82"/>
      <c r="AQ494" s="81">
        <v>58</v>
      </c>
      <c r="AR494" s="81">
        <v>18</v>
      </c>
      <c r="AS494" s="81">
        <v>0</v>
      </c>
      <c r="AT494" s="81">
        <v>0</v>
      </c>
      <c r="AU494" s="81">
        <v>0</v>
      </c>
      <c r="AV494" s="81">
        <v>0</v>
      </c>
      <c r="AW494" s="81" t="s">
        <v>564</v>
      </c>
      <c r="AX494" s="82"/>
      <c r="AY494" s="81">
        <v>305.24900000000002</v>
      </c>
      <c r="AZ494" s="81">
        <v>646.1</v>
      </c>
      <c r="BA494" s="81">
        <v>0</v>
      </c>
      <c r="BB494" s="81">
        <v>0</v>
      </c>
      <c r="BC494" s="81">
        <v>0</v>
      </c>
      <c r="BD494" s="81">
        <v>0</v>
      </c>
      <c r="BE494" s="81" t="s">
        <v>564</v>
      </c>
      <c r="BF494" s="82"/>
      <c r="BG494" s="81">
        <v>0</v>
      </c>
      <c r="BH494" s="81">
        <v>0</v>
      </c>
      <c r="BI494" s="81">
        <v>17.222999999999999</v>
      </c>
      <c r="BJ494" s="81">
        <v>0</v>
      </c>
      <c r="BK494" s="81">
        <v>0</v>
      </c>
      <c r="BL494" s="81">
        <v>0</v>
      </c>
      <c r="BM494" s="82"/>
      <c r="BN494" s="81">
        <v>0</v>
      </c>
      <c r="BO494" s="81">
        <v>0</v>
      </c>
      <c r="BP494" s="81">
        <v>1</v>
      </c>
      <c r="BQ494" s="81">
        <v>0</v>
      </c>
      <c r="BR494" s="81">
        <v>0</v>
      </c>
      <c r="BS494" s="81">
        <v>0</v>
      </c>
      <c r="BT494"/>
      <c r="BU494" s="80">
        <v>17.222999999999999</v>
      </c>
      <c r="BV494" s="80">
        <v>0</v>
      </c>
      <c r="BW494" s="80">
        <v>0</v>
      </c>
      <c r="BX494" s="80">
        <v>0</v>
      </c>
      <c r="BY494" s="80">
        <v>0</v>
      </c>
      <c r="BZ494" s="80">
        <v>0</v>
      </c>
      <c r="CA494" s="80">
        <v>0</v>
      </c>
      <c r="CB494" s="80">
        <v>0</v>
      </c>
      <c r="CC494" s="80">
        <v>0</v>
      </c>
    </row>
    <row r="495" spans="1:81">
      <c r="A495" s="80" t="s">
        <v>2218</v>
      </c>
      <c r="B495" s="80">
        <v>437</v>
      </c>
      <c r="C495" s="80">
        <v>12</v>
      </c>
      <c r="D495" s="80">
        <v>26</v>
      </c>
      <c r="E495" s="80">
        <v>2015</v>
      </c>
      <c r="F495" s="80" t="s">
        <v>91</v>
      </c>
      <c r="G495" s="80" t="s">
        <v>1674</v>
      </c>
      <c r="H495" s="80" t="s">
        <v>1675</v>
      </c>
      <c r="I495" s="177"/>
      <c r="J495" s="81">
        <v>32.617033663940731</v>
      </c>
      <c r="K495" s="81">
        <v>1.6461271679978589</v>
      </c>
      <c r="L495" s="81">
        <v>51.064508858965233</v>
      </c>
      <c r="M495" s="81">
        <v>23.130535200548533</v>
      </c>
      <c r="N495" s="81">
        <v>33.419734514003451</v>
      </c>
      <c r="O495" s="81">
        <v>14.17918723946887</v>
      </c>
      <c r="P495" s="81">
        <v>16.99555066335417</v>
      </c>
      <c r="Q495" s="81">
        <v>0.91948060655484021</v>
      </c>
      <c r="R495" s="81">
        <v>0</v>
      </c>
      <c r="S495" s="81">
        <v>0.91637022009504487</v>
      </c>
      <c r="T495" s="82"/>
      <c r="U495" s="81">
        <v>1301649</v>
      </c>
      <c r="V495" s="81">
        <v>509</v>
      </c>
      <c r="W495" s="81">
        <v>1058</v>
      </c>
      <c r="X495" s="81">
        <v>3820</v>
      </c>
      <c r="Y495" s="81">
        <v>6391</v>
      </c>
      <c r="Z495" s="81">
        <v>8238</v>
      </c>
      <c r="AA495" s="81">
        <v>3382</v>
      </c>
      <c r="AB495" s="81">
        <v>12655</v>
      </c>
      <c r="AC495" s="81">
        <v>0</v>
      </c>
      <c r="AD495" s="81">
        <v>0.91637022009504487</v>
      </c>
      <c r="AE495" s="82"/>
      <c r="AF495" s="81">
        <v>10045216.567291617</v>
      </c>
      <c r="AG495" s="81">
        <v>1096682.6242368065</v>
      </c>
      <c r="AH495" s="81">
        <v>6602736.1993903881</v>
      </c>
      <c r="AI495" s="81">
        <v>24295510.047325708</v>
      </c>
      <c r="AJ495" s="81">
        <v>26379202.164307896</v>
      </c>
      <c r="AK495" s="81">
        <v>0</v>
      </c>
      <c r="AL495" s="81">
        <v>0</v>
      </c>
      <c r="AM495" s="81">
        <v>1734314.6642715926</v>
      </c>
      <c r="AN495" s="81">
        <v>0</v>
      </c>
      <c r="AO495" s="81">
        <v>0</v>
      </c>
      <c r="AP495" s="82"/>
      <c r="AQ495" s="81">
        <v>62</v>
      </c>
      <c r="AR495" s="81">
        <v>25</v>
      </c>
      <c r="AS495" s="81">
        <v>0</v>
      </c>
      <c r="AT495" s="81">
        <v>0</v>
      </c>
      <c r="AU495" s="81">
        <v>0</v>
      </c>
      <c r="AV495" s="81">
        <v>0</v>
      </c>
      <c r="AW495" s="81" t="s">
        <v>564</v>
      </c>
      <c r="AX495" s="82"/>
      <c r="AY495" s="81">
        <v>323.44899999999996</v>
      </c>
      <c r="AZ495" s="81">
        <v>917.4</v>
      </c>
      <c r="BA495" s="81">
        <v>0</v>
      </c>
      <c r="BB495" s="81">
        <v>0</v>
      </c>
      <c r="BC495" s="81">
        <v>0</v>
      </c>
      <c r="BD495" s="81">
        <v>0</v>
      </c>
      <c r="BE495" s="81" t="s">
        <v>564</v>
      </c>
      <c r="BF495" s="82"/>
      <c r="BG495" s="81">
        <v>0</v>
      </c>
      <c r="BH495" s="81">
        <v>0</v>
      </c>
      <c r="BI495" s="81">
        <v>13.573</v>
      </c>
      <c r="BJ495" s="81">
        <v>0</v>
      </c>
      <c r="BK495" s="81">
        <v>0</v>
      </c>
      <c r="BL495" s="81">
        <v>0</v>
      </c>
      <c r="BM495" s="82"/>
      <c r="BN495" s="81">
        <v>0</v>
      </c>
      <c r="BO495" s="81">
        <v>0</v>
      </c>
      <c r="BP495" s="81">
        <v>1</v>
      </c>
      <c r="BQ495" s="81">
        <v>0</v>
      </c>
      <c r="BR495" s="81">
        <v>0</v>
      </c>
      <c r="BS495" s="81">
        <v>0</v>
      </c>
      <c r="BT495"/>
      <c r="BU495" s="80">
        <v>13.573</v>
      </c>
      <c r="BV495" s="80">
        <v>0</v>
      </c>
      <c r="BW495" s="80">
        <v>0</v>
      </c>
      <c r="BX495" s="80">
        <v>0</v>
      </c>
      <c r="BY495" s="80">
        <v>0</v>
      </c>
      <c r="BZ495" s="80">
        <v>0</v>
      </c>
      <c r="CA495" s="80">
        <v>0</v>
      </c>
      <c r="CB495" s="80">
        <v>0</v>
      </c>
      <c r="CC495" s="80">
        <v>0</v>
      </c>
    </row>
    <row r="496" spans="1:81">
      <c r="A496" s="80" t="s">
        <v>2219</v>
      </c>
      <c r="B496" s="80">
        <v>438</v>
      </c>
      <c r="C496" s="80">
        <v>13</v>
      </c>
      <c r="D496" s="80">
        <v>26</v>
      </c>
      <c r="E496" s="80">
        <v>2016</v>
      </c>
      <c r="F496" s="80" t="s">
        <v>92</v>
      </c>
      <c r="G496" s="80" t="s">
        <v>1674</v>
      </c>
      <c r="H496" s="80" t="s">
        <v>1675</v>
      </c>
      <c r="I496" s="177"/>
      <c r="J496" s="81">
        <v>35.7984590068355</v>
      </c>
      <c r="K496" s="81">
        <v>1.5527556383862238</v>
      </c>
      <c r="L496" s="81">
        <v>54.912126354527253</v>
      </c>
      <c r="M496" s="81">
        <v>19.831751400598804</v>
      </c>
      <c r="N496" s="81">
        <v>34.033521658523632</v>
      </c>
      <c r="O496" s="81">
        <v>14.112421119280121</v>
      </c>
      <c r="P496" s="81">
        <v>17.229027978179307</v>
      </c>
      <c r="Q496" s="81">
        <v>0.88508994100471639</v>
      </c>
      <c r="R496" s="81">
        <v>0</v>
      </c>
      <c r="S496" s="81">
        <v>1.0743416276714306</v>
      </c>
      <c r="T496" s="82"/>
      <c r="U496" s="81">
        <v>1359844</v>
      </c>
      <c r="V496" s="81">
        <v>509</v>
      </c>
      <c r="W496" s="81">
        <v>1058</v>
      </c>
      <c r="X496" s="81">
        <v>3820</v>
      </c>
      <c r="Y496" s="81">
        <v>6400</v>
      </c>
      <c r="Z496" s="81">
        <v>8300</v>
      </c>
      <c r="AA496" s="81">
        <v>3546</v>
      </c>
      <c r="AB496" s="81">
        <v>12531</v>
      </c>
      <c r="AC496" s="81">
        <v>0</v>
      </c>
      <c r="AD496" s="81">
        <v>1.074341627671431</v>
      </c>
      <c r="AE496" s="82"/>
      <c r="AF496" s="81">
        <v>11218027.4955783</v>
      </c>
      <c r="AG496" s="81">
        <v>1045362.8242775541</v>
      </c>
      <c r="AH496" s="81">
        <v>5596144.2827904969</v>
      </c>
      <c r="AI496" s="81">
        <v>24251763.006228279</v>
      </c>
      <c r="AJ496" s="81">
        <v>27495649.288314279</v>
      </c>
      <c r="AK496" s="81">
        <v>0</v>
      </c>
      <c r="AL496" s="81">
        <v>0</v>
      </c>
      <c r="AM496" s="81">
        <v>1718655.1743349079</v>
      </c>
      <c r="AN496" s="81">
        <v>0</v>
      </c>
      <c r="AO496" s="81">
        <v>0</v>
      </c>
      <c r="AP496" s="82"/>
      <c r="AQ496" s="81">
        <v>67</v>
      </c>
      <c r="AR496" s="81">
        <v>30</v>
      </c>
      <c r="AS496" s="81">
        <v>0</v>
      </c>
      <c r="AT496" s="81">
        <v>0</v>
      </c>
      <c r="AU496" s="81">
        <v>0</v>
      </c>
      <c r="AV496" s="81">
        <v>0</v>
      </c>
      <c r="AW496" s="81" t="s">
        <v>564</v>
      </c>
      <c r="AX496" s="82"/>
      <c r="AY496" s="81">
        <v>360.149</v>
      </c>
      <c r="AZ496" s="81">
        <v>1153.7</v>
      </c>
      <c r="BA496" s="81">
        <v>0</v>
      </c>
      <c r="BB496" s="81">
        <v>0</v>
      </c>
      <c r="BC496" s="81">
        <v>0</v>
      </c>
      <c r="BD496" s="81">
        <v>0</v>
      </c>
      <c r="BE496" s="81" t="s">
        <v>564</v>
      </c>
      <c r="BF496" s="82"/>
      <c r="BG496" s="81">
        <v>0</v>
      </c>
      <c r="BH496" s="81">
        <v>0</v>
      </c>
      <c r="BI496" s="81">
        <v>12.893000000000001</v>
      </c>
      <c r="BJ496" s="81">
        <v>0</v>
      </c>
      <c r="BK496" s="81">
        <v>0</v>
      </c>
      <c r="BL496" s="81">
        <v>0</v>
      </c>
      <c r="BM496" s="82"/>
      <c r="BN496" s="81">
        <v>0</v>
      </c>
      <c r="BO496" s="81">
        <v>0</v>
      </c>
      <c r="BP496" s="81">
        <v>1</v>
      </c>
      <c r="BQ496" s="81">
        <v>0</v>
      </c>
      <c r="BR496" s="81">
        <v>0</v>
      </c>
      <c r="BS496" s="81">
        <v>0</v>
      </c>
      <c r="BT496"/>
      <c r="BU496" s="80">
        <v>12.893000000000001</v>
      </c>
      <c r="BV496" s="80">
        <v>0</v>
      </c>
      <c r="BW496" s="80">
        <v>0</v>
      </c>
      <c r="BX496" s="80">
        <v>0</v>
      </c>
      <c r="BY496" s="80">
        <v>0</v>
      </c>
      <c r="BZ496" s="80">
        <v>0</v>
      </c>
      <c r="CA496" s="80">
        <v>0</v>
      </c>
      <c r="CB496" s="80">
        <v>0</v>
      </c>
      <c r="CC496" s="80">
        <v>0</v>
      </c>
    </row>
    <row r="497" spans="1:81">
      <c r="A497" s="80" t="s">
        <v>2220</v>
      </c>
      <c r="B497" s="80">
        <v>439</v>
      </c>
      <c r="C497" s="80">
        <v>14</v>
      </c>
      <c r="D497" s="80">
        <v>26</v>
      </c>
      <c r="E497" s="80">
        <v>2017</v>
      </c>
      <c r="F497" s="80" t="s">
        <v>71</v>
      </c>
      <c r="G497" s="80" t="s">
        <v>1674</v>
      </c>
      <c r="H497" s="80" t="s">
        <v>1675</v>
      </c>
      <c r="I497" s="177"/>
      <c r="J497" s="81">
        <v>32.01868176562364</v>
      </c>
      <c r="K497" s="81">
        <v>1.5866837714096882</v>
      </c>
      <c r="L497" s="81">
        <v>49.569728604666167</v>
      </c>
      <c r="M497" s="81">
        <v>19.885098226555129</v>
      </c>
      <c r="N497" s="81">
        <v>33.168469056440884</v>
      </c>
      <c r="O497" s="81">
        <v>13.848689093059409</v>
      </c>
      <c r="P497" s="81">
        <v>17.3274898158217</v>
      </c>
      <c r="Q497" s="81">
        <v>0.84385464028263091</v>
      </c>
      <c r="R497" s="81">
        <v>0</v>
      </c>
      <c r="S497" s="81">
        <v>0.89315187181823363</v>
      </c>
      <c r="T497" s="82"/>
      <c r="U497" s="81">
        <v>1196782</v>
      </c>
      <c r="V497" s="81">
        <v>509</v>
      </c>
      <c r="W497" s="81">
        <v>1058</v>
      </c>
      <c r="X497" s="81">
        <v>3820</v>
      </c>
      <c r="Y497" s="81">
        <v>6374</v>
      </c>
      <c r="Z497" s="81">
        <v>8280</v>
      </c>
      <c r="AA497" s="81">
        <v>3589</v>
      </c>
      <c r="AB497" s="81">
        <v>12355</v>
      </c>
      <c r="AC497" s="81">
        <v>0</v>
      </c>
      <c r="AD497" s="81">
        <v>0.89315187181823363</v>
      </c>
      <c r="AE497" s="82"/>
      <c r="AF497" s="81">
        <v>9701442.0772548802</v>
      </c>
      <c r="AG497" s="81">
        <v>1048400.17631496</v>
      </c>
      <c r="AH497" s="81">
        <v>6836282.3312567882</v>
      </c>
      <c r="AI497" s="81">
        <v>23651759.123847831</v>
      </c>
      <c r="AJ497" s="81">
        <v>23997607.851930588</v>
      </c>
      <c r="AK497" s="81">
        <v>0</v>
      </c>
      <c r="AL497" s="81">
        <v>0</v>
      </c>
      <c r="AM497" s="81">
        <v>1697167.829277426</v>
      </c>
      <c r="AN497" s="81">
        <v>0</v>
      </c>
      <c r="AO497" s="81">
        <v>0</v>
      </c>
      <c r="AP497" s="82"/>
      <c r="AQ497" s="81">
        <v>69</v>
      </c>
      <c r="AR497" s="81">
        <v>36</v>
      </c>
      <c r="AS497" s="81">
        <v>0</v>
      </c>
      <c r="AT497" s="81">
        <v>0</v>
      </c>
      <c r="AU497" s="81">
        <v>0</v>
      </c>
      <c r="AV497" s="81">
        <v>0</v>
      </c>
      <c r="AW497" s="81" t="s">
        <v>564</v>
      </c>
      <c r="AX497" s="82"/>
      <c r="AY497" s="81">
        <v>368.54899999999998</v>
      </c>
      <c r="AZ497" s="81">
        <v>10364.700000000001</v>
      </c>
      <c r="BA497" s="81">
        <v>0</v>
      </c>
      <c r="BB497" s="81">
        <v>0</v>
      </c>
      <c r="BC497" s="81">
        <v>0</v>
      </c>
      <c r="BD497" s="81">
        <v>0</v>
      </c>
      <c r="BE497" s="81" t="s">
        <v>564</v>
      </c>
      <c r="BF497" s="82"/>
      <c r="BG497" s="81">
        <v>0</v>
      </c>
      <c r="BH497" s="81">
        <v>0</v>
      </c>
      <c r="BI497" s="81">
        <v>12.131</v>
      </c>
      <c r="BJ497" s="81">
        <v>0</v>
      </c>
      <c r="BK497" s="81">
        <v>0</v>
      </c>
      <c r="BL497" s="81">
        <v>0</v>
      </c>
      <c r="BM497" s="82"/>
      <c r="BN497" s="81">
        <v>0</v>
      </c>
      <c r="BO497" s="81">
        <v>0</v>
      </c>
      <c r="BP497" s="81">
        <v>1</v>
      </c>
      <c r="BQ497" s="81">
        <v>0</v>
      </c>
      <c r="BR497" s="81">
        <v>0</v>
      </c>
      <c r="BS497" s="81">
        <v>0</v>
      </c>
      <c r="BT497"/>
      <c r="BU497" s="80">
        <v>12.131</v>
      </c>
      <c r="BV497" s="80">
        <v>0</v>
      </c>
      <c r="BW497" s="80">
        <v>0</v>
      </c>
      <c r="BX497" s="80">
        <v>0</v>
      </c>
      <c r="BY497" s="80">
        <v>0</v>
      </c>
      <c r="BZ497" s="80">
        <v>0</v>
      </c>
      <c r="CA497" s="80">
        <v>0</v>
      </c>
      <c r="CB497" s="80">
        <v>0</v>
      </c>
      <c r="CC497" s="80">
        <v>0</v>
      </c>
    </row>
    <row r="498" spans="1:81">
      <c r="A498" s="80" t="s">
        <v>2221</v>
      </c>
      <c r="B498" s="80">
        <v>440</v>
      </c>
      <c r="C498" s="80">
        <v>15</v>
      </c>
      <c r="D498" s="80">
        <v>26</v>
      </c>
      <c r="E498" s="80">
        <v>2018</v>
      </c>
      <c r="F498" s="80" t="s">
        <v>93</v>
      </c>
      <c r="G498" s="80" t="s">
        <v>1674</v>
      </c>
      <c r="H498" s="80" t="s">
        <v>1675</v>
      </c>
      <c r="I498" s="177"/>
      <c r="J498" s="81">
        <v>30.791067867050391</v>
      </c>
      <c r="K498" s="81">
        <v>1.4767728313540249</v>
      </c>
      <c r="L498" s="81">
        <v>45.473841239082226</v>
      </c>
      <c r="M498" s="81">
        <v>19.983173049834345</v>
      </c>
      <c r="N498" s="81">
        <v>30.628677643623487</v>
      </c>
      <c r="O498" s="81">
        <v>13.568808967171716</v>
      </c>
      <c r="P498" s="81">
        <v>17.312744079953063</v>
      </c>
      <c r="Q498" s="81">
        <v>0.76892087741465498</v>
      </c>
      <c r="R498" s="81">
        <v>0</v>
      </c>
      <c r="S498" s="81">
        <v>0.96649398633324424</v>
      </c>
      <c r="T498" s="82"/>
      <c r="U498" s="81">
        <v>1202551</v>
      </c>
      <c r="V498" s="81">
        <v>509</v>
      </c>
      <c r="W498" s="81">
        <v>1058</v>
      </c>
      <c r="X498" s="81">
        <v>3820</v>
      </c>
      <c r="Y498" s="81">
        <v>6393</v>
      </c>
      <c r="Z498" s="81">
        <v>8268</v>
      </c>
      <c r="AA498" s="81">
        <v>3622</v>
      </c>
      <c r="AB498" s="81">
        <v>12132</v>
      </c>
      <c r="AC498" s="81">
        <v>0</v>
      </c>
      <c r="AD498" s="81">
        <v>0.96649398633324424</v>
      </c>
      <c r="AE498" s="82"/>
      <c r="AF498" s="81">
        <v>9785486.5737027694</v>
      </c>
      <c r="AG498" s="81">
        <v>948551.35931548325</v>
      </c>
      <c r="AH498" s="81">
        <v>6443196.9383766772</v>
      </c>
      <c r="AI498" s="81">
        <v>24176929.039816231</v>
      </c>
      <c r="AJ498" s="81">
        <v>23327272.777181931</v>
      </c>
      <c r="AK498" s="81">
        <v>0</v>
      </c>
      <c r="AL498" s="81">
        <v>0</v>
      </c>
      <c r="AM498" s="81">
        <v>1669983.275153724</v>
      </c>
      <c r="AN498" s="81">
        <v>0</v>
      </c>
      <c r="AO498" s="81">
        <v>0</v>
      </c>
      <c r="AP498" s="82"/>
      <c r="AQ498" s="81">
        <v>74</v>
      </c>
      <c r="AR498" s="81">
        <v>45</v>
      </c>
      <c r="AS498" s="81">
        <v>0</v>
      </c>
      <c r="AT498" s="81">
        <v>0</v>
      </c>
      <c r="AU498" s="81">
        <v>0</v>
      </c>
      <c r="AV498" s="81">
        <v>0</v>
      </c>
      <c r="AW498" s="81" t="s">
        <v>564</v>
      </c>
      <c r="AX498" s="82"/>
      <c r="AY498" s="81">
        <v>394.94900000000001</v>
      </c>
      <c r="AZ498" s="81">
        <v>14643</v>
      </c>
      <c r="BA498" s="81">
        <v>0</v>
      </c>
      <c r="BB498" s="81">
        <v>0</v>
      </c>
      <c r="BC498" s="81">
        <v>0</v>
      </c>
      <c r="BD498" s="81">
        <v>0</v>
      </c>
      <c r="BE498" s="81" t="s">
        <v>564</v>
      </c>
      <c r="BF498" s="82"/>
      <c r="BG498" s="81">
        <v>0</v>
      </c>
      <c r="BH498" s="81">
        <v>0</v>
      </c>
      <c r="BI498" s="81">
        <v>12.269</v>
      </c>
      <c r="BJ498" s="81">
        <v>0</v>
      </c>
      <c r="BK498" s="81">
        <v>0</v>
      </c>
      <c r="BL498" s="81">
        <v>0</v>
      </c>
      <c r="BM498" s="82"/>
      <c r="BN498" s="81">
        <v>0</v>
      </c>
      <c r="BO498" s="81">
        <v>0</v>
      </c>
      <c r="BP498" s="81">
        <v>1</v>
      </c>
      <c r="BQ498" s="81">
        <v>0</v>
      </c>
      <c r="BR498" s="81">
        <v>0</v>
      </c>
      <c r="BS498" s="81">
        <v>0</v>
      </c>
      <c r="BT498"/>
      <c r="BU498" s="80">
        <v>12.269</v>
      </c>
      <c r="BV498" s="80">
        <v>0</v>
      </c>
      <c r="BW498" s="80">
        <v>0</v>
      </c>
      <c r="BX498" s="80">
        <v>0</v>
      </c>
      <c r="BY498" s="80">
        <v>0</v>
      </c>
      <c r="BZ498" s="80">
        <v>0</v>
      </c>
      <c r="CA498" s="80">
        <v>0</v>
      </c>
      <c r="CB498" s="80">
        <v>0</v>
      </c>
      <c r="CC498" s="80">
        <v>0</v>
      </c>
    </row>
    <row r="499" spans="1:81">
      <c r="A499" s="80" t="s">
        <v>2222</v>
      </c>
      <c r="B499" s="80">
        <v>441</v>
      </c>
      <c r="C499" s="80">
        <v>16</v>
      </c>
      <c r="D499" s="80">
        <v>26</v>
      </c>
      <c r="E499" s="80">
        <v>2019</v>
      </c>
      <c r="F499" s="80" t="s">
        <v>73</v>
      </c>
      <c r="G499" s="80" t="s">
        <v>1674</v>
      </c>
      <c r="H499" s="80" t="s">
        <v>1675</v>
      </c>
      <c r="I499" s="177"/>
      <c r="J499" s="81">
        <v>26.495530944561036</v>
      </c>
      <c r="K499" s="81">
        <v>1.3703364450104323</v>
      </c>
      <c r="L499" s="81">
        <v>45.677579564010635</v>
      </c>
      <c r="M499" s="81">
        <v>17.926720756750676</v>
      </c>
      <c r="N499" s="81">
        <v>30.832340001208621</v>
      </c>
      <c r="O499" s="81">
        <v>13.072051556878575</v>
      </c>
      <c r="P499" s="81">
        <v>16.735355867502065</v>
      </c>
      <c r="Q499" s="81">
        <v>0.73550706706591562</v>
      </c>
      <c r="R499" s="81">
        <v>0</v>
      </c>
      <c r="S499" s="81">
        <v>1.100712861006945</v>
      </c>
      <c r="T499" s="82"/>
      <c r="U499" s="81">
        <v>1088545</v>
      </c>
      <c r="V499" s="81">
        <v>509</v>
      </c>
      <c r="W499" s="81">
        <v>1058</v>
      </c>
      <c r="X499" s="81">
        <v>3820</v>
      </c>
      <c r="Y499" s="81">
        <v>6357</v>
      </c>
      <c r="Z499" s="81">
        <v>8184</v>
      </c>
      <c r="AA499" s="81">
        <v>3475</v>
      </c>
      <c r="AB499" s="81">
        <v>11919</v>
      </c>
      <c r="AC499" s="81">
        <v>0</v>
      </c>
      <c r="AD499" s="81">
        <v>1.100712861006945</v>
      </c>
      <c r="AE499" s="82"/>
      <c r="AF499" s="81">
        <v>8691846.8881294969</v>
      </c>
      <c r="AG499" s="81">
        <v>948270.46663710999</v>
      </c>
      <c r="AH499" s="81">
        <v>6956728.0966614177</v>
      </c>
      <c r="AI499" s="81">
        <v>23691383.405684412</v>
      </c>
      <c r="AJ499" s="81">
        <v>23591225.486382999</v>
      </c>
      <c r="AK499" s="81">
        <v>0</v>
      </c>
      <c r="AL499" s="81">
        <v>0</v>
      </c>
      <c r="AM499" s="81">
        <v>1623278.0738160391</v>
      </c>
      <c r="AN499" s="81">
        <v>0</v>
      </c>
      <c r="AO499" s="81">
        <v>0</v>
      </c>
      <c r="AP499" s="82"/>
      <c r="AQ499" s="81">
        <v>79</v>
      </c>
      <c r="AR499" s="81">
        <v>55</v>
      </c>
      <c r="AS499" s="81">
        <v>0</v>
      </c>
      <c r="AT499" s="81">
        <v>0</v>
      </c>
      <c r="AU499" s="81">
        <v>0</v>
      </c>
      <c r="AV499" s="81">
        <v>0</v>
      </c>
      <c r="AW499" s="81" t="s">
        <v>564</v>
      </c>
      <c r="AX499" s="82"/>
      <c r="AY499" s="81">
        <v>427.94900000000013</v>
      </c>
      <c r="AZ499" s="81">
        <v>15137.4</v>
      </c>
      <c r="BA499" s="81">
        <v>0</v>
      </c>
      <c r="BB499" s="81">
        <v>0</v>
      </c>
      <c r="BC499" s="81">
        <v>0</v>
      </c>
      <c r="BD499" s="81">
        <v>0</v>
      </c>
      <c r="BE499" s="81" t="s">
        <v>564</v>
      </c>
      <c r="BF499" s="82"/>
      <c r="BG499" s="81">
        <v>0</v>
      </c>
      <c r="BH499" s="81">
        <v>0</v>
      </c>
      <c r="BI499" s="81">
        <v>12.792</v>
      </c>
      <c r="BJ499" s="81">
        <v>0</v>
      </c>
      <c r="BK499" s="81">
        <v>0</v>
      </c>
      <c r="BL499" s="81">
        <v>0</v>
      </c>
      <c r="BM499" s="82"/>
      <c r="BN499" s="81">
        <v>0</v>
      </c>
      <c r="BO499" s="81">
        <v>0</v>
      </c>
      <c r="BP499" s="81">
        <v>1</v>
      </c>
      <c r="BQ499" s="81">
        <v>0</v>
      </c>
      <c r="BR499" s="81">
        <v>0</v>
      </c>
      <c r="BS499" s="81">
        <v>0</v>
      </c>
      <c r="BT499"/>
      <c r="BU499" s="80">
        <v>12.792</v>
      </c>
      <c r="BV499" s="80">
        <v>0</v>
      </c>
      <c r="BW499" s="80">
        <v>0</v>
      </c>
      <c r="BX499" s="80">
        <v>0</v>
      </c>
      <c r="BY499" s="80">
        <v>0</v>
      </c>
      <c r="BZ499" s="80">
        <v>0</v>
      </c>
      <c r="CA499" s="80">
        <v>0</v>
      </c>
      <c r="CB499" s="80">
        <v>0</v>
      </c>
      <c r="CC499" s="80">
        <v>0</v>
      </c>
    </row>
    <row r="500" spans="1:81">
      <c r="A500" s="80" t="s">
        <v>2223</v>
      </c>
      <c r="B500" s="80">
        <v>442</v>
      </c>
      <c r="C500" s="80">
        <v>17</v>
      </c>
      <c r="D500" s="80">
        <v>26</v>
      </c>
      <c r="E500" s="80">
        <v>2020</v>
      </c>
      <c r="F500" s="80" t="s">
        <v>218</v>
      </c>
      <c r="G500" s="80" t="s">
        <v>1674</v>
      </c>
      <c r="H500" s="80" t="s">
        <v>1675</v>
      </c>
      <c r="I500" s="177"/>
      <c r="J500" s="81">
        <v>23.390869194796601</v>
      </c>
      <c r="K500" s="81">
        <v>1.3123686651229973</v>
      </c>
      <c r="L500" s="81">
        <v>52.96071434665906</v>
      </c>
      <c r="M500" s="81">
        <v>15.316035659486614</v>
      </c>
      <c r="N500" s="81">
        <v>27.943954992638229</v>
      </c>
      <c r="O500" s="81">
        <v>11.380196317136102</v>
      </c>
      <c r="P500" s="81">
        <v>16.329646924416867</v>
      </c>
      <c r="Q500" s="81">
        <v>0.68674405324495069</v>
      </c>
      <c r="R500" s="81">
        <v>0</v>
      </c>
      <c r="S500" s="81">
        <v>1.0384030753674529</v>
      </c>
      <c r="T500" s="82"/>
      <c r="U500" s="81">
        <v>1089370</v>
      </c>
      <c r="V500" s="81">
        <v>451</v>
      </c>
      <c r="W500" s="81">
        <v>1090</v>
      </c>
      <c r="X500" s="81">
        <v>3432</v>
      </c>
      <c r="Y500" s="81">
        <v>6286</v>
      </c>
      <c r="Z500" s="81">
        <v>8132</v>
      </c>
      <c r="AA500" s="81">
        <v>3684</v>
      </c>
      <c r="AB500" s="81">
        <v>11647</v>
      </c>
      <c r="AC500" s="81">
        <v>0</v>
      </c>
      <c r="AD500" s="81">
        <v>1.0384030753674529</v>
      </c>
      <c r="AE500" s="82"/>
      <c r="AF500" s="81">
        <v>8505700.121591704</v>
      </c>
      <c r="AG500" s="81">
        <v>840835.38583550532</v>
      </c>
      <c r="AH500" s="81">
        <v>7766598.0944456728</v>
      </c>
      <c r="AI500" s="81">
        <v>19705451.450476781</v>
      </c>
      <c r="AJ500" s="81">
        <v>23815260.440796796</v>
      </c>
      <c r="AK500" s="81"/>
      <c r="AL500" s="81"/>
      <c r="AM500" s="81">
        <v>1520062.9008689199</v>
      </c>
      <c r="AN500" s="81"/>
      <c r="AO500" s="81"/>
      <c r="AP500" s="82"/>
      <c r="AQ500" s="81">
        <v>81</v>
      </c>
      <c r="AR500" s="81">
        <v>74</v>
      </c>
      <c r="AS500" s="81">
        <v>0</v>
      </c>
      <c r="AT500" s="81">
        <v>0</v>
      </c>
      <c r="AU500" s="81">
        <v>0</v>
      </c>
      <c r="AV500" s="81">
        <v>0</v>
      </c>
      <c r="AW500" s="81">
        <v>0</v>
      </c>
      <c r="AX500" s="82"/>
      <c r="AY500" s="81">
        <v>442.34899999999999</v>
      </c>
      <c r="AZ500" s="81">
        <v>17299.8</v>
      </c>
      <c r="BA500" s="81">
        <v>0</v>
      </c>
      <c r="BB500" s="81">
        <v>0</v>
      </c>
      <c r="BC500" s="81">
        <v>0</v>
      </c>
      <c r="BD500" s="81">
        <v>0</v>
      </c>
      <c r="BE500" s="81">
        <v>0</v>
      </c>
      <c r="BF500" s="82"/>
      <c r="BG500" s="81">
        <v>0</v>
      </c>
      <c r="BH500" s="81">
        <v>0</v>
      </c>
      <c r="BI500" s="81">
        <v>12.085000000000001</v>
      </c>
      <c r="BJ500" s="81">
        <v>0</v>
      </c>
      <c r="BK500" s="81">
        <v>0</v>
      </c>
      <c r="BL500" s="81">
        <v>0</v>
      </c>
      <c r="BM500" s="82"/>
      <c r="BN500" s="81">
        <v>0</v>
      </c>
      <c r="BO500" s="81">
        <v>0</v>
      </c>
      <c r="BP500" s="81">
        <v>1</v>
      </c>
      <c r="BQ500" s="81">
        <v>0</v>
      </c>
      <c r="BR500" s="81">
        <v>0</v>
      </c>
      <c r="BS500" s="81">
        <v>0</v>
      </c>
      <c r="BT500"/>
      <c r="BU500" s="80">
        <v>12.085000000000001</v>
      </c>
      <c r="BV500" s="80">
        <v>0</v>
      </c>
      <c r="BW500" s="80">
        <v>0</v>
      </c>
      <c r="BX500" s="80">
        <v>0</v>
      </c>
      <c r="BY500" s="80">
        <v>0</v>
      </c>
      <c r="BZ500" s="80">
        <v>0</v>
      </c>
      <c r="CA500" s="80">
        <v>0</v>
      </c>
      <c r="CB500" s="80">
        <v>0</v>
      </c>
      <c r="CC500" s="80">
        <v>0</v>
      </c>
    </row>
    <row r="501" spans="1:81">
      <c r="A501" s="80" t="s">
        <v>1677</v>
      </c>
      <c r="B501" s="80">
        <v>442</v>
      </c>
      <c r="C501" s="80">
        <v>18</v>
      </c>
      <c r="D501" s="80">
        <v>26</v>
      </c>
      <c r="E501" s="80">
        <v>2021</v>
      </c>
      <c r="F501" s="80" t="s">
        <v>75</v>
      </c>
      <c r="G501" s="174" t="s">
        <v>1674</v>
      </c>
      <c r="H501" s="80" t="s">
        <v>1675</v>
      </c>
      <c r="I501" s="177"/>
      <c r="J501" s="81">
        <v>23.286277948708459</v>
      </c>
      <c r="K501" s="81">
        <v>1.2641753156572297</v>
      </c>
      <c r="L501" s="81">
        <v>48.331362366062578</v>
      </c>
      <c r="M501" s="81">
        <v>15.469682985575076</v>
      </c>
      <c r="N501" s="81">
        <v>26.299260895170434</v>
      </c>
      <c r="O501" s="81">
        <v>11.018133892979689</v>
      </c>
      <c r="P501" s="81">
        <v>16.90394061991211</v>
      </c>
      <c r="Q501" s="81">
        <v>0.68293204182565581</v>
      </c>
      <c r="R501" s="81">
        <v>0</v>
      </c>
      <c r="S501" s="81">
        <v>1.437761418434067</v>
      </c>
      <c r="T501" s="82"/>
      <c r="U501" s="81">
        <v>1113706</v>
      </c>
      <c r="V501" s="81">
        <v>451</v>
      </c>
      <c r="W501" s="81">
        <v>1090</v>
      </c>
      <c r="X501" s="81">
        <v>3432</v>
      </c>
      <c r="Y501" s="81">
        <v>6228</v>
      </c>
      <c r="Z501" s="81">
        <v>8107</v>
      </c>
      <c r="AA501" s="81">
        <v>3719</v>
      </c>
      <c r="AB501" s="81">
        <v>11445</v>
      </c>
      <c r="AC501" s="81">
        <v>0</v>
      </c>
      <c r="AD501" s="81">
        <v>1.437761418434067</v>
      </c>
      <c r="AE501" s="82"/>
      <c r="AF501" s="81">
        <v>8530508.5813335441</v>
      </c>
      <c r="AG501" s="81">
        <v>855355.29311946954</v>
      </c>
      <c r="AH501" s="81">
        <v>6963207.1795715755</v>
      </c>
      <c r="AI501" s="81">
        <v>21501558.710313551</v>
      </c>
      <c r="AJ501" s="81">
        <v>22994390.708569065</v>
      </c>
      <c r="AK501" s="81">
        <v>0</v>
      </c>
      <c r="AL501" s="81">
        <v>0</v>
      </c>
      <c r="AM501" s="81">
        <v>1502315.1959603045</v>
      </c>
      <c r="AN501" s="81">
        <v>0</v>
      </c>
      <c r="AO501" s="81">
        <v>0</v>
      </c>
      <c r="AP501" s="82"/>
      <c r="AQ501" s="81">
        <v>83</v>
      </c>
      <c r="AR501" s="81">
        <v>83</v>
      </c>
      <c r="AS501" s="81">
        <v>0</v>
      </c>
      <c r="AT501" s="81">
        <v>0</v>
      </c>
      <c r="AU501" s="81">
        <v>0</v>
      </c>
      <c r="AV501" s="81">
        <v>0</v>
      </c>
      <c r="AW501" s="81"/>
      <c r="AX501" s="82"/>
      <c r="AY501" s="81">
        <v>455.64899999999989</v>
      </c>
      <c r="AZ501" s="81">
        <v>17746.5</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1673</v>
      </c>
      <c r="B502" s="80">
        <v>442</v>
      </c>
      <c r="C502" s="80">
        <v>19</v>
      </c>
      <c r="D502" s="80">
        <v>26</v>
      </c>
      <c r="E502" s="80">
        <v>2022</v>
      </c>
      <c r="F502" s="80" t="s">
        <v>568</v>
      </c>
      <c r="G502" s="174" t="s">
        <v>1674</v>
      </c>
      <c r="H502" s="80" t="s">
        <v>1675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93</v>
      </c>
      <c r="AR502" s="81">
        <v>88</v>
      </c>
      <c r="AS502" s="81">
        <v>0</v>
      </c>
      <c r="AT502" s="81">
        <v>0</v>
      </c>
      <c r="AU502" s="81">
        <v>0</v>
      </c>
      <c r="AV502" s="81">
        <v>0</v>
      </c>
      <c r="AW502" s="81"/>
      <c r="AX502" s="82"/>
      <c r="AY502" s="81">
        <v>526.7489999999998</v>
      </c>
      <c r="AZ502" s="81">
        <v>17994.800000000007</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2224</v>
      </c>
      <c r="B503" s="80">
        <v>137</v>
      </c>
      <c r="C503" s="80">
        <v>1</v>
      </c>
      <c r="D503" s="80">
        <v>9</v>
      </c>
      <c r="E503" s="80">
        <v>1990</v>
      </c>
      <c r="F503" s="80" t="s">
        <v>562</v>
      </c>
      <c r="G503" s="80" t="s">
        <v>2225</v>
      </c>
      <c r="H503" s="80" t="s">
        <v>2226</v>
      </c>
      <c r="I503" s="177"/>
      <c r="J503" s="81">
        <v>3.6712042090907491</v>
      </c>
      <c r="K503" s="81">
        <v>1.7216020572090254</v>
      </c>
      <c r="L503" s="81">
        <v>1.5195527521151768</v>
      </c>
      <c r="M503" s="81">
        <v>25.930326923646025</v>
      </c>
      <c r="N503" s="81">
        <v>10.835574685677795</v>
      </c>
      <c r="O503" s="81">
        <v>11.412269749240833</v>
      </c>
      <c r="P503" s="81">
        <v>9.089370542961797</v>
      </c>
      <c r="Q503" s="81">
        <v>0.52264626386602686</v>
      </c>
      <c r="R503" s="81">
        <v>0</v>
      </c>
      <c r="S503" s="81">
        <v>0.53451752015301079</v>
      </c>
      <c r="T503" s="82"/>
      <c r="U503" s="81">
        <v>173450</v>
      </c>
      <c r="V503" s="81">
        <v>402</v>
      </c>
      <c r="W503" s="81">
        <v>16</v>
      </c>
      <c r="X503" s="81">
        <v>5622</v>
      </c>
      <c r="Y503" s="81">
        <v>2491</v>
      </c>
      <c r="Z503" s="81">
        <v>4694</v>
      </c>
      <c r="AA503" s="81">
        <v>2207</v>
      </c>
      <c r="AB503" s="81">
        <v>8486</v>
      </c>
      <c r="AC503" s="81">
        <v>0</v>
      </c>
      <c r="AD503" s="81">
        <v>0.53451752015301079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2227</v>
      </c>
      <c r="B504" s="80">
        <v>138</v>
      </c>
      <c r="C504" s="80">
        <v>2</v>
      </c>
      <c r="D504" s="80">
        <v>9</v>
      </c>
      <c r="E504" s="80">
        <v>2005</v>
      </c>
      <c r="F504" s="80" t="s">
        <v>565</v>
      </c>
      <c r="G504" s="80" t="s">
        <v>2225</v>
      </c>
      <c r="H504" s="80" t="s">
        <v>2226</v>
      </c>
      <c r="I504" s="177"/>
      <c r="J504" s="81">
        <v>3.0332208160933494</v>
      </c>
      <c r="K504" s="81">
        <v>1.3536954204829559</v>
      </c>
      <c r="L504" s="81">
        <v>3.7720995199733052</v>
      </c>
      <c r="M504" s="81">
        <v>53.845008628449001</v>
      </c>
      <c r="N504" s="81">
        <v>20.11470873395378</v>
      </c>
      <c r="O504" s="81">
        <v>15.862475754167887</v>
      </c>
      <c r="P504" s="81">
        <v>15.317309045472236</v>
      </c>
      <c r="Q504" s="81">
        <v>0.60658681059215014</v>
      </c>
      <c r="R504" s="81">
        <v>0</v>
      </c>
      <c r="S504" s="81">
        <v>1.8090905361205871</v>
      </c>
      <c r="T504" s="82"/>
      <c r="U504" s="81">
        <v>123739</v>
      </c>
      <c r="V504" s="81">
        <v>359</v>
      </c>
      <c r="W504" s="81">
        <v>41</v>
      </c>
      <c r="X504" s="81">
        <v>5019</v>
      </c>
      <c r="Y504" s="81">
        <v>4057</v>
      </c>
      <c r="Z504" s="81">
        <v>7550</v>
      </c>
      <c r="AA504" s="81">
        <v>3046</v>
      </c>
      <c r="AB504" s="81">
        <v>10296</v>
      </c>
      <c r="AC504" s="81">
        <v>0</v>
      </c>
      <c r="AD504" s="81">
        <v>1.8090905361205871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2228</v>
      </c>
      <c r="B505" s="80">
        <v>139</v>
      </c>
      <c r="C505" s="80">
        <v>3</v>
      </c>
      <c r="D505" s="80">
        <v>9</v>
      </c>
      <c r="E505" s="80">
        <v>2006</v>
      </c>
      <c r="F505" s="80" t="s">
        <v>566</v>
      </c>
      <c r="G505" s="80" t="s">
        <v>2225</v>
      </c>
      <c r="H505" s="80" t="s">
        <v>2226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2229</v>
      </c>
      <c r="B506" s="80">
        <v>140</v>
      </c>
      <c r="C506" s="80">
        <v>4</v>
      </c>
      <c r="D506" s="80">
        <v>9</v>
      </c>
      <c r="E506" s="80">
        <v>2007</v>
      </c>
      <c r="F506" s="80" t="s">
        <v>567</v>
      </c>
      <c r="G506" s="80" t="s">
        <v>2225</v>
      </c>
      <c r="H506" s="80" t="s">
        <v>2226</v>
      </c>
      <c r="I506" s="177"/>
      <c r="J506" s="81">
        <v>4.8513120339842528</v>
      </c>
      <c r="K506" s="81">
        <v>1.2238800777083567</v>
      </c>
      <c r="L506" s="81">
        <v>1.8076955969297237</v>
      </c>
      <c r="M506" s="81">
        <v>44.135799379831184</v>
      </c>
      <c r="N506" s="81">
        <v>18.437820232459174</v>
      </c>
      <c r="O506" s="81">
        <v>14.232263755898481</v>
      </c>
      <c r="P506" s="81">
        <v>15.610574811555457</v>
      </c>
      <c r="Q506" s="81">
        <v>0.64269696268939647</v>
      </c>
      <c r="R506" s="81">
        <v>0</v>
      </c>
      <c r="S506" s="81">
        <v>2.0568219697575945</v>
      </c>
      <c r="T506" s="82"/>
      <c r="U506" s="81">
        <v>217551</v>
      </c>
      <c r="V506" s="81">
        <v>329</v>
      </c>
      <c r="W506" s="81">
        <v>24</v>
      </c>
      <c r="X506" s="81">
        <v>5713</v>
      </c>
      <c r="Y506" s="81">
        <v>4188</v>
      </c>
      <c r="Z506" s="81">
        <v>7042</v>
      </c>
      <c r="AA506" s="81">
        <v>3057</v>
      </c>
      <c r="AB506" s="81">
        <v>10332</v>
      </c>
      <c r="AC506" s="81">
        <v>0</v>
      </c>
      <c r="AD506" s="81">
        <v>2.0568219697575945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2230</v>
      </c>
      <c r="B507" s="80">
        <v>141</v>
      </c>
      <c r="C507" s="80">
        <v>5</v>
      </c>
      <c r="D507" s="80">
        <v>9</v>
      </c>
      <c r="E507" s="80">
        <v>2008</v>
      </c>
      <c r="F507" s="80" t="s">
        <v>84</v>
      </c>
      <c r="G507" s="80" t="s">
        <v>2225</v>
      </c>
      <c r="H507" s="80" t="s">
        <v>2226</v>
      </c>
      <c r="I507" s="177"/>
      <c r="J507" s="81">
        <v>2.8867296506706266</v>
      </c>
      <c r="K507" s="81">
        <v>0.94747402671708736</v>
      </c>
      <c r="L507" s="81">
        <v>1.6422551939329559</v>
      </c>
      <c r="M507" s="81">
        <v>49.333655882937173</v>
      </c>
      <c r="N507" s="81">
        <v>19.570145250960486</v>
      </c>
      <c r="O507" s="81">
        <v>13.819965149987494</v>
      </c>
      <c r="P507" s="81">
        <v>15.159226298192259</v>
      </c>
      <c r="Q507" s="81">
        <v>0.62949164492741949</v>
      </c>
      <c r="R507" s="81">
        <v>0</v>
      </c>
      <c r="S507" s="81">
        <v>1.9658468413500865</v>
      </c>
      <c r="T507" s="82"/>
      <c r="U507" s="81">
        <v>149886</v>
      </c>
      <c r="V507" s="81">
        <v>329</v>
      </c>
      <c r="W507" s="81">
        <v>24</v>
      </c>
      <c r="X507" s="81">
        <v>5713</v>
      </c>
      <c r="Y507" s="81">
        <v>4206</v>
      </c>
      <c r="Z507" s="81">
        <v>7078</v>
      </c>
      <c r="AA507" s="81">
        <v>2972</v>
      </c>
      <c r="AB507" s="81">
        <v>10286</v>
      </c>
      <c r="AC507" s="81">
        <v>0</v>
      </c>
      <c r="AD507" s="81">
        <v>1.9658468413500865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2231</v>
      </c>
      <c r="B508" s="80">
        <v>142</v>
      </c>
      <c r="C508" s="80">
        <v>6</v>
      </c>
      <c r="D508" s="80">
        <v>9</v>
      </c>
      <c r="E508" s="80">
        <v>2009</v>
      </c>
      <c r="F508" s="80" t="s">
        <v>85</v>
      </c>
      <c r="G508" s="80" t="s">
        <v>2225</v>
      </c>
      <c r="H508" s="80" t="s">
        <v>2226</v>
      </c>
      <c r="I508" s="177"/>
      <c r="J508" s="81">
        <v>3.094244244934063</v>
      </c>
      <c r="K508" s="81">
        <v>0.81948612273707733</v>
      </c>
      <c r="L508" s="81">
        <v>2.389142915902807</v>
      </c>
      <c r="M508" s="81">
        <v>42.900728775784522</v>
      </c>
      <c r="N508" s="81">
        <v>17.812476897909878</v>
      </c>
      <c r="O508" s="81">
        <v>14.189225402791836</v>
      </c>
      <c r="P508" s="81">
        <v>14.945118290163949</v>
      </c>
      <c r="Q508" s="81">
        <v>0.60635976185819862</v>
      </c>
      <c r="R508" s="81">
        <v>0</v>
      </c>
      <c r="S508" s="81">
        <v>2.3346916666228106</v>
      </c>
      <c r="T508" s="82"/>
      <c r="U508" s="81">
        <v>143814</v>
      </c>
      <c r="V508" s="81">
        <v>284</v>
      </c>
      <c r="W508" s="81">
        <v>53</v>
      </c>
      <c r="X508" s="81">
        <v>5544</v>
      </c>
      <c r="Y508" s="81">
        <v>4294</v>
      </c>
      <c r="Z508" s="81">
        <v>7173</v>
      </c>
      <c r="AA508" s="81">
        <v>3008</v>
      </c>
      <c r="AB508" s="81">
        <v>10401</v>
      </c>
      <c r="AC508" s="81">
        <v>0</v>
      </c>
      <c r="AD508" s="81">
        <v>2.3346916666228106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37.658999999999999</v>
      </c>
      <c r="BL508" s="81">
        <v>0</v>
      </c>
      <c r="BM508" s="82"/>
      <c r="BN508" s="81">
        <v>0</v>
      </c>
      <c r="BO508" s="81">
        <v>0</v>
      </c>
      <c r="BP508" s="81">
        <v>0</v>
      </c>
      <c r="BQ508" s="81">
        <v>0</v>
      </c>
      <c r="BR508" s="81">
        <v>4</v>
      </c>
      <c r="BS508" s="81">
        <v>0</v>
      </c>
      <c r="BT508"/>
      <c r="BU508" s="80"/>
      <c r="BV508" s="80"/>
      <c r="BW508" s="80"/>
      <c r="BX508" s="80"/>
      <c r="BY508" s="80"/>
      <c r="BZ508" s="80"/>
      <c r="CA508" s="80"/>
      <c r="CB508" s="80"/>
      <c r="CC508" s="80"/>
    </row>
    <row r="509" spans="1:81">
      <c r="A509" s="80" t="s">
        <v>2232</v>
      </c>
      <c r="B509" s="80">
        <v>143</v>
      </c>
      <c r="C509" s="80">
        <v>7</v>
      </c>
      <c r="D509" s="80">
        <v>9</v>
      </c>
      <c r="E509" s="80">
        <v>2010</v>
      </c>
      <c r="F509" s="80" t="s">
        <v>86</v>
      </c>
      <c r="G509" s="80" t="s">
        <v>2225</v>
      </c>
      <c r="H509" s="80" t="s">
        <v>2226</v>
      </c>
      <c r="I509" s="177"/>
      <c r="J509" s="81">
        <v>2.8556512793364708</v>
      </c>
      <c r="K509" s="81">
        <v>0.86880564915875158</v>
      </c>
      <c r="L509" s="81">
        <v>2.3293316462622733</v>
      </c>
      <c r="M509" s="81">
        <v>44.476027688253573</v>
      </c>
      <c r="N509" s="81">
        <v>19.295332368235002</v>
      </c>
      <c r="O509" s="81">
        <v>14.411069047155562</v>
      </c>
      <c r="P509" s="81">
        <v>15.363582835749222</v>
      </c>
      <c r="Q509" s="81">
        <v>0.63487868981254858</v>
      </c>
      <c r="R509" s="81">
        <v>0</v>
      </c>
      <c r="S509" s="81">
        <v>3.2921929085151396</v>
      </c>
      <c r="T509" s="82"/>
      <c r="U509" s="81">
        <v>150497</v>
      </c>
      <c r="V509" s="81">
        <v>284</v>
      </c>
      <c r="W509" s="81">
        <v>53</v>
      </c>
      <c r="X509" s="81">
        <v>5544</v>
      </c>
      <c r="Y509" s="81">
        <v>4407</v>
      </c>
      <c r="Z509" s="81">
        <v>7319</v>
      </c>
      <c r="AA509" s="81">
        <v>3015</v>
      </c>
      <c r="AB509" s="81">
        <v>10435</v>
      </c>
      <c r="AC509" s="81">
        <v>0</v>
      </c>
      <c r="AD509" s="81">
        <v>3.2921929085151396</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46.658000000000001</v>
      </c>
      <c r="BL509" s="81">
        <v>0</v>
      </c>
      <c r="BM509" s="82"/>
      <c r="BN509" s="81">
        <v>0</v>
      </c>
      <c r="BO509" s="81">
        <v>0</v>
      </c>
      <c r="BP509" s="81">
        <v>0</v>
      </c>
      <c r="BQ509" s="81">
        <v>0</v>
      </c>
      <c r="BR509" s="81">
        <v>5</v>
      </c>
      <c r="BS509" s="81">
        <v>0</v>
      </c>
      <c r="BT509"/>
      <c r="BU509" s="80">
        <v>46.658000000000001</v>
      </c>
      <c r="BV509" s="80">
        <v>0</v>
      </c>
      <c r="BW509" s="80">
        <v>0</v>
      </c>
      <c r="BX509" s="80">
        <v>0</v>
      </c>
      <c r="BY509" s="80">
        <v>0</v>
      </c>
      <c r="BZ509" s="80">
        <v>0</v>
      </c>
      <c r="CA509" s="80">
        <v>0</v>
      </c>
      <c r="CB509" s="80">
        <v>0</v>
      </c>
      <c r="CC509" s="80">
        <v>0</v>
      </c>
    </row>
    <row r="510" spans="1:81">
      <c r="A510" s="80" t="s">
        <v>2233</v>
      </c>
      <c r="B510" s="80">
        <v>144</v>
      </c>
      <c r="C510" s="80">
        <v>8</v>
      </c>
      <c r="D510" s="80">
        <v>9</v>
      </c>
      <c r="E510" s="80">
        <v>2011</v>
      </c>
      <c r="F510" s="80" t="s">
        <v>87</v>
      </c>
      <c r="G510" s="80" t="s">
        <v>2225</v>
      </c>
      <c r="H510" s="80" t="s">
        <v>2226</v>
      </c>
      <c r="I510" s="177"/>
      <c r="J510" s="81">
        <v>4.53807543929533</v>
      </c>
      <c r="K510" s="81">
        <v>0.9815897399484802</v>
      </c>
      <c r="L510" s="81">
        <v>2.6150400456997192</v>
      </c>
      <c r="M510" s="81">
        <v>43.293827544527119</v>
      </c>
      <c r="N510" s="81">
        <v>20.230939856306598</v>
      </c>
      <c r="O510" s="81">
        <v>14.538249236857919</v>
      </c>
      <c r="P510" s="81">
        <v>14.983929259968267</v>
      </c>
      <c r="Q510" s="81">
        <v>0.73624071075453668</v>
      </c>
      <c r="R510" s="81">
        <v>0</v>
      </c>
      <c r="S510" s="81">
        <v>2.7280807541046399</v>
      </c>
      <c r="T510" s="82"/>
      <c r="U510" s="81">
        <v>253776</v>
      </c>
      <c r="V510" s="81">
        <v>284</v>
      </c>
      <c r="W510" s="81">
        <v>53</v>
      </c>
      <c r="X510" s="81">
        <v>5544</v>
      </c>
      <c r="Y510" s="81">
        <v>4481</v>
      </c>
      <c r="Z510" s="81">
        <v>7544</v>
      </c>
      <c r="AA510" s="81">
        <v>3028</v>
      </c>
      <c r="AB510" s="81">
        <v>10491</v>
      </c>
      <c r="AC510" s="81">
        <v>0</v>
      </c>
      <c r="AD510" s="81">
        <v>2.7280807541046399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45.148000000000003</v>
      </c>
      <c r="BL510" s="81">
        <v>0</v>
      </c>
      <c r="BM510" s="82"/>
      <c r="BN510" s="81">
        <v>0</v>
      </c>
      <c r="BO510" s="81">
        <v>0</v>
      </c>
      <c r="BP510" s="81">
        <v>0</v>
      </c>
      <c r="BQ510" s="81">
        <v>0</v>
      </c>
      <c r="BR510" s="81">
        <v>5</v>
      </c>
      <c r="BS510" s="81">
        <v>0</v>
      </c>
      <c r="BT510"/>
      <c r="BU510" s="80">
        <v>45.148000000000003</v>
      </c>
      <c r="BV510" s="80">
        <v>0</v>
      </c>
      <c r="BW510" s="80">
        <v>0</v>
      </c>
      <c r="BX510" s="80">
        <v>0</v>
      </c>
      <c r="BY510" s="80">
        <v>0</v>
      </c>
      <c r="BZ510" s="80">
        <v>0</v>
      </c>
      <c r="CA510" s="80">
        <v>0</v>
      </c>
      <c r="CB510" s="80">
        <v>0</v>
      </c>
      <c r="CC510" s="80">
        <v>0</v>
      </c>
    </row>
    <row r="511" spans="1:81">
      <c r="A511" s="80" t="s">
        <v>2234</v>
      </c>
      <c r="B511" s="80">
        <v>145</v>
      </c>
      <c r="C511" s="80">
        <v>9</v>
      </c>
      <c r="D511" s="80">
        <v>9</v>
      </c>
      <c r="E511" s="80">
        <v>2012</v>
      </c>
      <c r="F511" s="80" t="s">
        <v>88</v>
      </c>
      <c r="G511" s="80" t="s">
        <v>2225</v>
      </c>
      <c r="H511" s="80" t="s">
        <v>2226</v>
      </c>
      <c r="I511" s="177"/>
      <c r="J511" s="81">
        <v>2.5801717420276016</v>
      </c>
      <c r="K511" s="81">
        <v>0.86873553987262597</v>
      </c>
      <c r="L511" s="81">
        <v>2.523058813963714</v>
      </c>
      <c r="M511" s="81">
        <v>44.875320741440113</v>
      </c>
      <c r="N511" s="81">
        <v>18.465944424508411</v>
      </c>
      <c r="O511" s="81">
        <v>14.530914859490219</v>
      </c>
      <c r="P511" s="81">
        <v>14.989556398467979</v>
      </c>
      <c r="Q511" s="81">
        <v>0.82026590041920688</v>
      </c>
      <c r="R511" s="81">
        <v>0</v>
      </c>
      <c r="S511" s="81">
        <v>2.8165079186549069</v>
      </c>
      <c r="T511" s="82"/>
      <c r="U511" s="81">
        <v>162472</v>
      </c>
      <c r="V511" s="81">
        <v>284</v>
      </c>
      <c r="W511" s="81">
        <v>53</v>
      </c>
      <c r="X511" s="81">
        <v>5544</v>
      </c>
      <c r="Y511" s="81">
        <v>4699</v>
      </c>
      <c r="Z511" s="81">
        <v>7600</v>
      </c>
      <c r="AA511" s="81">
        <v>3012</v>
      </c>
      <c r="AB511" s="81">
        <v>10758</v>
      </c>
      <c r="AC511" s="81">
        <v>0</v>
      </c>
      <c r="AD511" s="81">
        <v>2.8165079186549069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37.573999999999998</v>
      </c>
      <c r="BL511" s="81">
        <v>0</v>
      </c>
      <c r="BM511" s="82"/>
      <c r="BN511" s="81">
        <v>0</v>
      </c>
      <c r="BO511" s="81">
        <v>0</v>
      </c>
      <c r="BP511" s="81">
        <v>0</v>
      </c>
      <c r="BQ511" s="81">
        <v>0</v>
      </c>
      <c r="BR511" s="81">
        <v>3</v>
      </c>
      <c r="BS511" s="81">
        <v>0</v>
      </c>
      <c r="BT511"/>
      <c r="BU511" s="80">
        <v>37.573999999999998</v>
      </c>
      <c r="BV511" s="80">
        <v>0</v>
      </c>
      <c r="BW511" s="80">
        <v>0</v>
      </c>
      <c r="BX511" s="80">
        <v>0</v>
      </c>
      <c r="BY511" s="80">
        <v>0</v>
      </c>
      <c r="BZ511" s="80">
        <v>0</v>
      </c>
      <c r="CA511" s="80">
        <v>0</v>
      </c>
      <c r="CB511" s="80">
        <v>0</v>
      </c>
      <c r="CC511" s="80">
        <v>0</v>
      </c>
    </row>
    <row r="512" spans="1:81">
      <c r="A512" s="80" t="s">
        <v>2235</v>
      </c>
      <c r="B512" s="80">
        <v>146</v>
      </c>
      <c r="C512" s="80">
        <v>10</v>
      </c>
      <c r="D512" s="80">
        <v>9</v>
      </c>
      <c r="E512" s="80">
        <v>2013</v>
      </c>
      <c r="F512" s="80" t="s">
        <v>89</v>
      </c>
      <c r="G512" s="80" t="s">
        <v>2225</v>
      </c>
      <c r="H512" s="80" t="s">
        <v>2226</v>
      </c>
      <c r="I512" s="177"/>
      <c r="J512" s="81">
        <v>3.0835760964234011</v>
      </c>
      <c r="K512" s="81">
        <v>0.80710585844282878</v>
      </c>
      <c r="L512" s="81">
        <v>2.261433765268491</v>
      </c>
      <c r="M512" s="81">
        <v>46.320712133162743</v>
      </c>
      <c r="N512" s="81">
        <v>18.493622293130883</v>
      </c>
      <c r="O512" s="81">
        <v>14.147796870663637</v>
      </c>
      <c r="P512" s="81">
        <v>15.041040071049462</v>
      </c>
      <c r="Q512" s="81">
        <v>0.83165667424707646</v>
      </c>
      <c r="R512" s="81">
        <v>0</v>
      </c>
      <c r="S512" s="81">
        <v>2.5111696608217482</v>
      </c>
      <c r="T512" s="82"/>
      <c r="U512" s="81">
        <v>187456</v>
      </c>
      <c r="V512" s="81">
        <v>284</v>
      </c>
      <c r="W512" s="81">
        <v>53</v>
      </c>
      <c r="X512" s="81">
        <v>5544</v>
      </c>
      <c r="Y512" s="81">
        <v>4704</v>
      </c>
      <c r="Z512" s="81">
        <v>7730</v>
      </c>
      <c r="AA512" s="81">
        <v>3011</v>
      </c>
      <c r="AB512" s="81">
        <v>10751</v>
      </c>
      <c r="AC512" s="81">
        <v>0</v>
      </c>
      <c r="AD512" s="81">
        <v>2.5111696608217482</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67.951000000000008</v>
      </c>
      <c r="BL512" s="81">
        <v>0</v>
      </c>
      <c r="BM512" s="82"/>
      <c r="BN512" s="81">
        <v>0</v>
      </c>
      <c r="BO512" s="81">
        <v>0</v>
      </c>
      <c r="BP512" s="81">
        <v>0</v>
      </c>
      <c r="BQ512" s="81">
        <v>0</v>
      </c>
      <c r="BR512" s="81">
        <v>6</v>
      </c>
      <c r="BS512" s="81">
        <v>0</v>
      </c>
      <c r="BT512"/>
      <c r="BU512" s="80">
        <v>67.950999999999993</v>
      </c>
      <c r="BV512" s="80">
        <v>0</v>
      </c>
      <c r="BW512" s="80">
        <v>0</v>
      </c>
      <c r="BX512" s="80">
        <v>0</v>
      </c>
      <c r="BY512" s="80">
        <v>0</v>
      </c>
      <c r="BZ512" s="80">
        <v>0</v>
      </c>
      <c r="CA512" s="80">
        <v>0</v>
      </c>
      <c r="CB512" s="80">
        <v>0</v>
      </c>
      <c r="CC512" s="80">
        <v>0</v>
      </c>
    </row>
    <row r="513" spans="1:81">
      <c r="A513" s="80" t="s">
        <v>2236</v>
      </c>
      <c r="B513" s="80">
        <v>147</v>
      </c>
      <c r="C513" s="80">
        <v>11</v>
      </c>
      <c r="D513" s="80">
        <v>9</v>
      </c>
      <c r="E513" s="80">
        <v>2014</v>
      </c>
      <c r="F513" s="80" t="s">
        <v>90</v>
      </c>
      <c r="G513" s="80" t="s">
        <v>2225</v>
      </c>
      <c r="H513" s="80" t="s">
        <v>2226</v>
      </c>
      <c r="I513" s="177"/>
      <c r="J513" s="81">
        <v>3.0499453534825212</v>
      </c>
      <c r="K513" s="81">
        <v>0.9265697679035968</v>
      </c>
      <c r="L513" s="81">
        <v>2.0629325409838786</v>
      </c>
      <c r="M513" s="81">
        <v>54.295359217498799</v>
      </c>
      <c r="N513" s="81">
        <v>19.070805653751385</v>
      </c>
      <c r="O513" s="81">
        <v>14.022116138363414</v>
      </c>
      <c r="P513" s="81">
        <v>15.119269796975297</v>
      </c>
      <c r="Q513" s="81">
        <v>0.80261287198142561</v>
      </c>
      <c r="R513" s="81">
        <v>0</v>
      </c>
      <c r="S513" s="81">
        <v>2.4340080286609096</v>
      </c>
      <c r="T513" s="82"/>
      <c r="U513" s="81">
        <v>182871</v>
      </c>
      <c r="V513" s="81">
        <v>299</v>
      </c>
      <c r="W513" s="81">
        <v>43</v>
      </c>
      <c r="X513" s="81">
        <v>7355</v>
      </c>
      <c r="Y513" s="81">
        <v>4838</v>
      </c>
      <c r="Z513" s="81">
        <v>8069</v>
      </c>
      <c r="AA513" s="81">
        <v>3011</v>
      </c>
      <c r="AB513" s="81">
        <v>10814</v>
      </c>
      <c r="AC513" s="81">
        <v>0</v>
      </c>
      <c r="AD513" s="81">
        <v>2.4340080286609096</v>
      </c>
      <c r="AE513" s="82"/>
      <c r="AF513" s="81">
        <v>1899945.3592304334</v>
      </c>
      <c r="AG513" s="81">
        <v>583930.4910189705</v>
      </c>
      <c r="AH513" s="81">
        <v>493819.57958876766</v>
      </c>
      <c r="AI513" s="81">
        <v>51048586.381455272</v>
      </c>
      <c r="AJ513" s="81">
        <v>19902681.268029697</v>
      </c>
      <c r="AK513" s="81">
        <v>0</v>
      </c>
      <c r="AL513" s="81">
        <v>0</v>
      </c>
      <c r="AM513" s="81">
        <v>1484600.604073341</v>
      </c>
      <c r="AN513" s="81">
        <v>0</v>
      </c>
      <c r="AO513" s="81">
        <v>0</v>
      </c>
      <c r="AP513" s="82"/>
      <c r="AQ513" s="81">
        <v>40</v>
      </c>
      <c r="AR513" s="81">
        <v>90</v>
      </c>
      <c r="AS513" s="81">
        <v>0</v>
      </c>
      <c r="AT513" s="81">
        <v>0</v>
      </c>
      <c r="AU513" s="81">
        <v>0</v>
      </c>
      <c r="AV513" s="81">
        <v>0</v>
      </c>
      <c r="AW513" s="81" t="s">
        <v>564</v>
      </c>
      <c r="AX513" s="82"/>
      <c r="AY513" s="81">
        <v>236</v>
      </c>
      <c r="AZ513" s="81">
        <v>1408.5</v>
      </c>
      <c r="BA513" s="81">
        <v>0</v>
      </c>
      <c r="BB513" s="81">
        <v>0</v>
      </c>
      <c r="BC513" s="81">
        <v>0</v>
      </c>
      <c r="BD513" s="81">
        <v>0</v>
      </c>
      <c r="BE513" s="81" t="s">
        <v>564</v>
      </c>
      <c r="BF513" s="82"/>
      <c r="BG513" s="81">
        <v>0</v>
      </c>
      <c r="BH513" s="81">
        <v>0</v>
      </c>
      <c r="BI513" s="81">
        <v>0</v>
      </c>
      <c r="BJ513" s="81">
        <v>0</v>
      </c>
      <c r="BK513" s="81">
        <v>65.739000000000004</v>
      </c>
      <c r="BL513" s="81">
        <v>0</v>
      </c>
      <c r="BM513" s="82"/>
      <c r="BN513" s="81">
        <v>0</v>
      </c>
      <c r="BO513" s="81">
        <v>0</v>
      </c>
      <c r="BP513" s="81">
        <v>0</v>
      </c>
      <c r="BQ513" s="81">
        <v>0</v>
      </c>
      <c r="BR513" s="81">
        <v>6</v>
      </c>
      <c r="BS513" s="81">
        <v>0</v>
      </c>
      <c r="BT513"/>
      <c r="BU513" s="80">
        <v>65.739000000000004</v>
      </c>
      <c r="BV513" s="80">
        <v>0</v>
      </c>
      <c r="BW513" s="80">
        <v>0</v>
      </c>
      <c r="BX513" s="80">
        <v>0</v>
      </c>
      <c r="BY513" s="80">
        <v>0</v>
      </c>
      <c r="BZ513" s="80">
        <v>0</v>
      </c>
      <c r="CA513" s="80">
        <v>0</v>
      </c>
      <c r="CB513" s="80">
        <v>0</v>
      </c>
      <c r="CC513" s="80">
        <v>0</v>
      </c>
    </row>
    <row r="514" spans="1:81">
      <c r="A514" s="80" t="s">
        <v>2237</v>
      </c>
      <c r="B514" s="80">
        <v>148</v>
      </c>
      <c r="C514" s="80">
        <v>12</v>
      </c>
      <c r="D514" s="80">
        <v>9</v>
      </c>
      <c r="E514" s="80">
        <v>2015</v>
      </c>
      <c r="F514" s="80" t="s">
        <v>91</v>
      </c>
      <c r="G514" s="80" t="s">
        <v>2225</v>
      </c>
      <c r="H514" s="80" t="s">
        <v>2226</v>
      </c>
      <c r="I514" s="177"/>
      <c r="J514" s="81">
        <v>1.6887256798514845</v>
      </c>
      <c r="K514" s="81">
        <v>0.92150888973035461</v>
      </c>
      <c r="L514" s="81">
        <v>2.3693713907619318</v>
      </c>
      <c r="M514" s="81">
        <v>49.155290844083993</v>
      </c>
      <c r="N514" s="81">
        <v>18.754080068085695</v>
      </c>
      <c r="O514" s="81">
        <v>14.203283940288554</v>
      </c>
      <c r="P514" s="81">
        <v>14.935179352894325</v>
      </c>
      <c r="Q514" s="81">
        <v>0.79240264678681049</v>
      </c>
      <c r="R514" s="81">
        <v>0</v>
      </c>
      <c r="S514" s="81">
        <v>2.4279811099366966</v>
      </c>
      <c r="T514" s="82"/>
      <c r="U514" s="81">
        <v>98262</v>
      </c>
      <c r="V514" s="81">
        <v>299</v>
      </c>
      <c r="W514" s="81">
        <v>43</v>
      </c>
      <c r="X514" s="81">
        <v>7355</v>
      </c>
      <c r="Y514" s="81">
        <v>5024</v>
      </c>
      <c r="Z514" s="81">
        <v>8252</v>
      </c>
      <c r="AA514" s="81">
        <v>2972</v>
      </c>
      <c r="AB514" s="81">
        <v>10906</v>
      </c>
      <c r="AC514" s="81">
        <v>0</v>
      </c>
      <c r="AD514" s="81">
        <v>2.4279811099366966</v>
      </c>
      <c r="AE514" s="82"/>
      <c r="AF514" s="81">
        <v>1275187.2046748518</v>
      </c>
      <c r="AG514" s="81">
        <v>590169.36358494533</v>
      </c>
      <c r="AH514" s="81">
        <v>476432.10157891852</v>
      </c>
      <c r="AI514" s="81">
        <v>49542166.607400335</v>
      </c>
      <c r="AJ514" s="81">
        <v>19455502.664098978</v>
      </c>
      <c r="AK514" s="81">
        <v>0</v>
      </c>
      <c r="AL514" s="81">
        <v>0</v>
      </c>
      <c r="AM514" s="81">
        <v>1494621.5510506509</v>
      </c>
      <c r="AN514" s="81">
        <v>0</v>
      </c>
      <c r="AO514" s="81">
        <v>0</v>
      </c>
      <c r="AP514" s="82"/>
      <c r="AQ514" s="81">
        <v>45</v>
      </c>
      <c r="AR514" s="81">
        <v>94</v>
      </c>
      <c r="AS514" s="81">
        <v>0</v>
      </c>
      <c r="AT514" s="81">
        <v>0</v>
      </c>
      <c r="AU514" s="81">
        <v>0</v>
      </c>
      <c r="AV514" s="81">
        <v>0</v>
      </c>
      <c r="AW514" s="81" t="s">
        <v>564</v>
      </c>
      <c r="AX514" s="82"/>
      <c r="AY514" s="81">
        <v>259.09399999999999</v>
      </c>
      <c r="AZ514" s="81">
        <v>1450.7</v>
      </c>
      <c r="BA514" s="81">
        <v>0</v>
      </c>
      <c r="BB514" s="81">
        <v>0</v>
      </c>
      <c r="BC514" s="81">
        <v>0</v>
      </c>
      <c r="BD514" s="81">
        <v>0</v>
      </c>
      <c r="BE514" s="81" t="s">
        <v>564</v>
      </c>
      <c r="BF514" s="82"/>
      <c r="BG514" s="81">
        <v>0</v>
      </c>
      <c r="BH514" s="81">
        <v>0</v>
      </c>
      <c r="BI514" s="81">
        <v>0</v>
      </c>
      <c r="BJ514" s="81">
        <v>0</v>
      </c>
      <c r="BK514" s="81">
        <v>57.099000000000004</v>
      </c>
      <c r="BL514" s="81">
        <v>0</v>
      </c>
      <c r="BM514" s="82"/>
      <c r="BN514" s="81">
        <v>0</v>
      </c>
      <c r="BO514" s="81">
        <v>0</v>
      </c>
      <c r="BP514" s="81">
        <v>0</v>
      </c>
      <c r="BQ514" s="81">
        <v>0</v>
      </c>
      <c r="BR514" s="81">
        <v>5</v>
      </c>
      <c r="BS514" s="81">
        <v>0</v>
      </c>
      <c r="BT514"/>
      <c r="BU514" s="80">
        <v>57.098999999999997</v>
      </c>
      <c r="BV514" s="80">
        <v>0</v>
      </c>
      <c r="BW514" s="80">
        <v>0</v>
      </c>
      <c r="BX514" s="80">
        <v>0</v>
      </c>
      <c r="BY514" s="80">
        <v>0</v>
      </c>
      <c r="BZ514" s="80">
        <v>0</v>
      </c>
      <c r="CA514" s="80">
        <v>0</v>
      </c>
      <c r="CB514" s="80">
        <v>0</v>
      </c>
      <c r="CC514" s="80">
        <v>0</v>
      </c>
    </row>
    <row r="515" spans="1:81">
      <c r="A515" s="80" t="s">
        <v>2238</v>
      </c>
      <c r="B515" s="80">
        <v>149</v>
      </c>
      <c r="C515" s="80">
        <v>13</v>
      </c>
      <c r="D515" s="80">
        <v>9</v>
      </c>
      <c r="E515" s="80">
        <v>2016</v>
      </c>
      <c r="F515" s="80" t="s">
        <v>92</v>
      </c>
      <c r="G515" s="80" t="s">
        <v>2225</v>
      </c>
      <c r="H515" s="80" t="s">
        <v>2226</v>
      </c>
      <c r="I515" s="177"/>
      <c r="J515" s="81">
        <v>3.0834586146099996</v>
      </c>
      <c r="K515" s="81">
        <v>0.87872910253704428</v>
      </c>
      <c r="L515" s="81">
        <v>2.2612513699187411</v>
      </c>
      <c r="M515" s="81">
        <v>50.946120278140917</v>
      </c>
      <c r="N515" s="81">
        <v>19.014130072020677</v>
      </c>
      <c r="O515" s="81">
        <v>13.996801283604093</v>
      </c>
      <c r="P515" s="81">
        <v>14.304077373874755</v>
      </c>
      <c r="Q515" s="81">
        <v>0.77553966580734079</v>
      </c>
      <c r="R515" s="81">
        <v>0</v>
      </c>
      <c r="S515" s="81">
        <v>3.0861748876894493</v>
      </c>
      <c r="T515" s="82"/>
      <c r="U515" s="81">
        <v>148243</v>
      </c>
      <c r="V515" s="81">
        <v>299</v>
      </c>
      <c r="W515" s="81">
        <v>43</v>
      </c>
      <c r="X515" s="81">
        <v>7355</v>
      </c>
      <c r="Y515" s="81">
        <v>5117</v>
      </c>
      <c r="Z515" s="81">
        <v>8232</v>
      </c>
      <c r="AA515" s="81">
        <v>2944</v>
      </c>
      <c r="AB515" s="81">
        <v>10980</v>
      </c>
      <c r="AC515" s="81">
        <v>0</v>
      </c>
      <c r="AD515" s="81">
        <v>3.0861748876894488</v>
      </c>
      <c r="AE515" s="82"/>
      <c r="AF515" s="81">
        <v>2559859.7344103069</v>
      </c>
      <c r="AG515" s="81">
        <v>514505.08679232461</v>
      </c>
      <c r="AH515" s="81">
        <v>358087.09184554912</v>
      </c>
      <c r="AI515" s="81">
        <v>53182706.33051502</v>
      </c>
      <c r="AJ515" s="81">
        <v>20994068.912926171</v>
      </c>
      <c r="AK515" s="81">
        <v>0</v>
      </c>
      <c r="AL515" s="81">
        <v>0</v>
      </c>
      <c r="AM515" s="81">
        <v>1505931.9937911809</v>
      </c>
      <c r="AN515" s="81">
        <v>0</v>
      </c>
      <c r="AO515" s="81">
        <v>0</v>
      </c>
      <c r="AP515" s="82"/>
      <c r="AQ515" s="81">
        <v>51</v>
      </c>
      <c r="AR515" s="81">
        <v>100</v>
      </c>
      <c r="AS515" s="81">
        <v>0</v>
      </c>
      <c r="AT515" s="81">
        <v>0</v>
      </c>
      <c r="AU515" s="81">
        <v>0</v>
      </c>
      <c r="AV515" s="81">
        <v>0</v>
      </c>
      <c r="AW515" s="81" t="s">
        <v>564</v>
      </c>
      <c r="AX515" s="82"/>
      <c r="AY515" s="81">
        <v>301.29399999999998</v>
      </c>
      <c r="AZ515" s="81">
        <v>1560.1</v>
      </c>
      <c r="BA515" s="81">
        <v>0</v>
      </c>
      <c r="BB515" s="81">
        <v>0</v>
      </c>
      <c r="BC515" s="81">
        <v>0</v>
      </c>
      <c r="BD515" s="81">
        <v>0</v>
      </c>
      <c r="BE515" s="81" t="s">
        <v>564</v>
      </c>
      <c r="BF515" s="82"/>
      <c r="BG515" s="81">
        <v>0</v>
      </c>
      <c r="BH515" s="81">
        <v>0</v>
      </c>
      <c r="BI515" s="81">
        <v>0</v>
      </c>
      <c r="BJ515" s="81">
        <v>0</v>
      </c>
      <c r="BK515" s="81">
        <v>65.378</v>
      </c>
      <c r="BL515" s="81">
        <v>0</v>
      </c>
      <c r="BM515" s="82"/>
      <c r="BN515" s="81">
        <v>0</v>
      </c>
      <c r="BO515" s="81">
        <v>0</v>
      </c>
      <c r="BP515" s="81">
        <v>0</v>
      </c>
      <c r="BQ515" s="81">
        <v>0</v>
      </c>
      <c r="BR515" s="81">
        <v>6</v>
      </c>
      <c r="BS515" s="81">
        <v>0</v>
      </c>
      <c r="BT515"/>
      <c r="BU515" s="80">
        <v>65.378</v>
      </c>
      <c r="BV515" s="80">
        <v>0</v>
      </c>
      <c r="BW515" s="80">
        <v>0</v>
      </c>
      <c r="BX515" s="80">
        <v>0</v>
      </c>
      <c r="BY515" s="80">
        <v>0</v>
      </c>
      <c r="BZ515" s="80">
        <v>0</v>
      </c>
      <c r="CA515" s="80">
        <v>0</v>
      </c>
      <c r="CB515" s="80">
        <v>0</v>
      </c>
      <c r="CC515" s="80">
        <v>0</v>
      </c>
    </row>
    <row r="516" spans="1:81">
      <c r="A516" s="80" t="s">
        <v>2239</v>
      </c>
      <c r="B516" s="80">
        <v>150</v>
      </c>
      <c r="C516" s="80">
        <v>14</v>
      </c>
      <c r="D516" s="80">
        <v>9</v>
      </c>
      <c r="E516" s="80">
        <v>2017</v>
      </c>
      <c r="F516" s="80" t="s">
        <v>71</v>
      </c>
      <c r="G516" s="80" t="s">
        <v>2225</v>
      </c>
      <c r="H516" s="80" t="s">
        <v>2226</v>
      </c>
      <c r="I516" s="177"/>
      <c r="J516" s="81">
        <v>2.9071859574306322</v>
      </c>
      <c r="K516" s="81">
        <v>0.94597743497086595</v>
      </c>
      <c r="L516" s="81">
        <v>1.7556151971373744</v>
      </c>
      <c r="M516" s="81">
        <v>51.156309498385774</v>
      </c>
      <c r="N516" s="81">
        <v>19.482600512835116</v>
      </c>
      <c r="O516" s="81">
        <v>13.972457570461147</v>
      </c>
      <c r="P516" s="81">
        <v>14.363132405146157</v>
      </c>
      <c r="Q516" s="81">
        <v>0.74700430601142331</v>
      </c>
      <c r="R516" s="81">
        <v>0</v>
      </c>
      <c r="S516" s="81">
        <v>2.9261297955616401</v>
      </c>
      <c r="T516" s="82"/>
      <c r="U516" s="81">
        <v>153838</v>
      </c>
      <c r="V516" s="81">
        <v>299</v>
      </c>
      <c r="W516" s="81">
        <v>43</v>
      </c>
      <c r="X516" s="81">
        <v>7355</v>
      </c>
      <c r="Y516" s="81">
        <v>5098</v>
      </c>
      <c r="Z516" s="81">
        <v>8354</v>
      </c>
      <c r="AA516" s="81">
        <v>2975</v>
      </c>
      <c r="AB516" s="81">
        <v>10937</v>
      </c>
      <c r="AC516" s="81">
        <v>0</v>
      </c>
      <c r="AD516" s="81">
        <v>2.9261297955616401</v>
      </c>
      <c r="AE516" s="82"/>
      <c r="AF516" s="81">
        <v>2289737.1556910542</v>
      </c>
      <c r="AG516" s="81">
        <v>556580.0846963966</v>
      </c>
      <c r="AH516" s="81">
        <v>374369.16894294758</v>
      </c>
      <c r="AI516" s="81">
        <v>54534360.677961357</v>
      </c>
      <c r="AJ516" s="81">
        <v>21369584.15087264</v>
      </c>
      <c r="AK516" s="81">
        <v>0</v>
      </c>
      <c r="AL516" s="81">
        <v>0</v>
      </c>
      <c r="AM516" s="81">
        <v>1502381.590352668</v>
      </c>
      <c r="AN516" s="81">
        <v>0</v>
      </c>
      <c r="AO516" s="81">
        <v>0</v>
      </c>
      <c r="AP516" s="82"/>
      <c r="AQ516" s="81">
        <v>58</v>
      </c>
      <c r="AR516" s="81">
        <v>101</v>
      </c>
      <c r="AS516" s="81">
        <v>0</v>
      </c>
      <c r="AT516" s="81">
        <v>0</v>
      </c>
      <c r="AU516" s="81">
        <v>0</v>
      </c>
      <c r="AV516" s="81">
        <v>0</v>
      </c>
      <c r="AW516" s="81" t="s">
        <v>564</v>
      </c>
      <c r="AX516" s="82"/>
      <c r="AY516" s="81">
        <v>352.39400000000001</v>
      </c>
      <c r="AZ516" s="81">
        <v>1574.100000000001</v>
      </c>
      <c r="BA516" s="81">
        <v>0</v>
      </c>
      <c r="BB516" s="81">
        <v>0</v>
      </c>
      <c r="BC516" s="81">
        <v>0</v>
      </c>
      <c r="BD516" s="81">
        <v>0</v>
      </c>
      <c r="BE516" s="81" t="s">
        <v>564</v>
      </c>
      <c r="BF516" s="82"/>
      <c r="BG516" s="81">
        <v>0</v>
      </c>
      <c r="BH516" s="81">
        <v>0</v>
      </c>
      <c r="BI516" s="81">
        <v>0</v>
      </c>
      <c r="BJ516" s="81">
        <v>0</v>
      </c>
      <c r="BK516" s="81">
        <v>71.378999999999991</v>
      </c>
      <c r="BL516" s="81">
        <v>0</v>
      </c>
      <c r="BM516" s="82"/>
      <c r="BN516" s="81">
        <v>0</v>
      </c>
      <c r="BO516" s="81">
        <v>0</v>
      </c>
      <c r="BP516" s="81">
        <v>0</v>
      </c>
      <c r="BQ516" s="81">
        <v>0</v>
      </c>
      <c r="BR516" s="81">
        <v>7</v>
      </c>
      <c r="BS516" s="81">
        <v>0</v>
      </c>
      <c r="BT516"/>
      <c r="BU516" s="80">
        <v>71.379000000000005</v>
      </c>
      <c r="BV516" s="80">
        <v>0</v>
      </c>
      <c r="BW516" s="80">
        <v>0</v>
      </c>
      <c r="BX516" s="80">
        <v>0</v>
      </c>
      <c r="BY516" s="80">
        <v>0</v>
      </c>
      <c r="BZ516" s="80">
        <v>0</v>
      </c>
      <c r="CA516" s="80">
        <v>0</v>
      </c>
      <c r="CB516" s="80">
        <v>0</v>
      </c>
      <c r="CC516" s="80">
        <v>0</v>
      </c>
    </row>
    <row r="517" spans="1:81">
      <c r="A517" s="80" t="s">
        <v>2240</v>
      </c>
      <c r="B517" s="80">
        <v>151</v>
      </c>
      <c r="C517" s="80">
        <v>15</v>
      </c>
      <c r="D517" s="80">
        <v>9</v>
      </c>
      <c r="E517" s="80">
        <v>2018</v>
      </c>
      <c r="F517" s="80" t="s">
        <v>93</v>
      </c>
      <c r="G517" s="80" t="s">
        <v>2225</v>
      </c>
      <c r="H517" s="80" t="s">
        <v>2226</v>
      </c>
      <c r="I517" s="177"/>
      <c r="J517" s="81">
        <v>4.8907558817714953</v>
      </c>
      <c r="K517" s="81">
        <v>0.9025334786015109</v>
      </c>
      <c r="L517" s="81">
        <v>1.6526936926248061</v>
      </c>
      <c r="M517" s="81">
        <v>59.188761879708537</v>
      </c>
      <c r="N517" s="81">
        <v>18.019567471693858</v>
      </c>
      <c r="O517" s="81">
        <v>13.675481993643194</v>
      </c>
      <c r="P517" s="81">
        <v>14.588209533963761</v>
      </c>
      <c r="Q517" s="81">
        <v>0.69958363377043864</v>
      </c>
      <c r="R517" s="81">
        <v>0</v>
      </c>
      <c r="S517" s="81">
        <v>3.4634995774071178</v>
      </c>
      <c r="T517" s="82"/>
      <c r="U517" s="81">
        <v>266760</v>
      </c>
      <c r="V517" s="81">
        <v>299</v>
      </c>
      <c r="W517" s="81">
        <v>43</v>
      </c>
      <c r="X517" s="81">
        <v>7355</v>
      </c>
      <c r="Y517" s="81">
        <v>5252</v>
      </c>
      <c r="Z517" s="81">
        <v>8333</v>
      </c>
      <c r="AA517" s="81">
        <v>3052</v>
      </c>
      <c r="AB517" s="81">
        <v>11038</v>
      </c>
      <c r="AC517" s="81">
        <v>0</v>
      </c>
      <c r="AD517" s="81">
        <v>3.4634995774071178</v>
      </c>
      <c r="AE517" s="82"/>
      <c r="AF517" s="81">
        <v>3131616.0819024029</v>
      </c>
      <c r="AG517" s="81">
        <v>498393.20206979592</v>
      </c>
      <c r="AH517" s="81">
        <v>345822.13654465933</v>
      </c>
      <c r="AI517" s="81">
        <v>63951058.363494657</v>
      </c>
      <c r="AJ517" s="81">
        <v>19430561.281827521</v>
      </c>
      <c r="AK517" s="81">
        <v>0</v>
      </c>
      <c r="AL517" s="81">
        <v>0</v>
      </c>
      <c r="AM517" s="81">
        <v>1519392.96003518</v>
      </c>
      <c r="AN517" s="81">
        <v>0</v>
      </c>
      <c r="AO517" s="81">
        <v>0</v>
      </c>
      <c r="AP517" s="82"/>
      <c r="AQ517" s="81">
        <v>66</v>
      </c>
      <c r="AR517" s="81">
        <v>102</v>
      </c>
      <c r="AS517" s="81">
        <v>0</v>
      </c>
      <c r="AT517" s="81">
        <v>0</v>
      </c>
      <c r="AU517" s="81">
        <v>0</v>
      </c>
      <c r="AV517" s="81">
        <v>0</v>
      </c>
      <c r="AW517" s="81" t="s">
        <v>564</v>
      </c>
      <c r="AX517" s="82"/>
      <c r="AY517" s="81">
        <v>409.19400000000002</v>
      </c>
      <c r="AZ517" s="81">
        <v>1594</v>
      </c>
      <c r="BA517" s="81">
        <v>0</v>
      </c>
      <c r="BB517" s="81">
        <v>0</v>
      </c>
      <c r="BC517" s="81">
        <v>0</v>
      </c>
      <c r="BD517" s="81">
        <v>0</v>
      </c>
      <c r="BE517" s="81" t="s">
        <v>564</v>
      </c>
      <c r="BF517" s="82"/>
      <c r="BG517" s="81">
        <v>0</v>
      </c>
      <c r="BH517" s="81">
        <v>0</v>
      </c>
      <c r="BI517" s="81">
        <v>0</v>
      </c>
      <c r="BJ517" s="81">
        <v>0</v>
      </c>
      <c r="BK517" s="81">
        <v>68.766999999999996</v>
      </c>
      <c r="BL517" s="81">
        <v>0</v>
      </c>
      <c r="BM517" s="82"/>
      <c r="BN517" s="81">
        <v>0</v>
      </c>
      <c r="BO517" s="81">
        <v>0</v>
      </c>
      <c r="BP517" s="81">
        <v>0</v>
      </c>
      <c r="BQ517" s="81">
        <v>0</v>
      </c>
      <c r="BR517" s="81">
        <v>7</v>
      </c>
      <c r="BS517" s="81">
        <v>0</v>
      </c>
      <c r="BT517"/>
      <c r="BU517" s="80">
        <v>68.766999999999996</v>
      </c>
      <c r="BV517" s="80">
        <v>0</v>
      </c>
      <c r="BW517" s="80">
        <v>0</v>
      </c>
      <c r="BX517" s="80">
        <v>0</v>
      </c>
      <c r="BY517" s="80">
        <v>0</v>
      </c>
      <c r="BZ517" s="80">
        <v>0</v>
      </c>
      <c r="CA517" s="80">
        <v>0</v>
      </c>
      <c r="CB517" s="80">
        <v>0</v>
      </c>
      <c r="CC517" s="80">
        <v>0</v>
      </c>
    </row>
    <row r="518" spans="1:81">
      <c r="A518" s="80" t="s">
        <v>2241</v>
      </c>
      <c r="B518" s="80">
        <v>152</v>
      </c>
      <c r="C518" s="80">
        <v>16</v>
      </c>
      <c r="D518" s="80">
        <v>9</v>
      </c>
      <c r="E518" s="80">
        <v>2019</v>
      </c>
      <c r="F518" s="80" t="s">
        <v>73</v>
      </c>
      <c r="G518" s="80" t="s">
        <v>2225</v>
      </c>
      <c r="H518" s="80" t="s">
        <v>2226</v>
      </c>
      <c r="I518" s="177"/>
      <c r="J518" s="81">
        <v>2.6087166671974558</v>
      </c>
      <c r="K518" s="81">
        <v>0.84448040160761917</v>
      </c>
      <c r="L518" s="81">
        <v>1.6806960756822051</v>
      </c>
      <c r="M518" s="81">
        <v>48.713100096936522</v>
      </c>
      <c r="N518" s="81">
        <v>18.18441525837461</v>
      </c>
      <c r="O518" s="81">
        <v>13.608734025489428</v>
      </c>
      <c r="P518" s="81">
        <v>14.712665374163684</v>
      </c>
      <c r="Q518" s="81">
        <v>0.68274605168363878</v>
      </c>
      <c r="R518" s="81">
        <v>0</v>
      </c>
      <c r="S518" s="81">
        <v>3.5250623861463337</v>
      </c>
      <c r="T518" s="82"/>
      <c r="U518" s="81">
        <v>143008</v>
      </c>
      <c r="V518" s="81">
        <v>299</v>
      </c>
      <c r="W518" s="81">
        <v>43</v>
      </c>
      <c r="X518" s="81">
        <v>7355</v>
      </c>
      <c r="Y518" s="81">
        <v>5398</v>
      </c>
      <c r="Z518" s="81">
        <v>8520</v>
      </c>
      <c r="AA518" s="81">
        <v>3055</v>
      </c>
      <c r="AB518" s="81">
        <v>11064</v>
      </c>
      <c r="AC518" s="81">
        <v>0</v>
      </c>
      <c r="AD518" s="81">
        <v>3.5250623861463342</v>
      </c>
      <c r="AE518" s="82"/>
      <c r="AF518" s="81">
        <v>2126471.9225185509</v>
      </c>
      <c r="AG518" s="81">
        <v>484502.29042325052</v>
      </c>
      <c r="AH518" s="81">
        <v>382052.61114782159</v>
      </c>
      <c r="AI518" s="81">
        <v>50495578.941157892</v>
      </c>
      <c r="AJ518" s="81">
        <v>19281519.491428308</v>
      </c>
      <c r="AK518" s="81">
        <v>0</v>
      </c>
      <c r="AL518" s="81">
        <v>0</v>
      </c>
      <c r="AM518" s="81">
        <v>1506833.5102525931</v>
      </c>
      <c r="AN518" s="81">
        <v>0</v>
      </c>
      <c r="AO518" s="81">
        <v>0</v>
      </c>
      <c r="AP518" s="82"/>
      <c r="AQ518" s="81">
        <v>68</v>
      </c>
      <c r="AR518" s="81">
        <v>103</v>
      </c>
      <c r="AS518" s="81">
        <v>0</v>
      </c>
      <c r="AT518" s="81">
        <v>0</v>
      </c>
      <c r="AU518" s="81">
        <v>0</v>
      </c>
      <c r="AV518" s="81">
        <v>0</v>
      </c>
      <c r="AW518" s="81" t="s">
        <v>564</v>
      </c>
      <c r="AX518" s="82"/>
      <c r="AY518" s="81">
        <v>426.59399999999988</v>
      </c>
      <c r="AZ518" s="81">
        <v>1643.4</v>
      </c>
      <c r="BA518" s="81">
        <v>0</v>
      </c>
      <c r="BB518" s="81">
        <v>0</v>
      </c>
      <c r="BC518" s="81">
        <v>0</v>
      </c>
      <c r="BD518" s="81">
        <v>0</v>
      </c>
      <c r="BE518" s="81" t="s">
        <v>564</v>
      </c>
      <c r="BF518" s="82"/>
      <c r="BG518" s="81">
        <v>0</v>
      </c>
      <c r="BH518" s="81">
        <v>0</v>
      </c>
      <c r="BI518" s="81">
        <v>0</v>
      </c>
      <c r="BJ518" s="81">
        <v>0</v>
      </c>
      <c r="BK518" s="81">
        <v>66.199000000000012</v>
      </c>
      <c r="BL518" s="81">
        <v>0</v>
      </c>
      <c r="BM518" s="82"/>
      <c r="BN518" s="81">
        <v>0</v>
      </c>
      <c r="BO518" s="81">
        <v>0</v>
      </c>
      <c r="BP518" s="81">
        <v>0</v>
      </c>
      <c r="BQ518" s="81">
        <v>0</v>
      </c>
      <c r="BR518" s="81">
        <v>7</v>
      </c>
      <c r="BS518" s="81">
        <v>0</v>
      </c>
      <c r="BT518"/>
      <c r="BU518" s="80">
        <v>66.198999999999998</v>
      </c>
      <c r="BV518" s="80">
        <v>0</v>
      </c>
      <c r="BW518" s="80">
        <v>0</v>
      </c>
      <c r="BX518" s="80">
        <v>0</v>
      </c>
      <c r="BY518" s="80">
        <v>0</v>
      </c>
      <c r="BZ518" s="80">
        <v>0</v>
      </c>
      <c r="CA518" s="80">
        <v>0</v>
      </c>
      <c r="CB518" s="80">
        <v>0</v>
      </c>
      <c r="CC518" s="80">
        <v>0</v>
      </c>
    </row>
    <row r="519" spans="1:81">
      <c r="A519" s="80" t="s">
        <v>2242</v>
      </c>
      <c r="B519" s="80">
        <v>153</v>
      </c>
      <c r="C519" s="80">
        <v>17</v>
      </c>
      <c r="D519" s="80">
        <v>9</v>
      </c>
      <c r="E519" s="80">
        <v>2020</v>
      </c>
      <c r="F519" s="80" t="s">
        <v>218</v>
      </c>
      <c r="G519" s="80" t="s">
        <v>2225</v>
      </c>
      <c r="H519" s="80" t="s">
        <v>2226</v>
      </c>
      <c r="I519" s="177"/>
      <c r="J519" s="81">
        <v>1.9048117571508461</v>
      </c>
      <c r="K519" s="81">
        <v>0.54317166732831579</v>
      </c>
      <c r="L519" s="81">
        <v>1.6670344369587613</v>
      </c>
      <c r="M519" s="81">
        <v>35.479779476577022</v>
      </c>
      <c r="N519" s="81">
        <v>16.992264129040478</v>
      </c>
      <c r="O519" s="81">
        <v>11.74264969221459</v>
      </c>
      <c r="P519" s="81">
        <v>13.324353597936238</v>
      </c>
      <c r="Q519" s="81">
        <v>0.65154304012678843</v>
      </c>
      <c r="R519" s="81">
        <v>0</v>
      </c>
      <c r="S519" s="81">
        <v>3.0941127031468731</v>
      </c>
      <c r="T519" s="82"/>
      <c r="U519" s="81">
        <v>122020</v>
      </c>
      <c r="V519" s="81">
        <v>227</v>
      </c>
      <c r="W519" s="81">
        <v>42</v>
      </c>
      <c r="X519" s="81">
        <v>6932</v>
      </c>
      <c r="Y519" s="81">
        <v>5410</v>
      </c>
      <c r="Z519" s="81">
        <v>8391</v>
      </c>
      <c r="AA519" s="81">
        <v>3006</v>
      </c>
      <c r="AB519" s="81">
        <v>11050</v>
      </c>
      <c r="AC519" s="81">
        <v>0</v>
      </c>
      <c r="AD519" s="81">
        <v>3.0941127031468731</v>
      </c>
      <c r="AE519" s="82"/>
      <c r="AF519" s="81">
        <v>1625043.3370796009</v>
      </c>
      <c r="AG519" s="81">
        <v>310832.76870457828</v>
      </c>
      <c r="AH519" s="81">
        <v>417929.62422572973</v>
      </c>
      <c r="AI519" s="81">
        <v>39849291.221137442</v>
      </c>
      <c r="AJ519" s="81">
        <v>20186089.57957742</v>
      </c>
      <c r="AK519" s="81"/>
      <c r="AL519" s="81"/>
      <c r="AM519" s="81">
        <v>1442147.7680605792</v>
      </c>
      <c r="AN519" s="81"/>
      <c r="AO519" s="81"/>
      <c r="AP519" s="82"/>
      <c r="AQ519" s="81">
        <v>80</v>
      </c>
      <c r="AR519" s="81">
        <v>104</v>
      </c>
      <c r="AS519" s="81">
        <v>0</v>
      </c>
      <c r="AT519" s="81">
        <v>0</v>
      </c>
      <c r="AU519" s="81">
        <v>0</v>
      </c>
      <c r="AV519" s="81">
        <v>0</v>
      </c>
      <c r="AW519" s="81">
        <v>0</v>
      </c>
      <c r="AX519" s="82"/>
      <c r="AY519" s="81">
        <v>499.89399999999978</v>
      </c>
      <c r="AZ519" s="81">
        <v>1658.5</v>
      </c>
      <c r="BA519" s="81">
        <v>0</v>
      </c>
      <c r="BB519" s="81">
        <v>0</v>
      </c>
      <c r="BC519" s="81">
        <v>0</v>
      </c>
      <c r="BD519" s="81">
        <v>0</v>
      </c>
      <c r="BE519" s="81">
        <v>0</v>
      </c>
      <c r="BF519" s="82"/>
      <c r="BG519" s="81">
        <v>0</v>
      </c>
      <c r="BH519" s="81">
        <v>0</v>
      </c>
      <c r="BI519" s="81">
        <v>0</v>
      </c>
      <c r="BJ519" s="81">
        <v>0</v>
      </c>
      <c r="BK519" s="81">
        <v>69.676999999999992</v>
      </c>
      <c r="BL519" s="81">
        <v>0</v>
      </c>
      <c r="BM519" s="82"/>
      <c r="BN519" s="81">
        <v>0</v>
      </c>
      <c r="BO519" s="81">
        <v>0</v>
      </c>
      <c r="BP519" s="81">
        <v>0</v>
      </c>
      <c r="BQ519" s="81">
        <v>0</v>
      </c>
      <c r="BR519" s="81">
        <v>9</v>
      </c>
      <c r="BS519" s="81">
        <v>0</v>
      </c>
      <c r="BT519"/>
      <c r="BU519" s="80">
        <v>69.677000000000007</v>
      </c>
      <c r="BV519" s="80">
        <v>0</v>
      </c>
      <c r="BW519" s="80">
        <v>0</v>
      </c>
      <c r="BX519" s="80">
        <v>0</v>
      </c>
      <c r="BY519" s="80">
        <v>0</v>
      </c>
      <c r="BZ519" s="80">
        <v>0</v>
      </c>
      <c r="CA519" s="80">
        <v>0</v>
      </c>
      <c r="CB519" s="80">
        <v>0</v>
      </c>
      <c r="CC519" s="80">
        <v>0</v>
      </c>
    </row>
    <row r="520" spans="1:81">
      <c r="A520" s="80" t="s">
        <v>2243</v>
      </c>
      <c r="B520" s="80">
        <v>153</v>
      </c>
      <c r="C520" s="80">
        <v>18</v>
      </c>
      <c r="D520" s="80">
        <v>9</v>
      </c>
      <c r="E520" s="80">
        <v>2021</v>
      </c>
      <c r="F520" s="80" t="s">
        <v>75</v>
      </c>
      <c r="G520" s="174" t="s">
        <v>2225</v>
      </c>
      <c r="H520" s="80" t="s">
        <v>2226</v>
      </c>
      <c r="I520" s="177"/>
      <c r="J520" s="81">
        <v>2.6456985952967154</v>
      </c>
      <c r="K520" s="81">
        <v>0.57520317939288879</v>
      </c>
      <c r="L520" s="81">
        <v>1.7970170902692455</v>
      </c>
      <c r="M520" s="81">
        <v>38.193906897492973</v>
      </c>
      <c r="N520" s="81">
        <v>17.185618028461406</v>
      </c>
      <c r="O520" s="81">
        <v>11.429937836432609</v>
      </c>
      <c r="P520" s="81">
        <v>14.281307186814693</v>
      </c>
      <c r="Q520" s="81">
        <v>0.66127154980444891</v>
      </c>
      <c r="R520" s="81">
        <v>0</v>
      </c>
      <c r="S520" s="81">
        <v>2.627942705703346</v>
      </c>
      <c r="T520" s="82"/>
      <c r="U520" s="81">
        <v>179514</v>
      </c>
      <c r="V520" s="81">
        <v>227</v>
      </c>
      <c r="W520" s="81">
        <v>42</v>
      </c>
      <c r="X520" s="81">
        <v>6932</v>
      </c>
      <c r="Y520" s="81">
        <v>5534</v>
      </c>
      <c r="Z520" s="81">
        <v>8410</v>
      </c>
      <c r="AA520" s="81">
        <v>3142</v>
      </c>
      <c r="AB520" s="81">
        <v>11082</v>
      </c>
      <c r="AC520" s="81">
        <v>0</v>
      </c>
      <c r="AD520" s="81">
        <v>2.627942705703346</v>
      </c>
      <c r="AE520" s="82"/>
      <c r="AF520" s="81">
        <v>2235484.0205181665</v>
      </c>
      <c r="AG520" s="81">
        <v>333106.41132640396</v>
      </c>
      <c r="AH520" s="81">
        <v>441900.13735419267</v>
      </c>
      <c r="AI520" s="81">
        <v>43663423.853940219</v>
      </c>
      <c r="AJ520" s="81">
        <v>20479342.594463747</v>
      </c>
      <c r="AK520" s="81">
        <v>0</v>
      </c>
      <c r="AL520" s="81">
        <v>0</v>
      </c>
      <c r="AM520" s="81">
        <v>1454666.4046860719</v>
      </c>
      <c r="AN520" s="81">
        <v>0</v>
      </c>
      <c r="AO520" s="81">
        <v>0</v>
      </c>
      <c r="AP520" s="82"/>
      <c r="AQ520" s="81">
        <v>93</v>
      </c>
      <c r="AR520" s="81">
        <v>104</v>
      </c>
      <c r="AS520" s="81">
        <v>0</v>
      </c>
      <c r="AT520" s="81">
        <v>0</v>
      </c>
      <c r="AU520" s="81">
        <v>0</v>
      </c>
      <c r="AV520" s="81">
        <v>0</v>
      </c>
      <c r="AW520" s="81"/>
      <c r="AX520" s="82"/>
      <c r="AY520" s="81">
        <v>559.69399999999973</v>
      </c>
      <c r="AZ520" s="81">
        <v>1658.5</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2244</v>
      </c>
      <c r="B521" s="80">
        <v>153</v>
      </c>
      <c r="C521" s="80">
        <v>19</v>
      </c>
      <c r="D521" s="80">
        <v>9</v>
      </c>
      <c r="E521" s="80">
        <v>2022</v>
      </c>
      <c r="F521" s="80" t="s">
        <v>568</v>
      </c>
      <c r="G521" s="174" t="s">
        <v>2225</v>
      </c>
      <c r="H521" s="80" t="s">
        <v>2226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110</v>
      </c>
      <c r="AR521" s="81">
        <v>104</v>
      </c>
      <c r="AS521" s="81">
        <v>0</v>
      </c>
      <c r="AT521" s="81">
        <v>0</v>
      </c>
      <c r="AU521" s="81">
        <v>0</v>
      </c>
      <c r="AV521" s="81">
        <v>0</v>
      </c>
      <c r="AW521" s="81"/>
      <c r="AX521" s="82"/>
      <c r="AY521" s="81">
        <v>682.49999999999966</v>
      </c>
      <c r="AZ521" s="81">
        <v>1658.5000000000005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2245</v>
      </c>
      <c r="B522" s="80">
        <v>443</v>
      </c>
      <c r="C522" s="80">
        <v>1</v>
      </c>
      <c r="D522" s="80">
        <v>27</v>
      </c>
      <c r="E522" s="80">
        <v>1990</v>
      </c>
      <c r="F522" s="80" t="s">
        <v>562</v>
      </c>
      <c r="G522" s="80" t="s">
        <v>2246</v>
      </c>
      <c r="H522" s="80" t="s">
        <v>2247</v>
      </c>
      <c r="I522" s="177"/>
      <c r="J522" s="81">
        <v>31.387396333779034</v>
      </c>
      <c r="K522" s="81">
        <v>2.8024644462006219</v>
      </c>
      <c r="L522" s="81">
        <v>9.9113053492494494</v>
      </c>
      <c r="M522" s="81">
        <v>7.1928116153376926</v>
      </c>
      <c r="N522" s="81">
        <v>8.8284737363647334</v>
      </c>
      <c r="O522" s="81">
        <v>10.72908956186617</v>
      </c>
      <c r="P522" s="81">
        <v>18.215806937707306</v>
      </c>
      <c r="Q522" s="81">
        <v>0.86680691935546339</v>
      </c>
      <c r="R522" s="81">
        <v>0</v>
      </c>
      <c r="S522" s="81">
        <v>0.93955900855570551</v>
      </c>
      <c r="T522" s="82"/>
      <c r="U522" s="81">
        <v>2194022</v>
      </c>
      <c r="V522" s="81">
        <v>928</v>
      </c>
      <c r="W522" s="81">
        <v>87</v>
      </c>
      <c r="X522" s="81">
        <v>2953</v>
      </c>
      <c r="Y522" s="81">
        <v>3399</v>
      </c>
      <c r="Z522" s="81">
        <v>4413</v>
      </c>
      <c r="AA522" s="81">
        <v>4423</v>
      </c>
      <c r="AB522" s="81">
        <v>14074</v>
      </c>
      <c r="AC522" s="81">
        <v>0</v>
      </c>
      <c r="AD522" s="81">
        <v>0.93955900855570551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2248</v>
      </c>
      <c r="B523" s="80">
        <v>444</v>
      </c>
      <c r="C523" s="80">
        <v>2</v>
      </c>
      <c r="D523" s="80">
        <v>27</v>
      </c>
      <c r="E523" s="80">
        <v>2005</v>
      </c>
      <c r="F523" s="80" t="s">
        <v>565</v>
      </c>
      <c r="G523" s="80" t="s">
        <v>2246</v>
      </c>
      <c r="H523" s="80" t="s">
        <v>2247</v>
      </c>
      <c r="I523" s="177"/>
      <c r="J523" s="81">
        <v>43.589323529579175</v>
      </c>
      <c r="K523" s="81">
        <v>1.6666254847113662</v>
      </c>
      <c r="L523" s="81">
        <v>15.074301959460017</v>
      </c>
      <c r="M523" s="81">
        <v>15.824795374279168</v>
      </c>
      <c r="N523" s="81">
        <v>16.4672397035241</v>
      </c>
      <c r="O523" s="81">
        <v>15.978030213304212</v>
      </c>
      <c r="P523" s="81">
        <v>19.526300401696879</v>
      </c>
      <c r="Q523" s="81">
        <v>0.8045994631174237</v>
      </c>
      <c r="R523" s="81">
        <v>0</v>
      </c>
      <c r="S523" s="81">
        <v>1.5417480281219071</v>
      </c>
      <c r="T523" s="82"/>
      <c r="U523" s="81">
        <v>2525968</v>
      </c>
      <c r="V523" s="81">
        <v>627</v>
      </c>
      <c r="W523" s="81">
        <v>127</v>
      </c>
      <c r="X523" s="81">
        <v>2819</v>
      </c>
      <c r="Y523" s="81">
        <v>4142</v>
      </c>
      <c r="Z523" s="81">
        <v>7605</v>
      </c>
      <c r="AA523" s="81">
        <v>3883</v>
      </c>
      <c r="AB523" s="81">
        <v>13657</v>
      </c>
      <c r="AC523" s="81">
        <v>0</v>
      </c>
      <c r="AD523" s="81">
        <v>1.5417480281219071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2249</v>
      </c>
      <c r="B524" s="80">
        <v>445</v>
      </c>
      <c r="C524" s="80">
        <v>3</v>
      </c>
      <c r="D524" s="80">
        <v>27</v>
      </c>
      <c r="E524" s="80">
        <v>2006</v>
      </c>
      <c r="F524" s="80" t="s">
        <v>566</v>
      </c>
      <c r="G524" s="80" t="s">
        <v>2246</v>
      </c>
      <c r="H524" s="80" t="s">
        <v>2247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2250</v>
      </c>
      <c r="B525" s="80">
        <v>446</v>
      </c>
      <c r="C525" s="80">
        <v>4</v>
      </c>
      <c r="D525" s="80">
        <v>27</v>
      </c>
      <c r="E525" s="80">
        <v>2007</v>
      </c>
      <c r="F525" s="80" t="s">
        <v>567</v>
      </c>
      <c r="G525" s="80" t="s">
        <v>2246</v>
      </c>
      <c r="H525" s="80" t="s">
        <v>2247</v>
      </c>
      <c r="I525" s="177"/>
      <c r="J525" s="81">
        <v>45.758942682662727</v>
      </c>
      <c r="K525" s="81">
        <v>1.452781164011703</v>
      </c>
      <c r="L525" s="81">
        <v>11.930555479552822</v>
      </c>
      <c r="M525" s="81">
        <v>16.987042963290452</v>
      </c>
      <c r="N525" s="81">
        <v>15.595495727048009</v>
      </c>
      <c r="O525" s="81">
        <v>15.368096222643008</v>
      </c>
      <c r="P525" s="81">
        <v>19.062569764977599</v>
      </c>
      <c r="Q525" s="81">
        <v>0.83845454511134099</v>
      </c>
      <c r="R525" s="81">
        <v>0</v>
      </c>
      <c r="S525" s="81">
        <v>1.7860957943273541</v>
      </c>
      <c r="T525" s="82"/>
      <c r="U525" s="81">
        <v>2540877</v>
      </c>
      <c r="V525" s="81">
        <v>592</v>
      </c>
      <c r="W525" s="81">
        <v>113</v>
      </c>
      <c r="X525" s="81">
        <v>3667</v>
      </c>
      <c r="Y525" s="81">
        <v>4211</v>
      </c>
      <c r="Z525" s="81">
        <v>7604</v>
      </c>
      <c r="AA525" s="81">
        <v>3733</v>
      </c>
      <c r="AB525" s="81">
        <v>13479</v>
      </c>
      <c r="AC525" s="81">
        <v>0</v>
      </c>
      <c r="AD525" s="81">
        <v>1.7860957943273541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2251</v>
      </c>
      <c r="B526" s="80">
        <v>447</v>
      </c>
      <c r="C526" s="80">
        <v>5</v>
      </c>
      <c r="D526" s="80">
        <v>27</v>
      </c>
      <c r="E526" s="80">
        <v>2008</v>
      </c>
      <c r="F526" s="80" t="s">
        <v>84</v>
      </c>
      <c r="G526" s="80" t="s">
        <v>2246</v>
      </c>
      <c r="H526" s="80" t="s">
        <v>2247</v>
      </c>
      <c r="I526" s="177"/>
      <c r="J526" s="81">
        <v>45.847843264477106</v>
      </c>
      <c r="K526" s="81">
        <v>1.0902218908370787</v>
      </c>
      <c r="L526" s="81">
        <v>9.9938006878654875</v>
      </c>
      <c r="M526" s="81">
        <v>17.557899298182221</v>
      </c>
      <c r="N526" s="81">
        <v>13.876956554620023</v>
      </c>
      <c r="O526" s="81">
        <v>14.848945318685351</v>
      </c>
      <c r="P526" s="81">
        <v>18.530776965455075</v>
      </c>
      <c r="Q526" s="81">
        <v>0.81700500289529943</v>
      </c>
      <c r="R526" s="81">
        <v>0</v>
      </c>
      <c r="S526" s="81">
        <v>1.8774417474388914</v>
      </c>
      <c r="T526" s="82"/>
      <c r="U526" s="81">
        <v>2710389</v>
      </c>
      <c r="V526" s="81">
        <v>592</v>
      </c>
      <c r="W526" s="81">
        <v>113</v>
      </c>
      <c r="X526" s="81">
        <v>3667</v>
      </c>
      <c r="Y526" s="81">
        <v>4189</v>
      </c>
      <c r="Z526" s="81">
        <v>7605</v>
      </c>
      <c r="AA526" s="81">
        <v>3633</v>
      </c>
      <c r="AB526" s="81">
        <v>13350</v>
      </c>
      <c r="AC526" s="81">
        <v>0</v>
      </c>
      <c r="AD526" s="81">
        <v>1.8774417474388914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2252</v>
      </c>
      <c r="B527" s="80">
        <v>448</v>
      </c>
      <c r="C527" s="80">
        <v>6</v>
      </c>
      <c r="D527" s="80">
        <v>27</v>
      </c>
      <c r="E527" s="80">
        <v>2009</v>
      </c>
      <c r="F527" s="80" t="s">
        <v>85</v>
      </c>
      <c r="G527" s="80" t="s">
        <v>2246</v>
      </c>
      <c r="H527" s="80" t="s">
        <v>2247</v>
      </c>
      <c r="I527" s="177"/>
      <c r="J527" s="81">
        <v>40.650314671543228</v>
      </c>
      <c r="K527" s="81">
        <v>1.1167824859174837</v>
      </c>
      <c r="L527" s="81">
        <v>11.205082090126073</v>
      </c>
      <c r="M527" s="81">
        <v>19.689834366718436</v>
      </c>
      <c r="N527" s="81">
        <v>16.441156960109723</v>
      </c>
      <c r="O527" s="81">
        <v>15.223794604751982</v>
      </c>
      <c r="P527" s="81">
        <v>17.851665564015651</v>
      </c>
      <c r="Q527" s="81">
        <v>0.77023605169411791</v>
      </c>
      <c r="R527" s="81">
        <v>0</v>
      </c>
      <c r="S527" s="81">
        <v>1.2341012024504787</v>
      </c>
      <c r="T527" s="82"/>
      <c r="U527" s="81">
        <v>2095242</v>
      </c>
      <c r="V527" s="81">
        <v>618</v>
      </c>
      <c r="W527" s="81">
        <v>146</v>
      </c>
      <c r="X527" s="81">
        <v>4114</v>
      </c>
      <c r="Y527" s="81">
        <v>4210</v>
      </c>
      <c r="Z527" s="81">
        <v>7696</v>
      </c>
      <c r="AA527" s="81">
        <v>3593</v>
      </c>
      <c r="AB527" s="81">
        <v>13212</v>
      </c>
      <c r="AC527" s="81">
        <v>0</v>
      </c>
      <c r="AD527" s="81">
        <v>1.2341012024504787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39.480000000000004</v>
      </c>
      <c r="BJ527" s="81">
        <v>0</v>
      </c>
      <c r="BK527" s="81">
        <v>0</v>
      </c>
      <c r="BL527" s="81">
        <v>0</v>
      </c>
      <c r="BM527" s="82"/>
      <c r="BN527" s="81">
        <v>0</v>
      </c>
      <c r="BO527" s="81">
        <v>0</v>
      </c>
      <c r="BP527" s="81">
        <v>2</v>
      </c>
      <c r="BQ527" s="81">
        <v>0</v>
      </c>
      <c r="BR527" s="81">
        <v>0</v>
      </c>
      <c r="BS527" s="81">
        <v>0</v>
      </c>
      <c r="BT527"/>
      <c r="BU527" s="80"/>
      <c r="BV527" s="80"/>
      <c r="BW527" s="80"/>
      <c r="BX527" s="80"/>
      <c r="BY527" s="80"/>
      <c r="BZ527" s="80"/>
      <c r="CA527" s="80"/>
      <c r="CB527" s="80"/>
      <c r="CC527" s="80"/>
    </row>
    <row r="528" spans="1:81">
      <c r="A528" s="80" t="s">
        <v>2253</v>
      </c>
      <c r="B528" s="80">
        <v>449</v>
      </c>
      <c r="C528" s="80">
        <v>7</v>
      </c>
      <c r="D528" s="80">
        <v>27</v>
      </c>
      <c r="E528" s="80">
        <v>2010</v>
      </c>
      <c r="F528" s="80" t="s">
        <v>86</v>
      </c>
      <c r="G528" s="80" t="s">
        <v>2246</v>
      </c>
      <c r="H528" s="80" t="s">
        <v>2247</v>
      </c>
      <c r="I528" s="177"/>
      <c r="J528" s="81">
        <v>41.677091000005085</v>
      </c>
      <c r="K528" s="81">
        <v>1.1326857259249987</v>
      </c>
      <c r="L528" s="81">
        <v>9.7541973873611774</v>
      </c>
      <c r="M528" s="81">
        <v>19.153399349237066</v>
      </c>
      <c r="N528" s="81">
        <v>15.330729861697439</v>
      </c>
      <c r="O528" s="81">
        <v>15.306961439074648</v>
      </c>
      <c r="P528" s="81">
        <v>18.201896480695265</v>
      </c>
      <c r="Q528" s="81">
        <v>0.7982983506497795</v>
      </c>
      <c r="R528" s="81">
        <v>0</v>
      </c>
      <c r="S528" s="81">
        <v>1.2243449913479254</v>
      </c>
      <c r="T528" s="82"/>
      <c r="U528" s="81">
        <v>2801873</v>
      </c>
      <c r="V528" s="81">
        <v>618</v>
      </c>
      <c r="W528" s="81">
        <v>146</v>
      </c>
      <c r="X528" s="81">
        <v>4114</v>
      </c>
      <c r="Y528" s="81">
        <v>4229</v>
      </c>
      <c r="Z528" s="81">
        <v>7774</v>
      </c>
      <c r="AA528" s="81">
        <v>3572</v>
      </c>
      <c r="AB528" s="81">
        <v>13121</v>
      </c>
      <c r="AC528" s="81">
        <v>0</v>
      </c>
      <c r="AD528" s="81">
        <v>1.2243449913479254</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38.753</v>
      </c>
      <c r="BJ528" s="81">
        <v>0</v>
      </c>
      <c r="BK528" s="81">
        <v>0</v>
      </c>
      <c r="BL528" s="81">
        <v>0</v>
      </c>
      <c r="BM528" s="82"/>
      <c r="BN528" s="81">
        <v>0</v>
      </c>
      <c r="BO528" s="81">
        <v>0</v>
      </c>
      <c r="BP528" s="81">
        <v>2</v>
      </c>
      <c r="BQ528" s="81">
        <v>0</v>
      </c>
      <c r="BR528" s="81">
        <v>0</v>
      </c>
      <c r="BS528" s="81">
        <v>0</v>
      </c>
      <c r="BT528"/>
      <c r="BU528" s="80">
        <v>38.753</v>
      </c>
      <c r="BV528" s="80">
        <v>0</v>
      </c>
      <c r="BW528" s="80">
        <v>0</v>
      </c>
      <c r="BX528" s="80">
        <v>0</v>
      </c>
      <c r="BY528" s="80">
        <v>0</v>
      </c>
      <c r="BZ528" s="80">
        <v>0</v>
      </c>
      <c r="CA528" s="80">
        <v>0</v>
      </c>
      <c r="CB528" s="80">
        <v>0</v>
      </c>
      <c r="CC528" s="80">
        <v>0</v>
      </c>
    </row>
    <row r="529" spans="1:81">
      <c r="A529" s="80" t="s">
        <v>2254</v>
      </c>
      <c r="B529" s="80">
        <v>450</v>
      </c>
      <c r="C529" s="80">
        <v>8</v>
      </c>
      <c r="D529" s="80">
        <v>27</v>
      </c>
      <c r="E529" s="80">
        <v>2011</v>
      </c>
      <c r="F529" s="80" t="s">
        <v>87</v>
      </c>
      <c r="G529" s="80" t="s">
        <v>2246</v>
      </c>
      <c r="H529" s="80" t="s">
        <v>2247</v>
      </c>
      <c r="I529" s="177"/>
      <c r="J529" s="81">
        <v>42.21482257629323</v>
      </c>
      <c r="K529" s="81">
        <v>1.5732330735179036</v>
      </c>
      <c r="L529" s="81">
        <v>8.241332418521786</v>
      </c>
      <c r="M529" s="81">
        <v>20.208744360244136</v>
      </c>
      <c r="N529" s="81">
        <v>18.705188985069903</v>
      </c>
      <c r="O529" s="81">
        <v>15.233942234538949</v>
      </c>
      <c r="P529" s="81">
        <v>17.695683960913648</v>
      </c>
      <c r="Q529" s="81">
        <v>0.91301988818192004</v>
      </c>
      <c r="R529" s="81">
        <v>0</v>
      </c>
      <c r="S529" s="81">
        <v>1.1759976278588034</v>
      </c>
      <c r="T529" s="82"/>
      <c r="U529" s="81">
        <v>3241729</v>
      </c>
      <c r="V529" s="81">
        <v>618</v>
      </c>
      <c r="W529" s="81">
        <v>146</v>
      </c>
      <c r="X529" s="81">
        <v>4114</v>
      </c>
      <c r="Y529" s="81">
        <v>4297</v>
      </c>
      <c r="Z529" s="81">
        <v>7905</v>
      </c>
      <c r="AA529" s="81">
        <v>3576</v>
      </c>
      <c r="AB529" s="81">
        <v>13010</v>
      </c>
      <c r="AC529" s="81">
        <v>0</v>
      </c>
      <c r="AD529" s="81">
        <v>1.1759976278588034</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35.820999999999998</v>
      </c>
      <c r="BJ529" s="81">
        <v>0</v>
      </c>
      <c r="BK529" s="81">
        <v>0</v>
      </c>
      <c r="BL529" s="81">
        <v>0</v>
      </c>
      <c r="BM529" s="82"/>
      <c r="BN529" s="81">
        <v>0</v>
      </c>
      <c r="BO529" s="81">
        <v>0</v>
      </c>
      <c r="BP529" s="81">
        <v>2</v>
      </c>
      <c r="BQ529" s="81">
        <v>0</v>
      </c>
      <c r="BR529" s="81">
        <v>0</v>
      </c>
      <c r="BS529" s="81">
        <v>0</v>
      </c>
      <c r="BT529"/>
      <c r="BU529" s="80">
        <v>35.820999999999998</v>
      </c>
      <c r="BV529" s="80">
        <v>0</v>
      </c>
      <c r="BW529" s="80">
        <v>0</v>
      </c>
      <c r="BX529" s="80">
        <v>0</v>
      </c>
      <c r="BY529" s="80">
        <v>0</v>
      </c>
      <c r="BZ529" s="80">
        <v>0</v>
      </c>
      <c r="CA529" s="80">
        <v>0</v>
      </c>
      <c r="CB529" s="80">
        <v>0</v>
      </c>
      <c r="CC529" s="80">
        <v>0</v>
      </c>
    </row>
    <row r="530" spans="1:81">
      <c r="A530" s="80" t="s">
        <v>2255</v>
      </c>
      <c r="B530" s="80">
        <v>451</v>
      </c>
      <c r="C530" s="80">
        <v>9</v>
      </c>
      <c r="D530" s="80">
        <v>27</v>
      </c>
      <c r="E530" s="80">
        <v>2012</v>
      </c>
      <c r="F530" s="80" t="s">
        <v>88</v>
      </c>
      <c r="G530" s="80" t="s">
        <v>2246</v>
      </c>
      <c r="H530" s="80" t="s">
        <v>2247</v>
      </c>
      <c r="I530" s="177"/>
      <c r="J530" s="81">
        <v>45.761047217165917</v>
      </c>
      <c r="K530" s="81">
        <v>1.4732683467744905</v>
      </c>
      <c r="L530" s="81">
        <v>8.2193600764309025</v>
      </c>
      <c r="M530" s="81">
        <v>22.655621942039794</v>
      </c>
      <c r="N530" s="81">
        <v>19.835276776461608</v>
      </c>
      <c r="O530" s="81">
        <v>15.293787889613457</v>
      </c>
      <c r="P530" s="81">
        <v>18.109892341973762</v>
      </c>
      <c r="Q530" s="81">
        <v>0.98724696771034492</v>
      </c>
      <c r="R530" s="81">
        <v>0</v>
      </c>
      <c r="S530" s="81">
        <v>1.1767491678004474</v>
      </c>
      <c r="T530" s="82"/>
      <c r="U530" s="81">
        <v>2860235</v>
      </c>
      <c r="V530" s="81">
        <v>618</v>
      </c>
      <c r="W530" s="81">
        <v>146</v>
      </c>
      <c r="X530" s="81">
        <v>4114</v>
      </c>
      <c r="Y530" s="81">
        <v>4339</v>
      </c>
      <c r="Z530" s="81">
        <v>7999</v>
      </c>
      <c r="AA530" s="81">
        <v>3639</v>
      </c>
      <c r="AB530" s="81">
        <v>12948</v>
      </c>
      <c r="AC530" s="81">
        <v>0</v>
      </c>
      <c r="AD530" s="81">
        <v>1.1767491678004474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38.899000000000001</v>
      </c>
      <c r="BJ530" s="81">
        <v>0</v>
      </c>
      <c r="BK530" s="81">
        <v>0</v>
      </c>
      <c r="BL530" s="81">
        <v>0</v>
      </c>
      <c r="BM530" s="82"/>
      <c r="BN530" s="81">
        <v>0</v>
      </c>
      <c r="BO530" s="81">
        <v>0</v>
      </c>
      <c r="BP530" s="81">
        <v>2</v>
      </c>
      <c r="BQ530" s="81">
        <v>0</v>
      </c>
      <c r="BR530" s="81">
        <v>0</v>
      </c>
      <c r="BS530" s="81">
        <v>0</v>
      </c>
      <c r="BT530"/>
      <c r="BU530" s="80">
        <v>38.899000000000001</v>
      </c>
      <c r="BV530" s="80">
        <v>0</v>
      </c>
      <c r="BW530" s="80">
        <v>0</v>
      </c>
      <c r="BX530" s="80">
        <v>0</v>
      </c>
      <c r="BY530" s="80">
        <v>0</v>
      </c>
      <c r="BZ530" s="80">
        <v>0</v>
      </c>
      <c r="CA530" s="80">
        <v>0</v>
      </c>
      <c r="CB530" s="80">
        <v>0</v>
      </c>
      <c r="CC530" s="80">
        <v>0</v>
      </c>
    </row>
    <row r="531" spans="1:81">
      <c r="A531" s="80" t="s">
        <v>2256</v>
      </c>
      <c r="B531" s="80">
        <v>452</v>
      </c>
      <c r="C531" s="80">
        <v>10</v>
      </c>
      <c r="D531" s="80">
        <v>27</v>
      </c>
      <c r="E531" s="80">
        <v>2013</v>
      </c>
      <c r="F531" s="80" t="s">
        <v>89</v>
      </c>
      <c r="G531" s="80" t="s">
        <v>2246</v>
      </c>
      <c r="H531" s="80" t="s">
        <v>2247</v>
      </c>
      <c r="I531" s="177"/>
      <c r="J531" s="81">
        <v>49.902593663740937</v>
      </c>
      <c r="K531" s="81">
        <v>1.3295123959559518</v>
      </c>
      <c r="L531" s="81">
        <v>5.8135551634067602</v>
      </c>
      <c r="M531" s="81">
        <v>22.215868696857594</v>
      </c>
      <c r="N531" s="81">
        <v>19.637519436306633</v>
      </c>
      <c r="O531" s="81">
        <v>14.90002772627072</v>
      </c>
      <c r="P531" s="81">
        <v>18.342975470240326</v>
      </c>
      <c r="Q531" s="81">
        <v>0.99526507030628641</v>
      </c>
      <c r="R531" s="81">
        <v>0</v>
      </c>
      <c r="S531" s="81">
        <v>1.5039819584059093</v>
      </c>
      <c r="T531" s="82"/>
      <c r="U531" s="81">
        <v>3210032</v>
      </c>
      <c r="V531" s="81">
        <v>618</v>
      </c>
      <c r="W531" s="81">
        <v>146</v>
      </c>
      <c r="X531" s="81">
        <v>4114</v>
      </c>
      <c r="Y531" s="81">
        <v>4373</v>
      </c>
      <c r="Z531" s="81">
        <v>8141</v>
      </c>
      <c r="AA531" s="81">
        <v>3672</v>
      </c>
      <c r="AB531" s="81">
        <v>12866</v>
      </c>
      <c r="AC531" s="81">
        <v>0</v>
      </c>
      <c r="AD531" s="81">
        <v>1.5039819584059093</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41.55</v>
      </c>
      <c r="BJ531" s="81">
        <v>0</v>
      </c>
      <c r="BK531" s="81">
        <v>0</v>
      </c>
      <c r="BL531" s="81">
        <v>0</v>
      </c>
      <c r="BM531" s="82"/>
      <c r="BN531" s="81">
        <v>0</v>
      </c>
      <c r="BO531" s="81">
        <v>0</v>
      </c>
      <c r="BP531" s="81">
        <v>2</v>
      </c>
      <c r="BQ531" s="81">
        <v>0</v>
      </c>
      <c r="BR531" s="81">
        <v>0</v>
      </c>
      <c r="BS531" s="81">
        <v>0</v>
      </c>
      <c r="BT531"/>
      <c r="BU531" s="80">
        <v>41.55</v>
      </c>
      <c r="BV531" s="80">
        <v>0</v>
      </c>
      <c r="BW531" s="80">
        <v>0</v>
      </c>
      <c r="BX531" s="80">
        <v>0</v>
      </c>
      <c r="BY531" s="80">
        <v>0</v>
      </c>
      <c r="BZ531" s="80">
        <v>0</v>
      </c>
      <c r="CA531" s="80">
        <v>0</v>
      </c>
      <c r="CB531" s="80">
        <v>0</v>
      </c>
      <c r="CC531" s="80">
        <v>0</v>
      </c>
    </row>
    <row r="532" spans="1:81">
      <c r="A532" s="80" t="s">
        <v>2257</v>
      </c>
      <c r="B532" s="80">
        <v>453</v>
      </c>
      <c r="C532" s="80">
        <v>11</v>
      </c>
      <c r="D532" s="80">
        <v>27</v>
      </c>
      <c r="E532" s="80">
        <v>2014</v>
      </c>
      <c r="F532" s="80" t="s">
        <v>90</v>
      </c>
      <c r="G532" s="80" t="s">
        <v>2246</v>
      </c>
      <c r="H532" s="80" t="s">
        <v>2247</v>
      </c>
      <c r="I532" s="177"/>
      <c r="J532" s="81">
        <v>44.478101963881343</v>
      </c>
      <c r="K532" s="81">
        <v>1.3544312346630716</v>
      </c>
      <c r="L532" s="81">
        <v>5.6632405881637098</v>
      </c>
      <c r="M532" s="81">
        <v>18.205866679746457</v>
      </c>
      <c r="N532" s="81">
        <v>17.280612975532744</v>
      </c>
      <c r="O532" s="81">
        <v>14.235862610667132</v>
      </c>
      <c r="P532" s="81">
        <v>18.111991417366287</v>
      </c>
      <c r="Q532" s="81">
        <v>0.94526331954461218</v>
      </c>
      <c r="R532" s="81">
        <v>0</v>
      </c>
      <c r="S532" s="81">
        <v>1.8598455528588738</v>
      </c>
      <c r="T532" s="82"/>
      <c r="U532" s="81">
        <v>3160783</v>
      </c>
      <c r="V532" s="81">
        <v>637</v>
      </c>
      <c r="W532" s="81">
        <v>114</v>
      </c>
      <c r="X532" s="81">
        <v>3450</v>
      </c>
      <c r="Y532" s="81">
        <v>4454</v>
      </c>
      <c r="Z532" s="81">
        <v>8192</v>
      </c>
      <c r="AA532" s="81">
        <v>3607</v>
      </c>
      <c r="AB532" s="81">
        <v>12736</v>
      </c>
      <c r="AC532" s="81">
        <v>0</v>
      </c>
      <c r="AD532" s="81">
        <v>1.8598455528588738</v>
      </c>
      <c r="AE532" s="82"/>
      <c r="AF532" s="81">
        <v>24999637.29379062</v>
      </c>
      <c r="AG532" s="81">
        <v>1118938.3808960391</v>
      </c>
      <c r="AH532" s="81">
        <v>982696.04212516814</v>
      </c>
      <c r="AI532" s="81">
        <v>20214277.942604136</v>
      </c>
      <c r="AJ532" s="81">
        <v>20234951.483082302</v>
      </c>
      <c r="AK532" s="81">
        <v>0</v>
      </c>
      <c r="AL532" s="81">
        <v>0</v>
      </c>
      <c r="AM532" s="81">
        <v>1748462.4832141737</v>
      </c>
      <c r="AN532" s="81">
        <v>0</v>
      </c>
      <c r="AO532" s="81">
        <v>0</v>
      </c>
      <c r="AP532" s="82"/>
      <c r="AQ532" s="81">
        <v>228</v>
      </c>
      <c r="AR532" s="81">
        <v>24</v>
      </c>
      <c r="AS532" s="81">
        <v>0</v>
      </c>
      <c r="AT532" s="81">
        <v>0</v>
      </c>
      <c r="AU532" s="81">
        <v>0</v>
      </c>
      <c r="AV532" s="81">
        <v>0</v>
      </c>
      <c r="AW532" s="81" t="s">
        <v>564</v>
      </c>
      <c r="AX532" s="82"/>
      <c r="AY532" s="81">
        <v>989.19999999999993</v>
      </c>
      <c r="AZ532" s="81">
        <v>5352.5</v>
      </c>
      <c r="BA532" s="81">
        <v>0</v>
      </c>
      <c r="BB532" s="81">
        <v>0</v>
      </c>
      <c r="BC532" s="81">
        <v>0</v>
      </c>
      <c r="BD532" s="81">
        <v>0</v>
      </c>
      <c r="BE532" s="81" t="s">
        <v>564</v>
      </c>
      <c r="BF532" s="82"/>
      <c r="BG532" s="81">
        <v>0</v>
      </c>
      <c r="BH532" s="81">
        <v>0</v>
      </c>
      <c r="BI532" s="81">
        <v>39.807000000000002</v>
      </c>
      <c r="BJ532" s="81">
        <v>0</v>
      </c>
      <c r="BK532" s="81">
        <v>0</v>
      </c>
      <c r="BL532" s="81">
        <v>0</v>
      </c>
      <c r="BM532" s="82"/>
      <c r="BN532" s="81">
        <v>0</v>
      </c>
      <c r="BO532" s="81">
        <v>0</v>
      </c>
      <c r="BP532" s="81">
        <v>2</v>
      </c>
      <c r="BQ532" s="81">
        <v>0</v>
      </c>
      <c r="BR532" s="81">
        <v>0</v>
      </c>
      <c r="BS532" s="81">
        <v>0</v>
      </c>
      <c r="BT532"/>
      <c r="BU532" s="80">
        <v>39.807000000000002</v>
      </c>
      <c r="BV532" s="80">
        <v>0</v>
      </c>
      <c r="BW532" s="80">
        <v>0</v>
      </c>
      <c r="BX532" s="80">
        <v>0</v>
      </c>
      <c r="BY532" s="80">
        <v>0</v>
      </c>
      <c r="BZ532" s="80">
        <v>0</v>
      </c>
      <c r="CA532" s="80">
        <v>0</v>
      </c>
      <c r="CB532" s="80">
        <v>0</v>
      </c>
      <c r="CC532" s="80">
        <v>0</v>
      </c>
    </row>
    <row r="533" spans="1:81">
      <c r="A533" s="80" t="s">
        <v>2258</v>
      </c>
      <c r="B533" s="80">
        <v>454</v>
      </c>
      <c r="C533" s="80">
        <v>12</v>
      </c>
      <c r="D533" s="80">
        <v>27</v>
      </c>
      <c r="E533" s="80">
        <v>2015</v>
      </c>
      <c r="F533" s="80" t="s">
        <v>91</v>
      </c>
      <c r="G533" s="80" t="s">
        <v>2246</v>
      </c>
      <c r="H533" s="80" t="s">
        <v>2247</v>
      </c>
      <c r="I533" s="177"/>
      <c r="J533" s="81">
        <v>47.000329865124577</v>
      </c>
      <c r="K533" s="81">
        <v>1.5149022432349248</v>
      </c>
      <c r="L533" s="81">
        <v>7.3237041273218475</v>
      </c>
      <c r="M533" s="81">
        <v>17.42685153035363</v>
      </c>
      <c r="N533" s="81">
        <v>14.874208579139781</v>
      </c>
      <c r="O533" s="81">
        <v>14.320325058555596</v>
      </c>
      <c r="P533" s="81">
        <v>17.67396560704217</v>
      </c>
      <c r="Q533" s="81">
        <v>0.91497584182892955</v>
      </c>
      <c r="R533" s="81">
        <v>0</v>
      </c>
      <c r="S533" s="81">
        <v>2.1900214540086433</v>
      </c>
      <c r="T533" s="82"/>
      <c r="U533" s="81">
        <v>3624855</v>
      </c>
      <c r="V533" s="81">
        <v>637</v>
      </c>
      <c r="W533" s="81">
        <v>114</v>
      </c>
      <c r="X533" s="81">
        <v>3450</v>
      </c>
      <c r="Y533" s="81">
        <v>4460</v>
      </c>
      <c r="Z533" s="81">
        <v>8320</v>
      </c>
      <c r="AA533" s="81">
        <v>3517</v>
      </c>
      <c r="AB533" s="81">
        <v>12593</v>
      </c>
      <c r="AC533" s="81">
        <v>0</v>
      </c>
      <c r="AD533" s="81">
        <v>2.1900214540086433</v>
      </c>
      <c r="AE533" s="82"/>
      <c r="AF533" s="81">
        <v>26522796.973271236</v>
      </c>
      <c r="AG533" s="81">
        <v>1148968.1253446613</v>
      </c>
      <c r="AH533" s="81">
        <v>1089164.5173516662</v>
      </c>
      <c r="AI533" s="81">
        <v>21298802.599626094</v>
      </c>
      <c r="AJ533" s="81">
        <v>19082254.747807439</v>
      </c>
      <c r="AK533" s="81">
        <v>0</v>
      </c>
      <c r="AL533" s="81">
        <v>0</v>
      </c>
      <c r="AM533" s="81">
        <v>1725817.8243518109</v>
      </c>
      <c r="AN533" s="81">
        <v>0</v>
      </c>
      <c r="AO533" s="81">
        <v>0</v>
      </c>
      <c r="AP533" s="82"/>
      <c r="AQ533" s="81">
        <v>254</v>
      </c>
      <c r="AR533" s="81">
        <v>45</v>
      </c>
      <c r="AS533" s="81">
        <v>0</v>
      </c>
      <c r="AT533" s="81">
        <v>0</v>
      </c>
      <c r="AU533" s="81">
        <v>0</v>
      </c>
      <c r="AV533" s="81">
        <v>0</v>
      </c>
      <c r="AW533" s="81" t="s">
        <v>564</v>
      </c>
      <c r="AX533" s="82"/>
      <c r="AY533" s="81">
        <v>1120.5</v>
      </c>
      <c r="AZ533" s="81">
        <v>8030.9</v>
      </c>
      <c r="BA533" s="81">
        <v>0</v>
      </c>
      <c r="BB533" s="81">
        <v>0</v>
      </c>
      <c r="BC533" s="81">
        <v>0</v>
      </c>
      <c r="BD533" s="81">
        <v>0</v>
      </c>
      <c r="BE533" s="81" t="s">
        <v>564</v>
      </c>
      <c r="BF533" s="82"/>
      <c r="BG533" s="81">
        <v>0</v>
      </c>
      <c r="BH533" s="81">
        <v>0</v>
      </c>
      <c r="BI533" s="81">
        <v>7.4009999999999998</v>
      </c>
      <c r="BJ533" s="81">
        <v>0</v>
      </c>
      <c r="BK533" s="81">
        <v>0</v>
      </c>
      <c r="BL533" s="81">
        <v>0</v>
      </c>
      <c r="BM533" s="82"/>
      <c r="BN533" s="81">
        <v>0</v>
      </c>
      <c r="BO533" s="81">
        <v>0</v>
      </c>
      <c r="BP533" s="81">
        <v>1</v>
      </c>
      <c r="BQ533" s="81">
        <v>0</v>
      </c>
      <c r="BR533" s="81">
        <v>0</v>
      </c>
      <c r="BS533" s="81">
        <v>0</v>
      </c>
      <c r="BT533"/>
      <c r="BU533" s="80">
        <v>7.4009999999999998</v>
      </c>
      <c r="BV533" s="80">
        <v>0</v>
      </c>
      <c r="BW533" s="80">
        <v>0</v>
      </c>
      <c r="BX533" s="80">
        <v>0</v>
      </c>
      <c r="BY533" s="80">
        <v>0</v>
      </c>
      <c r="BZ533" s="80">
        <v>0</v>
      </c>
      <c r="CA533" s="80">
        <v>0</v>
      </c>
      <c r="CB533" s="80">
        <v>0</v>
      </c>
      <c r="CC533" s="80">
        <v>0</v>
      </c>
    </row>
    <row r="534" spans="1:81">
      <c r="A534" s="80" t="s">
        <v>2259</v>
      </c>
      <c r="B534" s="80">
        <v>455</v>
      </c>
      <c r="C534" s="80">
        <v>13</v>
      </c>
      <c r="D534" s="80">
        <v>27</v>
      </c>
      <c r="E534" s="80">
        <v>2016</v>
      </c>
      <c r="F534" s="80" t="s">
        <v>92</v>
      </c>
      <c r="G534" s="80" t="s">
        <v>2246</v>
      </c>
      <c r="H534" s="80" t="s">
        <v>2247</v>
      </c>
      <c r="I534" s="177"/>
      <c r="J534" s="81">
        <v>87.112558014567568</v>
      </c>
      <c r="K534" s="81">
        <v>1.5310274737246956</v>
      </c>
      <c r="L534" s="81">
        <v>6.3930096343845406</v>
      </c>
      <c r="M534" s="81">
        <v>14.346514138464782</v>
      </c>
      <c r="N534" s="81">
        <v>14.887164896350782</v>
      </c>
      <c r="O534" s="81">
        <v>14.216138913048326</v>
      </c>
      <c r="P534" s="81">
        <v>17.573997235497618</v>
      </c>
      <c r="Q534" s="81">
        <v>0.87922748269305806</v>
      </c>
      <c r="R534" s="81">
        <v>0</v>
      </c>
      <c r="S534" s="81">
        <v>1.9164538442507788</v>
      </c>
      <c r="T534" s="82"/>
      <c r="U534" s="81">
        <v>6631936</v>
      </c>
      <c r="V534" s="81">
        <v>637</v>
      </c>
      <c r="W534" s="81">
        <v>114</v>
      </c>
      <c r="X534" s="81">
        <v>3450</v>
      </c>
      <c r="Y534" s="81">
        <v>4487</v>
      </c>
      <c r="Z534" s="81">
        <v>8361</v>
      </c>
      <c r="AA534" s="81">
        <v>3617</v>
      </c>
      <c r="AB534" s="81">
        <v>12448</v>
      </c>
      <c r="AC534" s="81">
        <v>0</v>
      </c>
      <c r="AD534" s="81">
        <v>1.916453844250779</v>
      </c>
      <c r="AE534" s="82"/>
      <c r="AF534" s="81">
        <v>48935824.851256922</v>
      </c>
      <c r="AG534" s="81">
        <v>1111572.496674204</v>
      </c>
      <c r="AH534" s="81">
        <v>739888.36039022054</v>
      </c>
      <c r="AI534" s="81">
        <v>20035160.65989425</v>
      </c>
      <c r="AJ534" s="81">
        <v>17914058.949372679</v>
      </c>
      <c r="AK534" s="81">
        <v>0</v>
      </c>
      <c r="AL534" s="81">
        <v>0</v>
      </c>
      <c r="AM534" s="81">
        <v>1707271.5354018779</v>
      </c>
      <c r="AN534" s="81">
        <v>0</v>
      </c>
      <c r="AO534" s="81">
        <v>0</v>
      </c>
      <c r="AP534" s="82"/>
      <c r="AQ534" s="81">
        <v>280</v>
      </c>
      <c r="AR534" s="81">
        <v>54</v>
      </c>
      <c r="AS534" s="81">
        <v>0</v>
      </c>
      <c r="AT534" s="81">
        <v>0</v>
      </c>
      <c r="AU534" s="81">
        <v>0</v>
      </c>
      <c r="AV534" s="81">
        <v>0</v>
      </c>
      <c r="AW534" s="81" t="s">
        <v>564</v>
      </c>
      <c r="AX534" s="82"/>
      <c r="AY534" s="81">
        <v>1245.2</v>
      </c>
      <c r="AZ534" s="81">
        <v>10228.799999999999</v>
      </c>
      <c r="BA534" s="81">
        <v>0</v>
      </c>
      <c r="BB534" s="81">
        <v>0</v>
      </c>
      <c r="BC534" s="81">
        <v>0</v>
      </c>
      <c r="BD534" s="81">
        <v>0</v>
      </c>
      <c r="BE534" s="81" t="s">
        <v>564</v>
      </c>
      <c r="BF534" s="82"/>
      <c r="BG534" s="81">
        <v>0</v>
      </c>
      <c r="BH534" s="81">
        <v>0</v>
      </c>
      <c r="BI534" s="81">
        <v>18.431999999999999</v>
      </c>
      <c r="BJ534" s="81">
        <v>0</v>
      </c>
      <c r="BK534" s="81">
        <v>0</v>
      </c>
      <c r="BL534" s="81">
        <v>0</v>
      </c>
      <c r="BM534" s="82"/>
      <c r="BN534" s="81">
        <v>0</v>
      </c>
      <c r="BO534" s="81">
        <v>0</v>
      </c>
      <c r="BP534" s="81">
        <v>2</v>
      </c>
      <c r="BQ534" s="81">
        <v>0</v>
      </c>
      <c r="BR534" s="81">
        <v>0</v>
      </c>
      <c r="BS534" s="81">
        <v>0</v>
      </c>
      <c r="BT534"/>
      <c r="BU534" s="80">
        <v>18.431999999999999</v>
      </c>
      <c r="BV534" s="80">
        <v>0</v>
      </c>
      <c r="BW534" s="80">
        <v>0</v>
      </c>
      <c r="BX534" s="80">
        <v>0</v>
      </c>
      <c r="BY534" s="80">
        <v>0</v>
      </c>
      <c r="BZ534" s="80">
        <v>0</v>
      </c>
      <c r="CA534" s="80">
        <v>0</v>
      </c>
      <c r="CB534" s="80">
        <v>0</v>
      </c>
      <c r="CC534" s="80">
        <v>0</v>
      </c>
    </row>
    <row r="535" spans="1:81">
      <c r="A535" s="80" t="s">
        <v>2260</v>
      </c>
      <c r="B535" s="80">
        <v>456</v>
      </c>
      <c r="C535" s="80">
        <v>14</v>
      </c>
      <c r="D535" s="80">
        <v>27</v>
      </c>
      <c r="E535" s="80">
        <v>2017</v>
      </c>
      <c r="F535" s="80" t="s">
        <v>71</v>
      </c>
      <c r="G535" s="80" t="s">
        <v>2246</v>
      </c>
      <c r="H535" s="80" t="s">
        <v>2247</v>
      </c>
      <c r="I535" s="177"/>
      <c r="J535" s="81">
        <v>82.447712505716751</v>
      </c>
      <c r="K535" s="81">
        <v>1.5661760014648733</v>
      </c>
      <c r="L535" s="81">
        <v>6.8087347524746766</v>
      </c>
      <c r="M535" s="81">
        <v>13.931019220417285</v>
      </c>
      <c r="N535" s="81">
        <v>16.20987631083565</v>
      </c>
      <c r="O535" s="81">
        <v>13.937334083630924</v>
      </c>
      <c r="P535" s="81">
        <v>17.366113365146461</v>
      </c>
      <c r="Q535" s="81">
        <v>0.84235202578759116</v>
      </c>
      <c r="R535" s="81">
        <v>0</v>
      </c>
      <c r="S535" s="81">
        <v>1.615609801398963</v>
      </c>
      <c r="T535" s="82"/>
      <c r="U535" s="81">
        <v>6835667.9999999991</v>
      </c>
      <c r="V535" s="81">
        <v>637</v>
      </c>
      <c r="W535" s="81">
        <v>114</v>
      </c>
      <c r="X535" s="81">
        <v>3450</v>
      </c>
      <c r="Y535" s="81">
        <v>4517</v>
      </c>
      <c r="Z535" s="81">
        <v>8333</v>
      </c>
      <c r="AA535" s="81">
        <v>3597</v>
      </c>
      <c r="AB535" s="81">
        <v>12333</v>
      </c>
      <c r="AC535" s="81">
        <v>0</v>
      </c>
      <c r="AD535" s="81">
        <v>1.615609801398963</v>
      </c>
      <c r="AE535" s="82"/>
      <c r="AF535" s="81">
        <v>48868848.09600383</v>
      </c>
      <c r="AG535" s="81">
        <v>1128390.104713941</v>
      </c>
      <c r="AH535" s="81">
        <v>1104334.1963134301</v>
      </c>
      <c r="AI535" s="81">
        <v>20468763.447681241</v>
      </c>
      <c r="AJ535" s="81">
        <v>19913771.413860891</v>
      </c>
      <c r="AK535" s="81">
        <v>0</v>
      </c>
      <c r="AL535" s="81">
        <v>0</v>
      </c>
      <c r="AM535" s="81">
        <v>1694145.757869567</v>
      </c>
      <c r="AN535" s="81">
        <v>0</v>
      </c>
      <c r="AO535" s="81">
        <v>0</v>
      </c>
      <c r="AP535" s="82"/>
      <c r="AQ535" s="81">
        <v>308</v>
      </c>
      <c r="AR535" s="81">
        <v>63</v>
      </c>
      <c r="AS535" s="81">
        <v>0</v>
      </c>
      <c r="AT535" s="81">
        <v>0</v>
      </c>
      <c r="AU535" s="81">
        <v>0</v>
      </c>
      <c r="AV535" s="81">
        <v>0</v>
      </c>
      <c r="AW535" s="81" t="s">
        <v>564</v>
      </c>
      <c r="AX535" s="82"/>
      <c r="AY535" s="81">
        <v>1402.9</v>
      </c>
      <c r="AZ535" s="81">
        <v>11552.1</v>
      </c>
      <c r="BA535" s="81">
        <v>0</v>
      </c>
      <c r="BB535" s="81">
        <v>0</v>
      </c>
      <c r="BC535" s="81">
        <v>0</v>
      </c>
      <c r="BD535" s="81">
        <v>0</v>
      </c>
      <c r="BE535" s="81" t="s">
        <v>564</v>
      </c>
      <c r="BF535" s="82"/>
      <c r="BG535" s="81">
        <v>0</v>
      </c>
      <c r="BH535" s="81">
        <v>0</v>
      </c>
      <c r="BI535" s="81">
        <v>35.311999999999998</v>
      </c>
      <c r="BJ535" s="81">
        <v>0</v>
      </c>
      <c r="BK535" s="81">
        <v>0</v>
      </c>
      <c r="BL535" s="81">
        <v>0</v>
      </c>
      <c r="BM535" s="82"/>
      <c r="BN535" s="81">
        <v>0</v>
      </c>
      <c r="BO535" s="81">
        <v>0</v>
      </c>
      <c r="BP535" s="81">
        <v>2</v>
      </c>
      <c r="BQ535" s="81">
        <v>0</v>
      </c>
      <c r="BR535" s="81">
        <v>0</v>
      </c>
      <c r="BS535" s="81">
        <v>0</v>
      </c>
      <c r="BT535"/>
      <c r="BU535" s="80">
        <v>35.311999999999998</v>
      </c>
      <c r="BV535" s="80">
        <v>0</v>
      </c>
      <c r="BW535" s="80">
        <v>0</v>
      </c>
      <c r="BX535" s="80">
        <v>0</v>
      </c>
      <c r="BY535" s="80">
        <v>0</v>
      </c>
      <c r="BZ535" s="80">
        <v>0</v>
      </c>
      <c r="CA535" s="80">
        <v>0</v>
      </c>
      <c r="CB535" s="80">
        <v>0</v>
      </c>
      <c r="CC535" s="80">
        <v>0</v>
      </c>
    </row>
    <row r="536" spans="1:81">
      <c r="A536" s="80" t="s">
        <v>2261</v>
      </c>
      <c r="B536" s="80">
        <v>457</v>
      </c>
      <c r="C536" s="80">
        <v>15</v>
      </c>
      <c r="D536" s="80">
        <v>27</v>
      </c>
      <c r="E536" s="80">
        <v>2018</v>
      </c>
      <c r="F536" s="80" t="s">
        <v>93</v>
      </c>
      <c r="G536" s="80" t="s">
        <v>2246</v>
      </c>
      <c r="H536" s="80" t="s">
        <v>2247</v>
      </c>
      <c r="I536" s="177"/>
      <c r="J536" s="81">
        <v>76.901642122940913</v>
      </c>
      <c r="K536" s="81">
        <v>1.4530339321639767</v>
      </c>
      <c r="L536" s="81">
        <v>6.3070189940842951</v>
      </c>
      <c r="M536" s="81">
        <v>14.85464143167383</v>
      </c>
      <c r="N536" s="81">
        <v>15.083771766325444</v>
      </c>
      <c r="O536" s="81">
        <v>13.535986497488185</v>
      </c>
      <c r="P536" s="81">
        <v>16.892114185133661</v>
      </c>
      <c r="Q536" s="81">
        <v>0.76733638830029904</v>
      </c>
      <c r="R536" s="81">
        <v>0</v>
      </c>
      <c r="S536" s="81">
        <v>1.5748143155796612</v>
      </c>
      <c r="T536" s="82"/>
      <c r="U536" s="81">
        <v>6785309</v>
      </c>
      <c r="V536" s="81">
        <v>637</v>
      </c>
      <c r="W536" s="81">
        <v>114</v>
      </c>
      <c r="X536" s="81">
        <v>3450</v>
      </c>
      <c r="Y536" s="81">
        <v>4504</v>
      </c>
      <c r="Z536" s="81">
        <v>8248</v>
      </c>
      <c r="AA536" s="81">
        <v>3534</v>
      </c>
      <c r="AB536" s="81">
        <v>12107</v>
      </c>
      <c r="AC536" s="81">
        <v>0</v>
      </c>
      <c r="AD536" s="81">
        <v>1.574814315579661</v>
      </c>
      <c r="AE536" s="82"/>
      <c r="AF536" s="81">
        <v>43654802.125958256</v>
      </c>
      <c r="AG536" s="81">
        <v>995978.7818838103</v>
      </c>
      <c r="AH536" s="81">
        <v>1037367.548535922</v>
      </c>
      <c r="AI536" s="81">
        <v>19478717.146112092</v>
      </c>
      <c r="AJ536" s="81">
        <v>19778418.18641036</v>
      </c>
      <c r="AK536" s="81">
        <v>0</v>
      </c>
      <c r="AL536" s="81">
        <v>0</v>
      </c>
      <c r="AM536" s="81">
        <v>1666541.9973859331</v>
      </c>
      <c r="AN536" s="81">
        <v>0</v>
      </c>
      <c r="AO536" s="81">
        <v>0</v>
      </c>
      <c r="AP536" s="82"/>
      <c r="AQ536" s="81">
        <v>333</v>
      </c>
      <c r="AR536" s="81">
        <v>72</v>
      </c>
      <c r="AS536" s="81">
        <v>0</v>
      </c>
      <c r="AT536" s="81">
        <v>0</v>
      </c>
      <c r="AU536" s="81">
        <v>0</v>
      </c>
      <c r="AV536" s="81">
        <v>0</v>
      </c>
      <c r="AW536" s="81" t="s">
        <v>564</v>
      </c>
      <c r="AX536" s="82"/>
      <c r="AY536" s="81">
        <v>1532</v>
      </c>
      <c r="AZ536" s="81">
        <v>13914</v>
      </c>
      <c r="BA536" s="81">
        <v>0</v>
      </c>
      <c r="BB536" s="81">
        <v>0</v>
      </c>
      <c r="BC536" s="81">
        <v>0</v>
      </c>
      <c r="BD536" s="81">
        <v>0</v>
      </c>
      <c r="BE536" s="81" t="s">
        <v>564</v>
      </c>
      <c r="BF536" s="82"/>
      <c r="BG536" s="81">
        <v>0</v>
      </c>
      <c r="BH536" s="81">
        <v>0</v>
      </c>
      <c r="BI536" s="81">
        <v>31.51</v>
      </c>
      <c r="BJ536" s="81">
        <v>0</v>
      </c>
      <c r="BK536" s="81">
        <v>0</v>
      </c>
      <c r="BL536" s="81">
        <v>0</v>
      </c>
      <c r="BM536" s="82"/>
      <c r="BN536" s="81">
        <v>0</v>
      </c>
      <c r="BO536" s="81">
        <v>0</v>
      </c>
      <c r="BP536" s="81">
        <v>2</v>
      </c>
      <c r="BQ536" s="81">
        <v>0</v>
      </c>
      <c r="BR536" s="81">
        <v>0</v>
      </c>
      <c r="BS536" s="81">
        <v>0</v>
      </c>
      <c r="BT536"/>
      <c r="BU536" s="80">
        <v>31.51</v>
      </c>
      <c r="BV536" s="80">
        <v>0</v>
      </c>
      <c r="BW536" s="80">
        <v>0</v>
      </c>
      <c r="BX536" s="80">
        <v>0</v>
      </c>
      <c r="BY536" s="80">
        <v>0</v>
      </c>
      <c r="BZ536" s="80">
        <v>0</v>
      </c>
      <c r="CA536" s="80">
        <v>0</v>
      </c>
      <c r="CB536" s="80">
        <v>0</v>
      </c>
      <c r="CC536" s="80">
        <v>0</v>
      </c>
    </row>
    <row r="537" spans="1:81">
      <c r="A537" s="80" t="s">
        <v>2262</v>
      </c>
      <c r="B537" s="80">
        <v>458</v>
      </c>
      <c r="C537" s="80">
        <v>16</v>
      </c>
      <c r="D537" s="80">
        <v>27</v>
      </c>
      <c r="E537" s="80">
        <v>2019</v>
      </c>
      <c r="F537" s="80" t="s">
        <v>73</v>
      </c>
      <c r="G537" s="80" t="s">
        <v>2246</v>
      </c>
      <c r="H537" s="80" t="s">
        <v>2247</v>
      </c>
      <c r="I537" s="177"/>
      <c r="J537" s="81">
        <v>71.765305537309686</v>
      </c>
      <c r="K537" s="81">
        <v>1.3530466549868791</v>
      </c>
      <c r="L537" s="81">
        <v>6.375571368617913</v>
      </c>
      <c r="M537" s="81">
        <v>14.203196360306443</v>
      </c>
      <c r="N537" s="81">
        <v>13.105818984052869</v>
      </c>
      <c r="O537" s="81">
        <v>13.035314364086762</v>
      </c>
      <c r="P537" s="81">
        <v>16.431952293501308</v>
      </c>
      <c r="Q537" s="81">
        <v>0.73087890782185627</v>
      </c>
      <c r="R537" s="81">
        <v>0</v>
      </c>
      <c r="S537" s="81">
        <v>1.154157753160062</v>
      </c>
      <c r="T537" s="82"/>
      <c r="U537" s="81">
        <v>6514005</v>
      </c>
      <c r="V537" s="81">
        <v>637</v>
      </c>
      <c r="W537" s="81">
        <v>114</v>
      </c>
      <c r="X537" s="81">
        <v>3450</v>
      </c>
      <c r="Y537" s="81">
        <v>4482</v>
      </c>
      <c r="Z537" s="81">
        <v>8161</v>
      </c>
      <c r="AA537" s="81">
        <v>3412</v>
      </c>
      <c r="AB537" s="81">
        <v>11844</v>
      </c>
      <c r="AC537" s="81">
        <v>0</v>
      </c>
      <c r="AD537" s="81">
        <v>1.154157753160062</v>
      </c>
      <c r="AE537" s="82"/>
      <c r="AF537" s="81">
        <v>42410695.324170157</v>
      </c>
      <c r="AG537" s="81">
        <v>971470.310494598</v>
      </c>
      <c r="AH537" s="81">
        <v>1125505.310564578</v>
      </c>
      <c r="AI537" s="81">
        <v>19448092.820648421</v>
      </c>
      <c r="AJ537" s="81">
        <v>17090129.041947439</v>
      </c>
      <c r="AK537" s="81">
        <v>0</v>
      </c>
      <c r="AL537" s="81">
        <v>0</v>
      </c>
      <c r="AM537" s="81">
        <v>1613063.6384157368</v>
      </c>
      <c r="AN537" s="81">
        <v>0</v>
      </c>
      <c r="AO537" s="81">
        <v>0</v>
      </c>
      <c r="AP537" s="82"/>
      <c r="AQ537" s="81">
        <v>351</v>
      </c>
      <c r="AR537" s="81">
        <v>83</v>
      </c>
      <c r="AS537" s="81">
        <v>0</v>
      </c>
      <c r="AT537" s="81">
        <v>0</v>
      </c>
      <c r="AU537" s="81">
        <v>0</v>
      </c>
      <c r="AV537" s="81">
        <v>0</v>
      </c>
      <c r="AW537" s="81" t="s">
        <v>564</v>
      </c>
      <c r="AX537" s="82"/>
      <c r="AY537" s="81">
        <v>1623.2</v>
      </c>
      <c r="AZ537" s="81">
        <v>18253.3</v>
      </c>
      <c r="BA537" s="81">
        <v>0</v>
      </c>
      <c r="BB537" s="81">
        <v>0</v>
      </c>
      <c r="BC537" s="81">
        <v>0</v>
      </c>
      <c r="BD537" s="81">
        <v>0</v>
      </c>
      <c r="BE537" s="81" t="s">
        <v>564</v>
      </c>
      <c r="BF537" s="82"/>
      <c r="BG537" s="81">
        <v>0</v>
      </c>
      <c r="BH537" s="81">
        <v>0</v>
      </c>
      <c r="BI537" s="81">
        <v>29.625</v>
      </c>
      <c r="BJ537" s="81">
        <v>0</v>
      </c>
      <c r="BK537" s="81">
        <v>0</v>
      </c>
      <c r="BL537" s="81">
        <v>0</v>
      </c>
      <c r="BM537" s="82"/>
      <c r="BN537" s="81">
        <v>0</v>
      </c>
      <c r="BO537" s="81">
        <v>0</v>
      </c>
      <c r="BP537" s="81">
        <v>2</v>
      </c>
      <c r="BQ537" s="81">
        <v>0</v>
      </c>
      <c r="BR537" s="81">
        <v>0</v>
      </c>
      <c r="BS537" s="81">
        <v>0</v>
      </c>
      <c r="BT537"/>
      <c r="BU537" s="80">
        <v>29.625</v>
      </c>
      <c r="BV537" s="80">
        <v>0</v>
      </c>
      <c r="BW537" s="80">
        <v>0</v>
      </c>
      <c r="BX537" s="80">
        <v>0</v>
      </c>
      <c r="BY537" s="80">
        <v>0</v>
      </c>
      <c r="BZ537" s="80">
        <v>0</v>
      </c>
      <c r="CA537" s="80">
        <v>0</v>
      </c>
      <c r="CB537" s="80">
        <v>0</v>
      </c>
      <c r="CC537" s="80">
        <v>0</v>
      </c>
    </row>
    <row r="538" spans="1:81">
      <c r="A538" s="80" t="s">
        <v>2263</v>
      </c>
      <c r="B538" s="80">
        <v>459</v>
      </c>
      <c r="C538" s="80">
        <v>17</v>
      </c>
      <c r="D538" s="80">
        <v>27</v>
      </c>
      <c r="E538" s="80">
        <v>2020</v>
      </c>
      <c r="F538" s="80" t="s">
        <v>218</v>
      </c>
      <c r="G538" s="80" t="s">
        <v>2246</v>
      </c>
      <c r="H538" s="80" t="s">
        <v>2247</v>
      </c>
      <c r="I538" s="177"/>
      <c r="J538" s="81">
        <v>57.523981772596343</v>
      </c>
      <c r="K538" s="81">
        <v>1.5838258769464442</v>
      </c>
      <c r="L538" s="81">
        <v>5.9369788303764697</v>
      </c>
      <c r="M538" s="81">
        <v>11.04211277076829</v>
      </c>
      <c r="N538" s="81">
        <v>13.579263078349873</v>
      </c>
      <c r="O538" s="81">
        <v>11.475357821017713</v>
      </c>
      <c r="P538" s="81">
        <v>15.629298332110173</v>
      </c>
      <c r="Q538" s="81">
        <v>0.69022288033703028</v>
      </c>
      <c r="R538" s="81">
        <v>0</v>
      </c>
      <c r="S538" s="81">
        <v>1.526051649674941</v>
      </c>
      <c r="T538" s="82"/>
      <c r="U538" s="81">
        <v>5612015</v>
      </c>
      <c r="V538" s="81">
        <v>716</v>
      </c>
      <c r="W538" s="81">
        <v>146</v>
      </c>
      <c r="X538" s="81">
        <v>3148</v>
      </c>
      <c r="Y538" s="81">
        <v>4513</v>
      </c>
      <c r="Z538" s="81">
        <v>8200</v>
      </c>
      <c r="AA538" s="81">
        <v>3526</v>
      </c>
      <c r="AB538" s="81">
        <v>11706</v>
      </c>
      <c r="AC538" s="81">
        <v>0</v>
      </c>
      <c r="AD538" s="81">
        <v>1.526051649674941</v>
      </c>
      <c r="AE538" s="82"/>
      <c r="AF538" s="81">
        <v>35274578.809012309</v>
      </c>
      <c r="AG538" s="81">
        <v>1107053.5210241878</v>
      </c>
      <c r="AH538" s="81">
        <v>1130131.1189773639</v>
      </c>
      <c r="AI538" s="81">
        <v>15966077.827717321</v>
      </c>
      <c r="AJ538" s="81">
        <v>17744294.161731981</v>
      </c>
      <c r="AK538" s="81"/>
      <c r="AL538" s="81"/>
      <c r="AM538" s="81">
        <v>1527763.0563725918</v>
      </c>
      <c r="AN538" s="81"/>
      <c r="AO538" s="81"/>
      <c r="AP538" s="82"/>
      <c r="AQ538" s="81">
        <v>372</v>
      </c>
      <c r="AR538" s="81">
        <v>98</v>
      </c>
      <c r="AS538" s="81">
        <v>0</v>
      </c>
      <c r="AT538" s="81">
        <v>0</v>
      </c>
      <c r="AU538" s="81">
        <v>0</v>
      </c>
      <c r="AV538" s="81">
        <v>0</v>
      </c>
      <c r="AW538" s="81">
        <v>0</v>
      </c>
      <c r="AX538" s="82"/>
      <c r="AY538" s="81">
        <v>1737.7</v>
      </c>
      <c r="AZ538" s="81">
        <v>18961.099999999999</v>
      </c>
      <c r="BA538" s="81">
        <v>0</v>
      </c>
      <c r="BB538" s="81">
        <v>0</v>
      </c>
      <c r="BC538" s="81">
        <v>0</v>
      </c>
      <c r="BD538" s="81">
        <v>0</v>
      </c>
      <c r="BE538" s="81">
        <v>0</v>
      </c>
      <c r="BF538" s="82"/>
      <c r="BG538" s="81">
        <v>0</v>
      </c>
      <c r="BH538" s="81">
        <v>0</v>
      </c>
      <c r="BI538" s="81">
        <v>31.984999999999999</v>
      </c>
      <c r="BJ538" s="81">
        <v>0</v>
      </c>
      <c r="BK538" s="81">
        <v>0</v>
      </c>
      <c r="BL538" s="81">
        <v>0</v>
      </c>
      <c r="BM538" s="82"/>
      <c r="BN538" s="81">
        <v>0</v>
      </c>
      <c r="BO538" s="81">
        <v>0</v>
      </c>
      <c r="BP538" s="81">
        <v>2</v>
      </c>
      <c r="BQ538" s="81">
        <v>0</v>
      </c>
      <c r="BR538" s="81">
        <v>0</v>
      </c>
      <c r="BS538" s="81">
        <v>0</v>
      </c>
      <c r="BT538"/>
      <c r="BU538" s="80">
        <v>31.984999999999999</v>
      </c>
      <c r="BV538" s="80">
        <v>0</v>
      </c>
      <c r="BW538" s="80">
        <v>0</v>
      </c>
      <c r="BX538" s="80">
        <v>0</v>
      </c>
      <c r="BY538" s="80">
        <v>0</v>
      </c>
      <c r="BZ538" s="80">
        <v>0</v>
      </c>
      <c r="CA538" s="80">
        <v>0</v>
      </c>
      <c r="CB538" s="80">
        <v>0</v>
      </c>
      <c r="CC538" s="80">
        <v>0</v>
      </c>
    </row>
    <row r="539" spans="1:81">
      <c r="A539" s="80" t="s">
        <v>2264</v>
      </c>
      <c r="B539" s="80">
        <v>459</v>
      </c>
      <c r="C539" s="80">
        <v>18</v>
      </c>
      <c r="D539" s="80">
        <v>27</v>
      </c>
      <c r="E539" s="80">
        <v>2021</v>
      </c>
      <c r="F539" s="80" t="s">
        <v>75</v>
      </c>
      <c r="G539" s="174" t="s">
        <v>2246</v>
      </c>
      <c r="H539" s="80" t="s">
        <v>2247</v>
      </c>
      <c r="I539" s="177"/>
      <c r="J539" s="81">
        <v>61.492740605900089</v>
      </c>
      <c r="K539" s="81">
        <v>1.6945269256525854</v>
      </c>
      <c r="L539" s="81">
        <v>5.9210265884632554</v>
      </c>
      <c r="M539" s="81">
        <v>12.456102679679979</v>
      </c>
      <c r="N539" s="81">
        <v>12.34830961134309</v>
      </c>
      <c r="O539" s="81">
        <v>11.135015540296358</v>
      </c>
      <c r="P539" s="81">
        <v>15.972155777997083</v>
      </c>
      <c r="Q539" s="81">
        <v>0.68561722678696246</v>
      </c>
      <c r="R539" s="81">
        <v>0</v>
      </c>
      <c r="S539" s="81">
        <v>1.123113897583105</v>
      </c>
      <c r="T539" s="82"/>
      <c r="U539" s="81">
        <v>6323739</v>
      </c>
      <c r="V539" s="81">
        <v>716</v>
      </c>
      <c r="W539" s="81">
        <v>146</v>
      </c>
      <c r="X539" s="81">
        <v>3148</v>
      </c>
      <c r="Y539" s="81">
        <v>4522</v>
      </c>
      <c r="Z539" s="81">
        <v>8193</v>
      </c>
      <c r="AA539" s="81">
        <v>3514</v>
      </c>
      <c r="AB539" s="81">
        <v>11490</v>
      </c>
      <c r="AC539" s="81">
        <v>0</v>
      </c>
      <c r="AD539" s="81">
        <v>1.123113897583105</v>
      </c>
      <c r="AE539" s="82"/>
      <c r="AF539" s="81">
        <v>39531507.873918183</v>
      </c>
      <c r="AG539" s="81">
        <v>1177499.0077261366</v>
      </c>
      <c r="AH539" s="81">
        <v>947244.04970158089</v>
      </c>
      <c r="AI539" s="81">
        <v>18322702.526997164</v>
      </c>
      <c r="AJ539" s="81">
        <v>16027188.24587108</v>
      </c>
      <c r="AK539" s="81">
        <v>0</v>
      </c>
      <c r="AL539" s="81">
        <v>0</v>
      </c>
      <c r="AM539" s="81">
        <v>1508222.0709116557</v>
      </c>
      <c r="AN539" s="81">
        <v>0</v>
      </c>
      <c r="AO539" s="81">
        <v>0</v>
      </c>
      <c r="AP539" s="82"/>
      <c r="AQ539" s="81">
        <v>385</v>
      </c>
      <c r="AR539" s="81">
        <v>102</v>
      </c>
      <c r="AS539" s="81">
        <v>0</v>
      </c>
      <c r="AT539" s="81">
        <v>0</v>
      </c>
      <c r="AU539" s="81">
        <v>0</v>
      </c>
      <c r="AV539" s="81">
        <v>0</v>
      </c>
      <c r="AW539" s="81"/>
      <c r="AX539" s="82"/>
      <c r="AY539" s="81">
        <v>1816.1</v>
      </c>
      <c r="AZ539" s="81">
        <v>19148.099999999999</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2265</v>
      </c>
      <c r="B540" s="80">
        <v>459</v>
      </c>
      <c r="C540" s="80">
        <v>19</v>
      </c>
      <c r="D540" s="80">
        <v>27</v>
      </c>
      <c r="E540" s="80">
        <v>2022</v>
      </c>
      <c r="F540" s="80" t="s">
        <v>568</v>
      </c>
      <c r="G540" s="174" t="s">
        <v>2246</v>
      </c>
      <c r="H540" s="80" t="s">
        <v>2247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400</v>
      </c>
      <c r="AR540" s="81">
        <v>105</v>
      </c>
      <c r="AS540" s="81">
        <v>0</v>
      </c>
      <c r="AT540" s="81">
        <v>0</v>
      </c>
      <c r="AU540" s="81">
        <v>0</v>
      </c>
      <c r="AV540" s="81">
        <v>0</v>
      </c>
      <c r="AW540" s="81"/>
      <c r="AX540" s="82"/>
      <c r="AY540" s="81">
        <v>1911.7000000000003</v>
      </c>
      <c r="AZ540" s="81">
        <v>19296.600000000002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2266</v>
      </c>
      <c r="B541" s="80">
        <v>256</v>
      </c>
      <c r="C541" s="80">
        <v>1</v>
      </c>
      <c r="D541" s="80">
        <v>16</v>
      </c>
      <c r="E541" s="80">
        <v>1990</v>
      </c>
      <c r="F541" s="80" t="s">
        <v>562</v>
      </c>
      <c r="G541" s="80" t="s">
        <v>2267</v>
      </c>
      <c r="H541" s="80" t="s">
        <v>2268</v>
      </c>
      <c r="I541" s="177"/>
      <c r="J541" s="81">
        <v>13.963233559212799</v>
      </c>
      <c r="K541" s="81">
        <v>2.6967829246520005</v>
      </c>
      <c r="L541" s="81">
        <v>6.3943361567703798</v>
      </c>
      <c r="M541" s="81">
        <v>9.6431851307882983</v>
      </c>
      <c r="N541" s="81">
        <v>21.035277429851654</v>
      </c>
      <c r="O541" s="81">
        <v>9.875722139202443</v>
      </c>
      <c r="P541" s="81">
        <v>17.490963613936906</v>
      </c>
      <c r="Q541" s="81">
        <v>1.1461756976840396</v>
      </c>
      <c r="R541" s="81">
        <v>0</v>
      </c>
      <c r="S541" s="81">
        <v>1.0460788320930916</v>
      </c>
      <c r="T541" s="82"/>
      <c r="U541" s="81">
        <v>1039467</v>
      </c>
      <c r="V541" s="81">
        <v>787</v>
      </c>
      <c r="W541" s="81">
        <v>69</v>
      </c>
      <c r="X541" s="81">
        <v>3627</v>
      </c>
      <c r="Y541" s="81">
        <v>5458</v>
      </c>
      <c r="Z541" s="81">
        <v>4062</v>
      </c>
      <c r="AA541" s="81">
        <v>4247</v>
      </c>
      <c r="AB541" s="81">
        <v>18610</v>
      </c>
      <c r="AC541" s="81">
        <v>0</v>
      </c>
      <c r="AD541" s="81">
        <v>1.0460788320930916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2269</v>
      </c>
      <c r="B542" s="80">
        <v>257</v>
      </c>
      <c r="C542" s="80">
        <v>2</v>
      </c>
      <c r="D542" s="80">
        <v>16</v>
      </c>
      <c r="E542" s="80">
        <v>2005</v>
      </c>
      <c r="F542" s="80" t="s">
        <v>565</v>
      </c>
      <c r="G542" s="80" t="s">
        <v>2267</v>
      </c>
      <c r="H542" s="80" t="s">
        <v>2268</v>
      </c>
      <c r="I542" s="177"/>
      <c r="J542" s="81">
        <v>13.664517157685363</v>
      </c>
      <c r="K542" s="81">
        <v>2.3130227052677532</v>
      </c>
      <c r="L542" s="81">
        <v>13.539806925058855</v>
      </c>
      <c r="M542" s="81">
        <v>14.600983170144355</v>
      </c>
      <c r="N542" s="81">
        <v>33.636421745913999</v>
      </c>
      <c r="O542" s="81">
        <v>14.124956886790823</v>
      </c>
      <c r="P542" s="81">
        <v>18.460223737993623</v>
      </c>
      <c r="Q542" s="81">
        <v>0.92678876431867852</v>
      </c>
      <c r="R542" s="81">
        <v>0</v>
      </c>
      <c r="S542" s="81">
        <v>1.6008740483127593</v>
      </c>
      <c r="T542" s="82"/>
      <c r="U542" s="81">
        <v>1103486</v>
      </c>
      <c r="V542" s="81">
        <v>718</v>
      </c>
      <c r="W542" s="81">
        <v>135</v>
      </c>
      <c r="X542" s="81">
        <v>2311</v>
      </c>
      <c r="Y542" s="81">
        <v>5841</v>
      </c>
      <c r="Z542" s="81">
        <v>6723</v>
      </c>
      <c r="AA542" s="81">
        <v>3671</v>
      </c>
      <c r="AB542" s="81">
        <v>15731</v>
      </c>
      <c r="AC542" s="81">
        <v>0</v>
      </c>
      <c r="AD542" s="81">
        <v>1.6008740483127593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2270</v>
      </c>
      <c r="B543" s="80">
        <v>258</v>
      </c>
      <c r="C543" s="80">
        <v>3</v>
      </c>
      <c r="D543" s="80">
        <v>16</v>
      </c>
      <c r="E543" s="80">
        <v>2006</v>
      </c>
      <c r="F543" s="80" t="s">
        <v>566</v>
      </c>
      <c r="G543" s="80" t="s">
        <v>2267</v>
      </c>
      <c r="H543" s="80" t="s">
        <v>2268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2271</v>
      </c>
      <c r="B544" s="80">
        <v>259</v>
      </c>
      <c r="C544" s="80">
        <v>4</v>
      </c>
      <c r="D544" s="80">
        <v>16</v>
      </c>
      <c r="E544" s="80">
        <v>2007</v>
      </c>
      <c r="F544" s="80" t="s">
        <v>567</v>
      </c>
      <c r="G544" s="80" t="s">
        <v>2267</v>
      </c>
      <c r="H544" s="80" t="s">
        <v>2268</v>
      </c>
      <c r="I544" s="177"/>
      <c r="J544" s="81">
        <v>13.866046638091913</v>
      </c>
      <c r="K544" s="81">
        <v>1.8642043267129864</v>
      </c>
      <c r="L544" s="81">
        <v>3.5916834621177181</v>
      </c>
      <c r="M544" s="81">
        <v>16.084448392911074</v>
      </c>
      <c r="N544" s="81">
        <v>33.525591856616344</v>
      </c>
      <c r="O544" s="81">
        <v>13.403631529269914</v>
      </c>
      <c r="P544" s="81">
        <v>18.388511578806412</v>
      </c>
      <c r="Q544" s="81">
        <v>0.94507306950638792</v>
      </c>
      <c r="R544" s="81">
        <v>0</v>
      </c>
      <c r="S544" s="81">
        <v>1.5022173627211677</v>
      </c>
      <c r="T544" s="82"/>
      <c r="U544" s="81">
        <v>1257117</v>
      </c>
      <c r="V544" s="81">
        <v>616</v>
      </c>
      <c r="W544" s="81">
        <v>47</v>
      </c>
      <c r="X544" s="81">
        <v>3418</v>
      </c>
      <c r="Y544" s="81">
        <v>5841</v>
      </c>
      <c r="Z544" s="81">
        <v>6632</v>
      </c>
      <c r="AA544" s="81">
        <v>3601</v>
      </c>
      <c r="AB544" s="81">
        <v>15193</v>
      </c>
      <c r="AC544" s="81">
        <v>0</v>
      </c>
      <c r="AD544" s="81">
        <v>1.5022173627211677</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2272</v>
      </c>
      <c r="B545" s="80">
        <v>260</v>
      </c>
      <c r="C545" s="80">
        <v>5</v>
      </c>
      <c r="D545" s="80">
        <v>16</v>
      </c>
      <c r="E545" s="80">
        <v>2008</v>
      </c>
      <c r="F545" s="80" t="s">
        <v>84</v>
      </c>
      <c r="G545" s="80" t="s">
        <v>2267</v>
      </c>
      <c r="H545" s="80" t="s">
        <v>2268</v>
      </c>
      <c r="I545" s="177"/>
      <c r="J545" s="81">
        <v>13.18521764540154</v>
      </c>
      <c r="K545" s="81">
        <v>1.3549835881390211</v>
      </c>
      <c r="L545" s="81">
        <v>3.163340175739866</v>
      </c>
      <c r="M545" s="81">
        <v>16.869292910990989</v>
      </c>
      <c r="N545" s="81">
        <v>27.474995224678462</v>
      </c>
      <c r="O545" s="81">
        <v>12.992094957334952</v>
      </c>
      <c r="P545" s="81">
        <v>18.087017649189018</v>
      </c>
      <c r="Q545" s="81">
        <v>0.91376042683368652</v>
      </c>
      <c r="R545" s="81">
        <v>0</v>
      </c>
      <c r="S545" s="81">
        <v>1.2650840515949764</v>
      </c>
      <c r="T545" s="82"/>
      <c r="U545" s="81">
        <v>1290524</v>
      </c>
      <c r="V545" s="81">
        <v>616</v>
      </c>
      <c r="W545" s="81">
        <v>47</v>
      </c>
      <c r="X545" s="81">
        <v>3418</v>
      </c>
      <c r="Y545" s="81">
        <v>5814</v>
      </c>
      <c r="Z545" s="81">
        <v>6654</v>
      </c>
      <c r="AA545" s="81">
        <v>3546</v>
      </c>
      <c r="AB545" s="81">
        <v>14931</v>
      </c>
      <c r="AC545" s="81">
        <v>0</v>
      </c>
      <c r="AD545" s="81">
        <v>1.2650840515949764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2273</v>
      </c>
      <c r="B546" s="80">
        <v>261</v>
      </c>
      <c r="C546" s="80">
        <v>6</v>
      </c>
      <c r="D546" s="80">
        <v>16</v>
      </c>
      <c r="E546" s="80">
        <v>2009</v>
      </c>
      <c r="F546" s="80" t="s">
        <v>85</v>
      </c>
      <c r="G546" s="80" t="s">
        <v>2267</v>
      </c>
      <c r="H546" s="80" t="s">
        <v>2268</v>
      </c>
      <c r="I546" s="177"/>
      <c r="J546" s="81">
        <v>14.703682748008527</v>
      </c>
      <c r="K546" s="81">
        <v>1.3694988689574543</v>
      </c>
      <c r="L546" s="81">
        <v>3.8828660036192528</v>
      </c>
      <c r="M546" s="81">
        <v>20.358268454347275</v>
      </c>
      <c r="N546" s="81">
        <v>26.162007635395888</v>
      </c>
      <c r="O546" s="81">
        <v>13.166525063569283</v>
      </c>
      <c r="P546" s="81">
        <v>17.439283643110194</v>
      </c>
      <c r="Q546" s="81">
        <v>0.85570123878037119</v>
      </c>
      <c r="R546" s="81">
        <v>0</v>
      </c>
      <c r="S546" s="81">
        <v>1.7001671449165159</v>
      </c>
      <c r="T546" s="82"/>
      <c r="U546" s="81">
        <v>1099238</v>
      </c>
      <c r="V546" s="81">
        <v>504</v>
      </c>
      <c r="W546" s="81">
        <v>79</v>
      </c>
      <c r="X546" s="81">
        <v>4143</v>
      </c>
      <c r="Y546" s="81">
        <v>5812</v>
      </c>
      <c r="Z546" s="81">
        <v>6656</v>
      </c>
      <c r="AA546" s="81">
        <v>3510</v>
      </c>
      <c r="AB546" s="81">
        <v>14678</v>
      </c>
      <c r="AC546" s="81">
        <v>0</v>
      </c>
      <c r="AD546" s="81">
        <v>1.7001671449165159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2274</v>
      </c>
      <c r="B547" s="80">
        <v>262</v>
      </c>
      <c r="C547" s="80">
        <v>7</v>
      </c>
      <c r="D547" s="80">
        <v>16</v>
      </c>
      <c r="E547" s="80">
        <v>2010</v>
      </c>
      <c r="F547" s="80" t="s">
        <v>86</v>
      </c>
      <c r="G547" s="80" t="s">
        <v>2267</v>
      </c>
      <c r="H547" s="80" t="s">
        <v>2268</v>
      </c>
      <c r="I547" s="177"/>
      <c r="J547" s="81">
        <v>13.891767821235733</v>
      </c>
      <c r="K547" s="81">
        <v>1.3058759603320207</v>
      </c>
      <c r="L547" s="81">
        <v>3.6013022181372789</v>
      </c>
      <c r="M547" s="81">
        <v>19.441800407738267</v>
      </c>
      <c r="N547" s="81">
        <v>27.099413114630408</v>
      </c>
      <c r="O547" s="81">
        <v>13.20407556089974</v>
      </c>
      <c r="P547" s="81">
        <v>17.539453439684518</v>
      </c>
      <c r="Q547" s="81">
        <v>0.88000818106839507</v>
      </c>
      <c r="R547" s="81">
        <v>0</v>
      </c>
      <c r="S547" s="81">
        <v>1.3315244287904462</v>
      </c>
      <c r="T547" s="82"/>
      <c r="U547" s="81">
        <v>1220513</v>
      </c>
      <c r="V547" s="81">
        <v>504</v>
      </c>
      <c r="W547" s="81">
        <v>79</v>
      </c>
      <c r="X547" s="81">
        <v>4143</v>
      </c>
      <c r="Y547" s="81">
        <v>5793</v>
      </c>
      <c r="Z547" s="81">
        <v>6706</v>
      </c>
      <c r="AA547" s="81">
        <v>3442</v>
      </c>
      <c r="AB547" s="81">
        <v>14464</v>
      </c>
      <c r="AC547" s="81">
        <v>0</v>
      </c>
      <c r="AD547" s="81">
        <v>1.3315244287904462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2275</v>
      </c>
      <c r="B548" s="80">
        <v>263</v>
      </c>
      <c r="C548" s="80">
        <v>8</v>
      </c>
      <c r="D548" s="80">
        <v>16</v>
      </c>
      <c r="E548" s="80">
        <v>2011</v>
      </c>
      <c r="F548" s="80" t="s">
        <v>87</v>
      </c>
      <c r="G548" s="80" t="s">
        <v>2267</v>
      </c>
      <c r="H548" s="80" t="s">
        <v>2268</v>
      </c>
      <c r="I548" s="177"/>
      <c r="J548" s="81">
        <v>10.808633398258575</v>
      </c>
      <c r="K548" s="81">
        <v>1.5936683150340623</v>
      </c>
      <c r="L548" s="81">
        <v>3.9445564134074296</v>
      </c>
      <c r="M548" s="81">
        <v>23.946088371296103</v>
      </c>
      <c r="N548" s="81">
        <v>32.752113464955556</v>
      </c>
      <c r="O548" s="81">
        <v>12.952223372338556</v>
      </c>
      <c r="P548" s="81">
        <v>16.898982306073854</v>
      </c>
      <c r="Q548" s="81">
        <v>0.99765493700185814</v>
      </c>
      <c r="R548" s="81">
        <v>0</v>
      </c>
      <c r="S548" s="81">
        <v>1.3106871767748998</v>
      </c>
      <c r="T548" s="82"/>
      <c r="U548" s="81">
        <v>1051679</v>
      </c>
      <c r="V548" s="81">
        <v>504</v>
      </c>
      <c r="W548" s="81">
        <v>79</v>
      </c>
      <c r="X548" s="81">
        <v>4143</v>
      </c>
      <c r="Y548" s="81">
        <v>5759</v>
      </c>
      <c r="Z548" s="81">
        <v>6721</v>
      </c>
      <c r="AA548" s="81">
        <v>3415</v>
      </c>
      <c r="AB548" s="81">
        <v>14216</v>
      </c>
      <c r="AC548" s="81">
        <v>0</v>
      </c>
      <c r="AD548" s="81">
        <v>1.3106871767748998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2276</v>
      </c>
      <c r="B549" s="80">
        <v>264</v>
      </c>
      <c r="C549" s="80">
        <v>9</v>
      </c>
      <c r="D549" s="80">
        <v>16</v>
      </c>
      <c r="E549" s="80">
        <v>2012</v>
      </c>
      <c r="F549" s="80" t="s">
        <v>88</v>
      </c>
      <c r="G549" s="80" t="s">
        <v>2267</v>
      </c>
      <c r="H549" s="80" t="s">
        <v>2268</v>
      </c>
      <c r="I549" s="177"/>
      <c r="J549" s="81">
        <v>13.743188566280161</v>
      </c>
      <c r="K549" s="81">
        <v>1.524044580302333</v>
      </c>
      <c r="L549" s="81">
        <v>3.8573464022393575</v>
      </c>
      <c r="M549" s="81">
        <v>23.875169818157119</v>
      </c>
      <c r="N549" s="81">
        <v>35.340939832245304</v>
      </c>
      <c r="O549" s="81">
        <v>12.890451050353034</v>
      </c>
      <c r="P549" s="81">
        <v>16.875692479151699</v>
      </c>
      <c r="Q549" s="81">
        <v>1.0689075718513537</v>
      </c>
      <c r="R549" s="81">
        <v>0</v>
      </c>
      <c r="S549" s="81">
        <v>1.6149675029424537</v>
      </c>
      <c r="T549" s="82"/>
      <c r="U549" s="81">
        <v>1166752</v>
      </c>
      <c r="V549" s="81">
        <v>504</v>
      </c>
      <c r="W549" s="81">
        <v>79</v>
      </c>
      <c r="X549" s="81">
        <v>4143</v>
      </c>
      <c r="Y549" s="81">
        <v>5807</v>
      </c>
      <c r="Z549" s="81">
        <v>6742</v>
      </c>
      <c r="AA549" s="81">
        <v>3391</v>
      </c>
      <c r="AB549" s="81">
        <v>14019</v>
      </c>
      <c r="AC549" s="81">
        <v>0</v>
      </c>
      <c r="AD549" s="81">
        <v>1.6149675029424537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2277</v>
      </c>
      <c r="B550" s="80">
        <v>265</v>
      </c>
      <c r="C550" s="80">
        <v>10</v>
      </c>
      <c r="D550" s="80">
        <v>16</v>
      </c>
      <c r="E550" s="80">
        <v>2013</v>
      </c>
      <c r="F550" s="80" t="s">
        <v>89</v>
      </c>
      <c r="G550" s="80" t="s">
        <v>2267</v>
      </c>
      <c r="H550" s="80" t="s">
        <v>2268</v>
      </c>
      <c r="I550" s="177"/>
      <c r="J550" s="81">
        <v>14.888973262230301</v>
      </c>
      <c r="K550" s="81">
        <v>1.4812318387682522</v>
      </c>
      <c r="L550" s="81">
        <v>3.135589402828713</v>
      </c>
      <c r="M550" s="81">
        <v>22.906517520291708</v>
      </c>
      <c r="N550" s="81">
        <v>30.517879692777516</v>
      </c>
      <c r="O550" s="81">
        <v>12.355986633098345</v>
      </c>
      <c r="P550" s="81">
        <v>16.654542542968748</v>
      </c>
      <c r="Q550" s="81">
        <v>1.0778041523843844</v>
      </c>
      <c r="R550" s="81">
        <v>0</v>
      </c>
      <c r="S550" s="81">
        <v>1.6370130497036368</v>
      </c>
      <c r="T550" s="82"/>
      <c r="U550" s="81">
        <v>1185053</v>
      </c>
      <c r="V550" s="81">
        <v>504</v>
      </c>
      <c r="W550" s="81">
        <v>79</v>
      </c>
      <c r="X550" s="81">
        <v>4143</v>
      </c>
      <c r="Y550" s="81">
        <v>5819</v>
      </c>
      <c r="Z550" s="81">
        <v>6751</v>
      </c>
      <c r="AA550" s="81">
        <v>3334</v>
      </c>
      <c r="AB550" s="81">
        <v>13933</v>
      </c>
      <c r="AC550" s="81">
        <v>0</v>
      </c>
      <c r="AD550" s="81">
        <v>1.6370130497036368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2278</v>
      </c>
      <c r="B551" s="80">
        <v>266</v>
      </c>
      <c r="C551" s="80">
        <v>11</v>
      </c>
      <c r="D551" s="80">
        <v>16</v>
      </c>
      <c r="E551" s="80">
        <v>2014</v>
      </c>
      <c r="F551" s="80" t="s">
        <v>90</v>
      </c>
      <c r="G551" s="80" t="s">
        <v>2267</v>
      </c>
      <c r="H551" s="80" t="s">
        <v>2268</v>
      </c>
      <c r="I551" s="177"/>
      <c r="J551" s="81">
        <v>15.573012096684259</v>
      </c>
      <c r="K551" s="81">
        <v>1.3039563268004188</v>
      </c>
      <c r="L551" s="81">
        <v>5.0386103273512122</v>
      </c>
      <c r="M551" s="81">
        <v>20.055962382192455</v>
      </c>
      <c r="N551" s="81">
        <v>27.559455895535063</v>
      </c>
      <c r="O551" s="81">
        <v>11.707398243171932</v>
      </c>
      <c r="P551" s="81">
        <v>16.60558791716948</v>
      </c>
      <c r="Q551" s="81">
        <v>1.0173307412843908</v>
      </c>
      <c r="R551" s="81">
        <v>0</v>
      </c>
      <c r="S551" s="81">
        <v>1.3291638162851371</v>
      </c>
      <c r="T551" s="82"/>
      <c r="U551" s="81">
        <v>1236096</v>
      </c>
      <c r="V551" s="81">
        <v>451</v>
      </c>
      <c r="W551" s="81">
        <v>109</v>
      </c>
      <c r="X551" s="81">
        <v>3709</v>
      </c>
      <c r="Y551" s="81">
        <v>5984</v>
      </c>
      <c r="Z551" s="81">
        <v>6737</v>
      </c>
      <c r="AA551" s="81">
        <v>3307</v>
      </c>
      <c r="AB551" s="81">
        <v>13707</v>
      </c>
      <c r="AC551" s="81">
        <v>0</v>
      </c>
      <c r="AD551" s="81">
        <v>1.3291638162851371</v>
      </c>
      <c r="AE551" s="82"/>
      <c r="AF551" s="81">
        <v>13947640.502714712</v>
      </c>
      <c r="AG551" s="81">
        <v>928928.46339369565</v>
      </c>
      <c r="AH551" s="81">
        <v>951106.695411789</v>
      </c>
      <c r="AI551" s="81">
        <v>23526795.739944324</v>
      </c>
      <c r="AJ551" s="81">
        <v>31064374.888642766</v>
      </c>
      <c r="AK551" s="81">
        <v>0</v>
      </c>
      <c r="AL551" s="81">
        <v>0</v>
      </c>
      <c r="AM551" s="81">
        <v>1881766.2733524402</v>
      </c>
      <c r="AN551" s="81">
        <v>0</v>
      </c>
      <c r="AO551" s="81">
        <v>0</v>
      </c>
      <c r="AP551" s="82"/>
      <c r="AQ551" s="81">
        <v>139</v>
      </c>
      <c r="AR551" s="81">
        <v>10</v>
      </c>
      <c r="AS551" s="81">
        <v>0</v>
      </c>
      <c r="AT551" s="81">
        <v>1</v>
      </c>
      <c r="AU551" s="81">
        <v>0</v>
      </c>
      <c r="AV551" s="81">
        <v>1</v>
      </c>
      <c r="AW551" s="81" t="s">
        <v>564</v>
      </c>
      <c r="AX551" s="82"/>
      <c r="AY551" s="81">
        <v>570.79999999999995</v>
      </c>
      <c r="AZ551" s="81">
        <v>204.4</v>
      </c>
      <c r="BA551" s="81">
        <v>0</v>
      </c>
      <c r="BB551" s="81">
        <v>810</v>
      </c>
      <c r="BC551" s="81">
        <v>0</v>
      </c>
      <c r="BD551" s="81">
        <v>30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2279</v>
      </c>
      <c r="B552" s="80">
        <v>267</v>
      </c>
      <c r="C552" s="80">
        <v>12</v>
      </c>
      <c r="D552" s="80">
        <v>16</v>
      </c>
      <c r="E552" s="80">
        <v>2015</v>
      </c>
      <c r="F552" s="80" t="s">
        <v>91</v>
      </c>
      <c r="G552" s="80" t="s">
        <v>2267</v>
      </c>
      <c r="H552" s="80" t="s">
        <v>2268</v>
      </c>
      <c r="I552" s="177"/>
      <c r="J552" s="81">
        <v>14.887426486618518</v>
      </c>
      <c r="K552" s="81">
        <v>1.3421560135671775</v>
      </c>
      <c r="L552" s="81">
        <v>4.4114678490664119</v>
      </c>
      <c r="M552" s="81">
        <v>21.166047809754843</v>
      </c>
      <c r="N552" s="81">
        <v>30.051806699481897</v>
      </c>
      <c r="O552" s="81">
        <v>11.593955480099819</v>
      </c>
      <c r="P552" s="81">
        <v>16.472919891920455</v>
      </c>
      <c r="Q552" s="81">
        <v>0.97397372823924411</v>
      </c>
      <c r="R552" s="81">
        <v>0</v>
      </c>
      <c r="S552" s="81">
        <v>1.4415029335869358</v>
      </c>
      <c r="T552" s="82"/>
      <c r="U552" s="81">
        <v>1349332</v>
      </c>
      <c r="V552" s="81">
        <v>451</v>
      </c>
      <c r="W552" s="81">
        <v>109</v>
      </c>
      <c r="X552" s="81">
        <v>3709</v>
      </c>
      <c r="Y552" s="81">
        <v>5789</v>
      </c>
      <c r="Z552" s="81">
        <v>6736</v>
      </c>
      <c r="AA552" s="81">
        <v>3278</v>
      </c>
      <c r="AB552" s="81">
        <v>13405</v>
      </c>
      <c r="AC552" s="81">
        <v>0</v>
      </c>
      <c r="AD552" s="81">
        <v>1.4415029335869358</v>
      </c>
      <c r="AE552" s="82"/>
      <c r="AF552" s="81">
        <v>12739037.20393936</v>
      </c>
      <c r="AG552" s="81">
        <v>889680.80529066664</v>
      </c>
      <c r="AH552" s="81">
        <v>657031.67866563261</v>
      </c>
      <c r="AI552" s="81">
        <v>24927186.559842266</v>
      </c>
      <c r="AJ552" s="81">
        <v>34480951.049285404</v>
      </c>
      <c r="AK552" s="81">
        <v>0</v>
      </c>
      <c r="AL552" s="81">
        <v>0</v>
      </c>
      <c r="AM552" s="81">
        <v>1837099.0181399207</v>
      </c>
      <c r="AN552" s="81">
        <v>0</v>
      </c>
      <c r="AO552" s="81">
        <v>0</v>
      </c>
      <c r="AP552" s="82"/>
      <c r="AQ552" s="81">
        <v>154</v>
      </c>
      <c r="AR552" s="81">
        <v>15</v>
      </c>
      <c r="AS552" s="81">
        <v>0</v>
      </c>
      <c r="AT552" s="81">
        <v>1</v>
      </c>
      <c r="AU552" s="81">
        <v>0</v>
      </c>
      <c r="AV552" s="81">
        <v>1</v>
      </c>
      <c r="AW552" s="81" t="s">
        <v>564</v>
      </c>
      <c r="AX552" s="82"/>
      <c r="AY552" s="81">
        <v>654.79999999999995</v>
      </c>
      <c r="AZ552" s="81">
        <v>357.3</v>
      </c>
      <c r="BA552" s="81">
        <v>0</v>
      </c>
      <c r="BB552" s="81">
        <v>810</v>
      </c>
      <c r="BC552" s="81">
        <v>0</v>
      </c>
      <c r="BD552" s="81">
        <v>30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2280</v>
      </c>
      <c r="B553" s="80">
        <v>268</v>
      </c>
      <c r="C553" s="80">
        <v>13</v>
      </c>
      <c r="D553" s="80">
        <v>16</v>
      </c>
      <c r="E553" s="80">
        <v>2016</v>
      </c>
      <c r="F553" s="80" t="s">
        <v>92</v>
      </c>
      <c r="G553" s="80" t="s">
        <v>2267</v>
      </c>
      <c r="H553" s="80" t="s">
        <v>2268</v>
      </c>
      <c r="I553" s="177"/>
      <c r="J553" s="81">
        <v>13.464644246403182</v>
      </c>
      <c r="K553" s="81">
        <v>1.3119443554035659</v>
      </c>
      <c r="L553" s="81">
        <v>5.34074596203887</v>
      </c>
      <c r="M553" s="81">
        <v>16.896440581459899</v>
      </c>
      <c r="N553" s="81">
        <v>27.445252464617614</v>
      </c>
      <c r="O553" s="81">
        <v>11.468467524041495</v>
      </c>
      <c r="P553" s="81">
        <v>16.30101208877371</v>
      </c>
      <c r="Q553" s="81">
        <v>0.9242907164621913</v>
      </c>
      <c r="R553" s="81">
        <v>0</v>
      </c>
      <c r="S553" s="81">
        <v>1.2975643893596753</v>
      </c>
      <c r="T553" s="82"/>
      <c r="U553" s="81">
        <v>1230876</v>
      </c>
      <c r="V553" s="81">
        <v>451</v>
      </c>
      <c r="W553" s="81">
        <v>109</v>
      </c>
      <c r="X553" s="81">
        <v>3709</v>
      </c>
      <c r="Y553" s="81">
        <v>5832</v>
      </c>
      <c r="Z553" s="81">
        <v>6745</v>
      </c>
      <c r="AA553" s="81">
        <v>3355</v>
      </c>
      <c r="AB553" s="81">
        <v>13086</v>
      </c>
      <c r="AC553" s="81">
        <v>0</v>
      </c>
      <c r="AD553" s="81">
        <v>1.2975643893596751</v>
      </c>
      <c r="AE553" s="82"/>
      <c r="AF553" s="81">
        <v>11500528.66648335</v>
      </c>
      <c r="AG553" s="81">
        <v>874531.0309238655</v>
      </c>
      <c r="AH553" s="81">
        <v>633318.94274629897</v>
      </c>
      <c r="AI553" s="81">
        <v>22892561.34066081</v>
      </c>
      <c r="AJ553" s="81">
        <v>28696292.49128709</v>
      </c>
      <c r="AK553" s="81">
        <v>0</v>
      </c>
      <c r="AL553" s="81">
        <v>0</v>
      </c>
      <c r="AM553" s="81">
        <v>1794774.6876822759</v>
      </c>
      <c r="AN553" s="81">
        <v>0</v>
      </c>
      <c r="AO553" s="81">
        <v>0</v>
      </c>
      <c r="AP553" s="82"/>
      <c r="AQ553" s="81">
        <v>170</v>
      </c>
      <c r="AR553" s="81">
        <v>19</v>
      </c>
      <c r="AS553" s="81">
        <v>0</v>
      </c>
      <c r="AT553" s="81">
        <v>1</v>
      </c>
      <c r="AU553" s="81">
        <v>0</v>
      </c>
      <c r="AV553" s="81">
        <v>2</v>
      </c>
      <c r="AW553" s="81" t="s">
        <v>564</v>
      </c>
      <c r="AX553" s="82"/>
      <c r="AY553" s="81">
        <v>745.2</v>
      </c>
      <c r="AZ553" s="81">
        <v>499.8</v>
      </c>
      <c r="BA553" s="81">
        <v>0</v>
      </c>
      <c r="BB553" s="81">
        <v>810</v>
      </c>
      <c r="BC553" s="81">
        <v>0</v>
      </c>
      <c r="BD553" s="81">
        <v>6280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2281</v>
      </c>
      <c r="B554" s="80">
        <v>269</v>
      </c>
      <c r="C554" s="80">
        <v>14</v>
      </c>
      <c r="D554" s="80">
        <v>16</v>
      </c>
      <c r="E554" s="80">
        <v>2017</v>
      </c>
      <c r="F554" s="80" t="s">
        <v>71</v>
      </c>
      <c r="G554" s="80" t="s">
        <v>2267</v>
      </c>
      <c r="H554" s="80" t="s">
        <v>2268</v>
      </c>
      <c r="I554" s="177"/>
      <c r="J554" s="81">
        <v>12.811388055097311</v>
      </c>
      <c r="K554" s="81">
        <v>1.3303717639179142</v>
      </c>
      <c r="L554" s="81">
        <v>4.7507639842635898</v>
      </c>
      <c r="M554" s="81">
        <v>15.165973450113871</v>
      </c>
      <c r="N554" s="81">
        <v>26.855289610966626</v>
      </c>
      <c r="O554" s="81">
        <v>11.202719751849266</v>
      </c>
      <c r="P554" s="81">
        <v>15.966009702123809</v>
      </c>
      <c r="Q554" s="81">
        <v>0.87629745324371955</v>
      </c>
      <c r="R554" s="81">
        <v>0</v>
      </c>
      <c r="S554" s="81">
        <v>1.1551102611757404</v>
      </c>
      <c r="T554" s="82"/>
      <c r="U554" s="81">
        <v>1338699</v>
      </c>
      <c r="V554" s="81">
        <v>451</v>
      </c>
      <c r="W554" s="81">
        <v>109</v>
      </c>
      <c r="X554" s="81">
        <v>3709</v>
      </c>
      <c r="Y554" s="81">
        <v>5764</v>
      </c>
      <c r="Z554" s="81">
        <v>6698</v>
      </c>
      <c r="AA554" s="81">
        <v>3307</v>
      </c>
      <c r="AB554" s="81">
        <v>12830</v>
      </c>
      <c r="AC554" s="81">
        <v>0</v>
      </c>
      <c r="AD554" s="81">
        <v>1.15511026117574</v>
      </c>
      <c r="AE554" s="82"/>
      <c r="AF554" s="81">
        <v>11221988.52278902</v>
      </c>
      <c r="AG554" s="81">
        <v>889452.64552744431</v>
      </c>
      <c r="AH554" s="81">
        <v>753086.48038778407</v>
      </c>
      <c r="AI554" s="81">
        <v>21860120.46884561</v>
      </c>
      <c r="AJ554" s="81">
        <v>32295915.829390422</v>
      </c>
      <c r="AK554" s="81">
        <v>0</v>
      </c>
      <c r="AL554" s="81">
        <v>0</v>
      </c>
      <c r="AM554" s="81">
        <v>1762417.0983107551</v>
      </c>
      <c r="AN554" s="81">
        <v>0</v>
      </c>
      <c r="AO554" s="81">
        <v>0</v>
      </c>
      <c r="AP554" s="82"/>
      <c r="AQ554" s="81">
        <v>179</v>
      </c>
      <c r="AR554" s="81">
        <v>25</v>
      </c>
      <c r="AS554" s="81">
        <v>1</v>
      </c>
      <c r="AT554" s="81">
        <v>1</v>
      </c>
      <c r="AU554" s="81">
        <v>0</v>
      </c>
      <c r="AV554" s="81">
        <v>2</v>
      </c>
      <c r="AW554" s="81" t="s">
        <v>564</v>
      </c>
      <c r="AX554" s="82"/>
      <c r="AY554" s="81">
        <v>799.6</v>
      </c>
      <c r="AZ554" s="81">
        <v>686.7</v>
      </c>
      <c r="BA554" s="81">
        <v>25300</v>
      </c>
      <c r="BB554" s="81">
        <v>810</v>
      </c>
      <c r="BC554" s="81">
        <v>0</v>
      </c>
      <c r="BD554" s="81">
        <v>6280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2282</v>
      </c>
      <c r="B555" s="80">
        <v>270</v>
      </c>
      <c r="C555" s="80">
        <v>15</v>
      </c>
      <c r="D555" s="80">
        <v>16</v>
      </c>
      <c r="E555" s="80">
        <v>2018</v>
      </c>
      <c r="F555" s="80" t="s">
        <v>93</v>
      </c>
      <c r="G555" s="80" t="s">
        <v>2267</v>
      </c>
      <c r="H555" s="80" t="s">
        <v>2268</v>
      </c>
      <c r="I555" s="177"/>
      <c r="J555" s="81">
        <v>12.95365199009445</v>
      </c>
      <c r="K555" s="81">
        <v>1.2653623955690401</v>
      </c>
      <c r="L555" s="81">
        <v>4.3502566181249884</v>
      </c>
      <c r="M555" s="81">
        <v>16.218772069394724</v>
      </c>
      <c r="N555" s="81">
        <v>24.665144264448834</v>
      </c>
      <c r="O555" s="81">
        <v>10.929882404615824</v>
      </c>
      <c r="P555" s="81">
        <v>15.678023352359482</v>
      </c>
      <c r="Q555" s="81">
        <v>0.79668112669817126</v>
      </c>
      <c r="R555" s="81">
        <v>0</v>
      </c>
      <c r="S555" s="81">
        <v>1.8951889220087512</v>
      </c>
      <c r="T555" s="82"/>
      <c r="U555" s="81">
        <v>1387891</v>
      </c>
      <c r="V555" s="81">
        <v>451</v>
      </c>
      <c r="W555" s="81">
        <v>109</v>
      </c>
      <c r="X555" s="81">
        <v>3709</v>
      </c>
      <c r="Y555" s="81">
        <v>5733</v>
      </c>
      <c r="Z555" s="81">
        <v>6660</v>
      </c>
      <c r="AA555" s="81">
        <v>3280</v>
      </c>
      <c r="AB555" s="81">
        <v>12570</v>
      </c>
      <c r="AC555" s="81">
        <v>0</v>
      </c>
      <c r="AD555" s="81">
        <v>1.895188922008751</v>
      </c>
      <c r="AE555" s="82"/>
      <c r="AF555" s="81">
        <v>12027627.072942059</v>
      </c>
      <c r="AG555" s="81">
        <v>807118.84255857172</v>
      </c>
      <c r="AH555" s="81">
        <v>711830.34215989918</v>
      </c>
      <c r="AI555" s="81">
        <v>22437724.40799981</v>
      </c>
      <c r="AJ555" s="81">
        <v>29091021.583808981</v>
      </c>
      <c r="AK555" s="81">
        <v>0</v>
      </c>
      <c r="AL555" s="81">
        <v>0</v>
      </c>
      <c r="AM555" s="81">
        <v>1730274.461645426</v>
      </c>
      <c r="AN555" s="81">
        <v>0</v>
      </c>
      <c r="AO555" s="81">
        <v>0</v>
      </c>
      <c r="AP555" s="82"/>
      <c r="AQ555" s="81">
        <v>189</v>
      </c>
      <c r="AR555" s="81">
        <v>28</v>
      </c>
      <c r="AS555" s="81">
        <v>1</v>
      </c>
      <c r="AT555" s="81">
        <v>1</v>
      </c>
      <c r="AU555" s="81">
        <v>0</v>
      </c>
      <c r="AV555" s="81">
        <v>2</v>
      </c>
      <c r="AW555" s="81" t="s">
        <v>564</v>
      </c>
      <c r="AX555" s="82"/>
      <c r="AY555" s="81">
        <v>857.69999999999993</v>
      </c>
      <c r="AZ555" s="81">
        <v>783</v>
      </c>
      <c r="BA555" s="81">
        <v>25300</v>
      </c>
      <c r="BB555" s="81">
        <v>810</v>
      </c>
      <c r="BC555" s="81">
        <v>0</v>
      </c>
      <c r="BD555" s="81">
        <v>6280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2283</v>
      </c>
      <c r="B556" s="80">
        <v>271</v>
      </c>
      <c r="C556" s="80">
        <v>16</v>
      </c>
      <c r="D556" s="80">
        <v>16</v>
      </c>
      <c r="E556" s="80">
        <v>2019</v>
      </c>
      <c r="F556" s="80" t="s">
        <v>73</v>
      </c>
      <c r="G556" s="80" t="s">
        <v>2267</v>
      </c>
      <c r="H556" s="80" t="s">
        <v>2268</v>
      </c>
      <c r="I556" s="177"/>
      <c r="J556" s="81">
        <v>11.611221868940026</v>
      </c>
      <c r="K556" s="81">
        <v>1.1897994813155548</v>
      </c>
      <c r="L556" s="81">
        <v>4.3920240134050603</v>
      </c>
      <c r="M556" s="81">
        <v>15.111653178036123</v>
      </c>
      <c r="N556" s="81">
        <v>22.764293105050371</v>
      </c>
      <c r="O556" s="81">
        <v>10.538782523495216</v>
      </c>
      <c r="P556" s="81">
        <v>15.044964526640705</v>
      </c>
      <c r="Q556" s="81">
        <v>0.75346432493286597</v>
      </c>
      <c r="R556" s="81">
        <v>0</v>
      </c>
      <c r="S556" s="81">
        <v>1.8466036172322497</v>
      </c>
      <c r="T556" s="82"/>
      <c r="U556" s="81">
        <v>1321350</v>
      </c>
      <c r="V556" s="81">
        <v>451</v>
      </c>
      <c r="W556" s="81">
        <v>109</v>
      </c>
      <c r="X556" s="81">
        <v>3709</v>
      </c>
      <c r="Y556" s="81">
        <v>5684</v>
      </c>
      <c r="Z556" s="81">
        <v>6598</v>
      </c>
      <c r="AA556" s="81">
        <v>3124</v>
      </c>
      <c r="AB556" s="81">
        <v>12210</v>
      </c>
      <c r="AC556" s="81">
        <v>0</v>
      </c>
      <c r="AD556" s="81">
        <v>1.84660361723225</v>
      </c>
      <c r="AE556" s="82"/>
      <c r="AF556" s="81">
        <v>11460849.069907671</v>
      </c>
      <c r="AG556" s="81">
        <v>782154.02957653487</v>
      </c>
      <c r="AH556" s="81">
        <v>758063.94054705929</v>
      </c>
      <c r="AI556" s="81">
        <v>21518215.46228477</v>
      </c>
      <c r="AJ556" s="81">
        <v>26371838.668684378</v>
      </c>
      <c r="AK556" s="81">
        <v>0</v>
      </c>
      <c r="AL556" s="81">
        <v>0</v>
      </c>
      <c r="AM556" s="81">
        <v>1662910.0831692121</v>
      </c>
      <c r="AN556" s="81">
        <v>0</v>
      </c>
      <c r="AO556" s="81">
        <v>0</v>
      </c>
      <c r="AP556" s="82"/>
      <c r="AQ556" s="81">
        <v>198</v>
      </c>
      <c r="AR556" s="81">
        <v>29</v>
      </c>
      <c r="AS556" s="81">
        <v>1</v>
      </c>
      <c r="AT556" s="81">
        <v>1</v>
      </c>
      <c r="AU556" s="81">
        <v>0</v>
      </c>
      <c r="AV556" s="81">
        <v>2</v>
      </c>
      <c r="AW556" s="81" t="s">
        <v>564</v>
      </c>
      <c r="AX556" s="82"/>
      <c r="AY556" s="81">
        <v>902.09999999999991</v>
      </c>
      <c r="AZ556" s="81">
        <v>831.99999999999989</v>
      </c>
      <c r="BA556" s="81">
        <v>25300</v>
      </c>
      <c r="BB556" s="81">
        <v>810</v>
      </c>
      <c r="BC556" s="81">
        <v>0</v>
      </c>
      <c r="BD556" s="81">
        <v>6280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2284</v>
      </c>
      <c r="B557" s="80">
        <v>272</v>
      </c>
      <c r="C557" s="80">
        <v>17</v>
      </c>
      <c r="D557" s="80">
        <v>16</v>
      </c>
      <c r="E557" s="80">
        <v>2020</v>
      </c>
      <c r="F557" s="80" t="s">
        <v>218</v>
      </c>
      <c r="G557" s="80" t="s">
        <v>2267</v>
      </c>
      <c r="H557" s="80" t="s">
        <v>2268</v>
      </c>
      <c r="I557" s="177"/>
      <c r="J557" s="81">
        <v>17.46282877611333</v>
      </c>
      <c r="K557" s="81">
        <v>0.92403830403645315</v>
      </c>
      <c r="L557" s="81">
        <v>5.9193905054702851</v>
      </c>
      <c r="M557" s="81">
        <v>12.360548744162138</v>
      </c>
      <c r="N557" s="81">
        <v>21.682785805609132</v>
      </c>
      <c r="O557" s="81">
        <v>9.1956800295009007</v>
      </c>
      <c r="P557" s="81">
        <v>14.264061835714841</v>
      </c>
      <c r="Q557" s="81">
        <v>0.7016027723501046</v>
      </c>
      <c r="R557" s="81">
        <v>0</v>
      </c>
      <c r="S557" s="81">
        <v>0.78130680551725651</v>
      </c>
      <c r="T557" s="82"/>
      <c r="U557" s="81">
        <v>1532715</v>
      </c>
      <c r="V557" s="81">
        <v>308</v>
      </c>
      <c r="W557" s="81">
        <v>151</v>
      </c>
      <c r="X557" s="81">
        <v>3365</v>
      </c>
      <c r="Y557" s="81">
        <v>5637</v>
      </c>
      <c r="Z557" s="81">
        <v>6571</v>
      </c>
      <c r="AA557" s="81">
        <v>3218</v>
      </c>
      <c r="AB557" s="81">
        <v>11899</v>
      </c>
      <c r="AC557" s="81">
        <v>0</v>
      </c>
      <c r="AD557" s="81">
        <v>0.78130680551725651</v>
      </c>
      <c r="AE557" s="82"/>
      <c r="AF557" s="81">
        <v>12761611.908069851</v>
      </c>
      <c r="AG557" s="81">
        <v>603699.7884721274</v>
      </c>
      <c r="AH557" s="81">
        <v>1035370.5335795806</v>
      </c>
      <c r="AI557" s="81">
        <v>18653268.979032259</v>
      </c>
      <c r="AJ557" s="81">
        <v>25884368.681872338</v>
      </c>
      <c r="AK557" s="81"/>
      <c r="AL557" s="81"/>
      <c r="AM557" s="81">
        <v>1552951.700647315</v>
      </c>
      <c r="AN557" s="81"/>
      <c r="AO557" s="81"/>
      <c r="AP557" s="82"/>
      <c r="AQ557" s="81">
        <v>205</v>
      </c>
      <c r="AR557" s="81">
        <v>34</v>
      </c>
      <c r="AS557" s="81">
        <v>1</v>
      </c>
      <c r="AT557" s="81">
        <v>1</v>
      </c>
      <c r="AU557" s="81">
        <v>0</v>
      </c>
      <c r="AV557" s="81">
        <v>2</v>
      </c>
      <c r="AW557" s="81">
        <v>1</v>
      </c>
      <c r="AX557" s="82"/>
      <c r="AY557" s="81">
        <v>945.49999999999977</v>
      </c>
      <c r="AZ557" s="81">
        <v>1079.5</v>
      </c>
      <c r="BA557" s="81">
        <v>25300</v>
      </c>
      <c r="BB557" s="81">
        <v>810</v>
      </c>
      <c r="BC557" s="81">
        <v>0</v>
      </c>
      <c r="BD557" s="81">
        <v>6280</v>
      </c>
      <c r="BE557" s="81">
        <v>25300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2285</v>
      </c>
      <c r="B558" s="80">
        <v>272</v>
      </c>
      <c r="C558" s="80">
        <v>18</v>
      </c>
      <c r="D558" s="80">
        <v>16</v>
      </c>
      <c r="E558" s="80">
        <v>2021</v>
      </c>
      <c r="F558" s="80" t="s">
        <v>75</v>
      </c>
      <c r="G558" s="174" t="s">
        <v>2267</v>
      </c>
      <c r="H558" s="80" t="s">
        <v>2268</v>
      </c>
      <c r="I558" s="177"/>
      <c r="J558" s="81">
        <v>16.121254621356432</v>
      </c>
      <c r="K558" s="81">
        <v>1.0079025581647607</v>
      </c>
      <c r="L558" s="81">
        <v>5.3905063369494988</v>
      </c>
      <c r="M558" s="81">
        <v>13.827970053183318</v>
      </c>
      <c r="N558" s="81">
        <v>21.438653736760863</v>
      </c>
      <c r="O558" s="81">
        <v>8.771559904439485</v>
      </c>
      <c r="P558" s="81">
        <v>14.513117074315506</v>
      </c>
      <c r="Q558" s="81">
        <v>0.68979418117121727</v>
      </c>
      <c r="R558" s="81">
        <v>0</v>
      </c>
      <c r="S558" s="81">
        <v>1.0298973074741029</v>
      </c>
      <c r="T558" s="82"/>
      <c r="U558" s="81">
        <v>1526822</v>
      </c>
      <c r="V558" s="81">
        <v>308</v>
      </c>
      <c r="W558" s="81">
        <v>151</v>
      </c>
      <c r="X558" s="81">
        <v>3365</v>
      </c>
      <c r="Y558" s="81">
        <v>5554</v>
      </c>
      <c r="Z558" s="81">
        <v>6454</v>
      </c>
      <c r="AA558" s="81">
        <v>3193</v>
      </c>
      <c r="AB558" s="81">
        <v>11560</v>
      </c>
      <c r="AC558" s="81">
        <v>0</v>
      </c>
      <c r="AD558" s="81">
        <v>1.0298973074741029</v>
      </c>
      <c r="AE558" s="82"/>
      <c r="AF558" s="81">
        <v>11630983.848908365</v>
      </c>
      <c r="AG558" s="81">
        <v>634667.75437102444</v>
      </c>
      <c r="AH558" s="81">
        <v>947112.96204908285</v>
      </c>
      <c r="AI558" s="81">
        <v>20378319.886079315</v>
      </c>
      <c r="AJ558" s="81">
        <v>24990946.225770071</v>
      </c>
      <c r="AK558" s="81">
        <v>0</v>
      </c>
      <c r="AL558" s="81">
        <v>0</v>
      </c>
      <c r="AM558" s="81">
        <v>1517410.5430582017</v>
      </c>
      <c r="AN558" s="81">
        <v>0</v>
      </c>
      <c r="AO558" s="81">
        <v>0</v>
      </c>
      <c r="AP558" s="82"/>
      <c r="AQ558" s="81">
        <v>213</v>
      </c>
      <c r="AR558" s="81">
        <v>38</v>
      </c>
      <c r="AS558" s="81">
        <v>1</v>
      </c>
      <c r="AT558" s="81">
        <v>1</v>
      </c>
      <c r="AU558" s="81">
        <v>0</v>
      </c>
      <c r="AV558" s="81">
        <v>2</v>
      </c>
      <c r="AW558" s="81"/>
      <c r="AX558" s="82"/>
      <c r="AY558" s="81">
        <v>980.5999999999998</v>
      </c>
      <c r="AZ558" s="81">
        <v>1263.4000000000001</v>
      </c>
      <c r="BA558" s="81">
        <v>25300</v>
      </c>
      <c r="BB558" s="81">
        <v>810</v>
      </c>
      <c r="BC558" s="81">
        <v>0</v>
      </c>
      <c r="BD558" s="81">
        <v>6280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2286</v>
      </c>
      <c r="B559" s="80">
        <v>272</v>
      </c>
      <c r="C559" s="80">
        <v>19</v>
      </c>
      <c r="D559" s="80">
        <v>16</v>
      </c>
      <c r="E559" s="80">
        <v>2022</v>
      </c>
      <c r="F559" s="80" t="s">
        <v>568</v>
      </c>
      <c r="G559" s="174" t="s">
        <v>2267</v>
      </c>
      <c r="H559" s="80" t="s">
        <v>2268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220</v>
      </c>
      <c r="AR559" s="81">
        <v>38</v>
      </c>
      <c r="AS559" s="81">
        <v>1</v>
      </c>
      <c r="AT559" s="81">
        <v>1</v>
      </c>
      <c r="AU559" s="81">
        <v>0</v>
      </c>
      <c r="AV559" s="81">
        <v>2</v>
      </c>
      <c r="AW559" s="81"/>
      <c r="AX559" s="82"/>
      <c r="AY559" s="81">
        <v>1024.8999999999996</v>
      </c>
      <c r="AZ559" s="81">
        <v>1263.3999999999999</v>
      </c>
      <c r="BA559" s="81">
        <v>25300</v>
      </c>
      <c r="BB559" s="81">
        <v>810</v>
      </c>
      <c r="BC559" s="81">
        <v>0</v>
      </c>
      <c r="BD559" s="81">
        <v>6280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2371</v>
      </c>
      <c r="B560" s="80">
        <v>511</v>
      </c>
      <c r="C560" s="80">
        <v>1</v>
      </c>
      <c r="D560" s="80">
        <v>31</v>
      </c>
      <c r="E560" s="80">
        <v>1990</v>
      </c>
      <c r="F560" s="80" t="s">
        <v>562</v>
      </c>
      <c r="G560" s="80" t="s">
        <v>2372</v>
      </c>
      <c r="H560" s="80" t="s">
        <v>2373</v>
      </c>
      <c r="I560" s="177"/>
      <c r="J560" s="81">
        <v>2692.0082427413877</v>
      </c>
      <c r="K560" s="81">
        <v>240.00340030829241</v>
      </c>
      <c r="L560" s="81">
        <v>1050.2465458649087</v>
      </c>
      <c r="M560" s="81">
        <v>1041.0598683628314</v>
      </c>
      <c r="N560" s="81">
        <v>1647.4345217313164</v>
      </c>
      <c r="O560" s="81">
        <v>937.13601111922139</v>
      </c>
      <c r="P560" s="81">
        <v>1289.0350090542356</v>
      </c>
      <c r="Q560" s="81">
        <v>87.267514184204785</v>
      </c>
      <c r="R560" s="81">
        <v>39.613912811988037</v>
      </c>
      <c r="S560" s="81">
        <v>79.646339999999995</v>
      </c>
      <c r="T560" s="82"/>
      <c r="U560" s="81">
        <v>200401556</v>
      </c>
      <c r="V560" s="81">
        <v>70040</v>
      </c>
      <c r="W560" s="81">
        <v>11333</v>
      </c>
      <c r="X560" s="81">
        <v>391564</v>
      </c>
      <c r="Y560" s="81">
        <v>427458</v>
      </c>
      <c r="Z560" s="81">
        <v>385455</v>
      </c>
      <c r="AA560" s="81">
        <v>312992</v>
      </c>
      <c r="AB560" s="81">
        <v>1416928</v>
      </c>
      <c r="AC560" s="81">
        <v>6861201</v>
      </c>
      <c r="AD560" s="81">
        <v>79.646340000000009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2374</v>
      </c>
      <c r="B561" s="80">
        <v>512</v>
      </c>
      <c r="C561" s="80">
        <v>2</v>
      </c>
      <c r="D561" s="80">
        <v>31</v>
      </c>
      <c r="E561" s="80">
        <v>2005</v>
      </c>
      <c r="F561" s="80" t="s">
        <v>565</v>
      </c>
      <c r="G561" s="80" t="s">
        <v>2372</v>
      </c>
      <c r="H561" s="80" t="s">
        <v>2373</v>
      </c>
      <c r="I561" s="177"/>
      <c r="J561" s="81">
        <v>2943.4607469672255</v>
      </c>
      <c r="K561" s="81">
        <v>205.04076482574075</v>
      </c>
      <c r="L561" s="81">
        <v>787.21440410953301</v>
      </c>
      <c r="M561" s="81">
        <v>2197.4890343462785</v>
      </c>
      <c r="N561" s="81">
        <v>2847.970087948469</v>
      </c>
      <c r="O561" s="81">
        <v>1455.8349138257013</v>
      </c>
      <c r="P561" s="81">
        <v>1371.5377998352856</v>
      </c>
      <c r="Q561" s="81">
        <v>81.783408443943415</v>
      </c>
      <c r="R561" s="81">
        <v>26.318258087862798</v>
      </c>
      <c r="S561" s="81">
        <v>181.96190587299998</v>
      </c>
      <c r="T561" s="82"/>
      <c r="U561" s="81">
        <v>237700878</v>
      </c>
      <c r="V561" s="81">
        <v>63648</v>
      </c>
      <c r="W561" s="81">
        <v>7849</v>
      </c>
      <c r="X561" s="81">
        <v>347812</v>
      </c>
      <c r="Y561" s="81">
        <v>494553</v>
      </c>
      <c r="Z561" s="81">
        <v>692928</v>
      </c>
      <c r="AA561" s="81">
        <v>272744</v>
      </c>
      <c r="AB561" s="81">
        <v>1388164</v>
      </c>
      <c r="AC561" s="81">
        <v>4653839</v>
      </c>
      <c r="AD561" s="81">
        <v>181.96190587299995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2375</v>
      </c>
      <c r="B562" s="80">
        <v>513</v>
      </c>
      <c r="C562" s="80">
        <v>3</v>
      </c>
      <c r="D562" s="80">
        <v>31</v>
      </c>
      <c r="E562" s="80">
        <v>2006</v>
      </c>
      <c r="F562" s="80" t="s">
        <v>566</v>
      </c>
      <c r="G562" s="80" t="s">
        <v>2372</v>
      </c>
      <c r="H562" s="80" t="s">
        <v>2373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2376</v>
      </c>
      <c r="B563" s="80">
        <v>514</v>
      </c>
      <c r="C563" s="80">
        <v>4</v>
      </c>
      <c r="D563" s="80">
        <v>31</v>
      </c>
      <c r="E563" s="80">
        <v>2007</v>
      </c>
      <c r="F563" s="80" t="s">
        <v>567</v>
      </c>
      <c r="G563" s="80" t="s">
        <v>2372</v>
      </c>
      <c r="H563" s="80" t="s">
        <v>2373</v>
      </c>
      <c r="I563" s="177"/>
      <c r="J563" s="81">
        <v>2904.7143224152383</v>
      </c>
      <c r="K563" s="81">
        <v>173.40731805300996</v>
      </c>
      <c r="L563" s="81">
        <v>663.69725252111459</v>
      </c>
      <c r="M563" s="81">
        <v>2012.2219047988142</v>
      </c>
      <c r="N563" s="81">
        <v>2866.1252900519135</v>
      </c>
      <c r="O563" s="81">
        <v>1410.8999659551951</v>
      </c>
      <c r="P563" s="81">
        <v>1354.6373746434404</v>
      </c>
      <c r="Q563" s="81">
        <v>85.011913419801473</v>
      </c>
      <c r="R563" s="81">
        <v>23.444442560439494</v>
      </c>
      <c r="S563" s="81">
        <v>154.56235859004519</v>
      </c>
      <c r="T563" s="82"/>
      <c r="U563" s="81">
        <v>263345844</v>
      </c>
      <c r="V563" s="81">
        <v>57300</v>
      </c>
      <c r="W563" s="81">
        <v>8685</v>
      </c>
      <c r="X563" s="81">
        <v>427604</v>
      </c>
      <c r="Y563" s="81">
        <v>499351</v>
      </c>
      <c r="Z563" s="81">
        <v>698101</v>
      </c>
      <c r="AA563" s="81">
        <v>265277</v>
      </c>
      <c r="AB563" s="81">
        <v>1366652</v>
      </c>
      <c r="AC563" s="81">
        <v>4264614</v>
      </c>
      <c r="AD563" s="81">
        <v>154.56235859004516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2377</v>
      </c>
      <c r="B564" s="80">
        <v>515</v>
      </c>
      <c r="C564" s="80">
        <v>5</v>
      </c>
      <c r="D564" s="80">
        <v>31</v>
      </c>
      <c r="E564" s="80">
        <v>2008</v>
      </c>
      <c r="F564" s="80" t="s">
        <v>84</v>
      </c>
      <c r="G564" s="80" t="s">
        <v>2372</v>
      </c>
      <c r="H564" s="80" t="s">
        <v>2373</v>
      </c>
      <c r="I564" s="177"/>
      <c r="J564" s="81">
        <v>2583.2573726829532</v>
      </c>
      <c r="K564" s="81">
        <v>126.03986948111351</v>
      </c>
      <c r="L564" s="81">
        <v>584.54488141065383</v>
      </c>
      <c r="M564" s="81">
        <v>2110.4087553865975</v>
      </c>
      <c r="N564" s="81">
        <v>2367.4287551931275</v>
      </c>
      <c r="O564" s="81">
        <v>1367.7118491274148</v>
      </c>
      <c r="P564" s="81">
        <v>1327.0137788165853</v>
      </c>
      <c r="Q564" s="81">
        <v>82.937023591664726</v>
      </c>
      <c r="R564" s="81">
        <v>22.983410428953444</v>
      </c>
      <c r="S564" s="81">
        <v>144.85642306286283</v>
      </c>
      <c r="T564" s="82"/>
      <c r="U564" s="81">
        <v>252840395</v>
      </c>
      <c r="V564" s="81">
        <v>57300</v>
      </c>
      <c r="W564" s="81">
        <v>8685</v>
      </c>
      <c r="X564" s="81">
        <v>427604</v>
      </c>
      <c r="Y564" s="81">
        <v>500973</v>
      </c>
      <c r="Z564" s="81">
        <v>700484</v>
      </c>
      <c r="AA564" s="81">
        <v>260164</v>
      </c>
      <c r="AB564" s="81">
        <v>1355205</v>
      </c>
      <c r="AC564" s="81">
        <v>4341250</v>
      </c>
      <c r="AD564" s="81">
        <v>144.85642306286283</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2378</v>
      </c>
      <c r="B565" s="80">
        <v>516</v>
      </c>
      <c r="C565" s="80">
        <v>6</v>
      </c>
      <c r="D565" s="80">
        <v>31</v>
      </c>
      <c r="E565" s="80">
        <v>2009</v>
      </c>
      <c r="F565" s="80" t="s">
        <v>85</v>
      </c>
      <c r="G565" s="80" t="s">
        <v>2372</v>
      </c>
      <c r="H565" s="80" t="s">
        <v>2373</v>
      </c>
      <c r="I565" s="177"/>
      <c r="J565" s="81">
        <v>2688.854223555491</v>
      </c>
      <c r="K565" s="81">
        <v>142.24310871465244</v>
      </c>
      <c r="L565" s="81">
        <v>675.61868462975008</v>
      </c>
      <c r="M565" s="81">
        <v>2188.6686465460034</v>
      </c>
      <c r="N565" s="81">
        <v>2264.8187129500097</v>
      </c>
      <c r="O565" s="81">
        <v>1390.5974993559196</v>
      </c>
      <c r="P565" s="81">
        <v>1271.7709387017874</v>
      </c>
      <c r="Q565" s="81">
        <v>78.411510837189724</v>
      </c>
      <c r="R565" s="81">
        <v>25.302708983895336</v>
      </c>
      <c r="S565" s="81">
        <v>149.08610369457605</v>
      </c>
      <c r="T565" s="82"/>
      <c r="U565" s="81">
        <v>201017037</v>
      </c>
      <c r="V565" s="81">
        <v>52348</v>
      </c>
      <c r="W565" s="81">
        <v>13746</v>
      </c>
      <c r="X565" s="81">
        <v>445404</v>
      </c>
      <c r="Y565" s="81">
        <v>503139</v>
      </c>
      <c r="Z565" s="81">
        <v>702981</v>
      </c>
      <c r="AA565" s="81">
        <v>255969</v>
      </c>
      <c r="AB565" s="81">
        <v>1345007</v>
      </c>
      <c r="AC565" s="81">
        <v>4662623</v>
      </c>
      <c r="AD565" s="81">
        <v>149.08610369457611</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23.457000000000001</v>
      </c>
      <c r="BH565" s="81">
        <v>7.5010000000000003</v>
      </c>
      <c r="BI565" s="81">
        <v>3528.7510000000002</v>
      </c>
      <c r="BJ565" s="81">
        <v>1.3</v>
      </c>
      <c r="BK565" s="81">
        <v>315.69299999999998</v>
      </c>
      <c r="BL565" s="81">
        <v>6.0419999999999998</v>
      </c>
      <c r="BM565" s="82"/>
      <c r="BN565" s="81">
        <v>3</v>
      </c>
      <c r="BO565" s="81">
        <v>1</v>
      </c>
      <c r="BP565" s="81">
        <v>87</v>
      </c>
      <c r="BQ565" s="81">
        <v>1</v>
      </c>
      <c r="BR565" s="81">
        <v>43</v>
      </c>
      <c r="BS565" s="81">
        <v>1</v>
      </c>
      <c r="BT565"/>
      <c r="BU565" s="80"/>
      <c r="BV565" s="80"/>
      <c r="BW565" s="80"/>
      <c r="BX565" s="80"/>
      <c r="BY565" s="80"/>
      <c r="BZ565" s="80"/>
      <c r="CA565" s="80"/>
      <c r="CB565" s="80"/>
      <c r="CC565" s="80"/>
    </row>
    <row r="566" spans="1:81">
      <c r="A566" s="80" t="s">
        <v>2379</v>
      </c>
      <c r="B566" s="80">
        <v>517</v>
      </c>
      <c r="C566" s="80">
        <v>7</v>
      </c>
      <c r="D566" s="80">
        <v>31</v>
      </c>
      <c r="E566" s="80">
        <v>2010</v>
      </c>
      <c r="F566" s="80" t="s">
        <v>86</v>
      </c>
      <c r="G566" s="80" t="s">
        <v>2372</v>
      </c>
      <c r="H566" s="80" t="s">
        <v>2373</v>
      </c>
      <c r="I566" s="177"/>
      <c r="J566" s="81">
        <v>2389.1505198630884</v>
      </c>
      <c r="K566" s="81">
        <v>135.63491026083449</v>
      </c>
      <c r="L566" s="81">
        <v>626.62658595588653</v>
      </c>
      <c r="M566" s="81">
        <v>2090.1413634584251</v>
      </c>
      <c r="N566" s="81">
        <v>2363.9922525874563</v>
      </c>
      <c r="O566" s="81">
        <v>1390.4702791265822</v>
      </c>
      <c r="P566" s="81">
        <v>1285.6847411407557</v>
      </c>
      <c r="Q566" s="81">
        <v>81.211783753085513</v>
      </c>
      <c r="R566" s="81">
        <v>21.833426739306557</v>
      </c>
      <c r="S566" s="81">
        <v>161.42744386054005</v>
      </c>
      <c r="T566" s="82"/>
      <c r="U566" s="81">
        <v>209907717</v>
      </c>
      <c r="V566" s="81">
        <v>52348</v>
      </c>
      <c r="W566" s="81">
        <v>13746</v>
      </c>
      <c r="X566" s="81">
        <v>445404</v>
      </c>
      <c r="Y566" s="81">
        <v>505347</v>
      </c>
      <c r="Z566" s="81">
        <v>706183</v>
      </c>
      <c r="AA566" s="81">
        <v>252307</v>
      </c>
      <c r="AB566" s="81">
        <v>1334814</v>
      </c>
      <c r="AC566" s="81">
        <v>3812740</v>
      </c>
      <c r="AD566" s="81">
        <v>161.42744386054005</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25.494</v>
      </c>
      <c r="BH566" s="81">
        <v>7.5620000000000003</v>
      </c>
      <c r="BI566" s="81">
        <v>3561.15</v>
      </c>
      <c r="BJ566" s="81">
        <v>2.0760000000000001</v>
      </c>
      <c r="BK566" s="81">
        <v>331.29599999999999</v>
      </c>
      <c r="BL566" s="81">
        <v>5.1619999999999999</v>
      </c>
      <c r="BM566" s="82"/>
      <c r="BN566" s="81">
        <v>3</v>
      </c>
      <c r="BO566" s="81">
        <v>1</v>
      </c>
      <c r="BP566" s="81">
        <v>90</v>
      </c>
      <c r="BQ566" s="81">
        <v>1</v>
      </c>
      <c r="BR566" s="81">
        <v>44</v>
      </c>
      <c r="BS566" s="81">
        <v>1</v>
      </c>
      <c r="BT566"/>
      <c r="BU566" s="80">
        <v>2448.9899999999998</v>
      </c>
      <c r="BV566" s="80">
        <v>1279.982</v>
      </c>
      <c r="BW566" s="80">
        <v>71.894999999999996</v>
      </c>
      <c r="BX566" s="80">
        <v>18.948</v>
      </c>
      <c r="BY566" s="80">
        <v>5.4029999999999996</v>
      </c>
      <c r="BZ566" s="80">
        <v>0</v>
      </c>
      <c r="CA566" s="80">
        <v>95.585999999999999</v>
      </c>
      <c r="CB566" s="80">
        <v>11.936</v>
      </c>
      <c r="CC566" s="80">
        <v>0</v>
      </c>
    </row>
    <row r="567" spans="1:81">
      <c r="A567" s="80" t="s">
        <v>2380</v>
      </c>
      <c r="B567" s="80">
        <v>518</v>
      </c>
      <c r="C567" s="80">
        <v>8</v>
      </c>
      <c r="D567" s="80">
        <v>31</v>
      </c>
      <c r="E567" s="80">
        <v>2011</v>
      </c>
      <c r="F567" s="80" t="s">
        <v>87</v>
      </c>
      <c r="G567" s="80" t="s">
        <v>2372</v>
      </c>
      <c r="H567" s="80" t="s">
        <v>2373</v>
      </c>
      <c r="I567" s="177"/>
      <c r="J567" s="81">
        <v>1964.9730029495374</v>
      </c>
      <c r="K567" s="81">
        <v>165.52648602262519</v>
      </c>
      <c r="L567" s="81">
        <v>686.35281593289267</v>
      </c>
      <c r="M567" s="81">
        <v>2574.3865664805135</v>
      </c>
      <c r="N567" s="81">
        <v>2879.42204549189</v>
      </c>
      <c r="O567" s="81">
        <v>1374.8261894643558</v>
      </c>
      <c r="P567" s="81">
        <v>1237.7576703420946</v>
      </c>
      <c r="Q567" s="81">
        <v>92.4806336315675</v>
      </c>
      <c r="R567" s="81">
        <v>9.8386052577024437</v>
      </c>
      <c r="S567" s="81">
        <v>160.88386213130997</v>
      </c>
      <c r="T567" s="82"/>
      <c r="U567" s="81">
        <v>191191686</v>
      </c>
      <c r="V567" s="81">
        <v>52348</v>
      </c>
      <c r="W567" s="81">
        <v>13746</v>
      </c>
      <c r="X567" s="81">
        <v>445404</v>
      </c>
      <c r="Y567" s="81">
        <v>506306</v>
      </c>
      <c r="Z567" s="81">
        <v>713407</v>
      </c>
      <c r="AA567" s="81">
        <v>250130</v>
      </c>
      <c r="AB567" s="81">
        <v>1317795</v>
      </c>
      <c r="AC567" s="81">
        <v>1715260</v>
      </c>
      <c r="AD567" s="81">
        <v>160.88386213130994</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3.87</v>
      </c>
      <c r="BH567" s="81">
        <v>4.9779999999999998</v>
      </c>
      <c r="BI567" s="81">
        <v>2154.4369999999999</v>
      </c>
      <c r="BJ567" s="81">
        <v>1.7749999999999999</v>
      </c>
      <c r="BK567" s="81">
        <v>326.37400000000002</v>
      </c>
      <c r="BL567" s="81">
        <v>3.2170000000000001</v>
      </c>
      <c r="BM567" s="82"/>
      <c r="BN567" s="81">
        <v>1</v>
      </c>
      <c r="BO567" s="81">
        <v>1</v>
      </c>
      <c r="BP567" s="81">
        <v>92</v>
      </c>
      <c r="BQ567" s="81">
        <v>1</v>
      </c>
      <c r="BR567" s="81">
        <v>44</v>
      </c>
      <c r="BS567" s="81">
        <v>1</v>
      </c>
      <c r="BT567"/>
      <c r="BU567" s="80">
        <v>1790.0989999999999</v>
      </c>
      <c r="BV567" s="80">
        <v>595.37099999999998</v>
      </c>
      <c r="BW567" s="80">
        <v>47.244</v>
      </c>
      <c r="BX567" s="80">
        <v>4.4859999999999998</v>
      </c>
      <c r="BY567" s="80">
        <v>0.60699999999999998</v>
      </c>
      <c r="BZ567" s="80">
        <v>0</v>
      </c>
      <c r="CA567" s="80">
        <v>52.987000000000002</v>
      </c>
      <c r="CB567" s="80">
        <v>3.8570000000000002</v>
      </c>
      <c r="CC567" s="80">
        <v>0</v>
      </c>
    </row>
    <row r="568" spans="1:81">
      <c r="A568" s="80" t="s">
        <v>2381</v>
      </c>
      <c r="B568" s="80">
        <v>519</v>
      </c>
      <c r="C568" s="80">
        <v>9</v>
      </c>
      <c r="D568" s="80">
        <v>31</v>
      </c>
      <c r="E568" s="80">
        <v>2012</v>
      </c>
      <c r="F568" s="80" t="s">
        <v>88</v>
      </c>
      <c r="G568" s="80" t="s">
        <v>2372</v>
      </c>
      <c r="H568" s="80" t="s">
        <v>2373</v>
      </c>
      <c r="I568" s="177"/>
      <c r="J568" s="81">
        <v>2626.2075096121025</v>
      </c>
      <c r="K568" s="81">
        <v>158.29501128902086</v>
      </c>
      <c r="L568" s="81">
        <v>671.17827398964846</v>
      </c>
      <c r="M568" s="81">
        <v>2566.7622828111171</v>
      </c>
      <c r="N568" s="81">
        <v>3116.6911317703298</v>
      </c>
      <c r="O568" s="81">
        <v>1389.3982798024169</v>
      </c>
      <c r="P568" s="81">
        <v>1252.5934220679937</v>
      </c>
      <c r="Q568" s="81">
        <v>100.20236484596703</v>
      </c>
      <c r="R568" s="81">
        <v>18.696456619310872</v>
      </c>
      <c r="S568" s="81">
        <v>172.237873429383</v>
      </c>
      <c r="T568" s="82"/>
      <c r="U568" s="81">
        <v>222956474</v>
      </c>
      <c r="V568" s="81">
        <v>52348</v>
      </c>
      <c r="W568" s="81">
        <v>13746</v>
      </c>
      <c r="X568" s="81">
        <v>445404</v>
      </c>
      <c r="Y568" s="81">
        <v>512115</v>
      </c>
      <c r="Z568" s="81">
        <v>726687</v>
      </c>
      <c r="AA568" s="81">
        <v>251696</v>
      </c>
      <c r="AB568" s="81">
        <v>1314180</v>
      </c>
      <c r="AC568" s="81">
        <v>3175111</v>
      </c>
      <c r="AD568" s="81">
        <v>172.23787342938303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9.5239999999999991</v>
      </c>
      <c r="BI568" s="81">
        <v>3386.7910000000002</v>
      </c>
      <c r="BJ568" s="81">
        <v>2.8610000000000002</v>
      </c>
      <c r="BK568" s="81">
        <v>427.24299999999999</v>
      </c>
      <c r="BL568" s="81">
        <v>5.5880000000000001</v>
      </c>
      <c r="BM568" s="82"/>
      <c r="BN568" s="81">
        <v>0</v>
      </c>
      <c r="BO568" s="81">
        <v>1</v>
      </c>
      <c r="BP568" s="81">
        <v>95</v>
      </c>
      <c r="BQ568" s="81">
        <v>1</v>
      </c>
      <c r="BR568" s="81">
        <v>48</v>
      </c>
      <c r="BS568" s="81">
        <v>1</v>
      </c>
      <c r="BT568"/>
      <c r="BU568" s="80">
        <v>2498.3319999999999</v>
      </c>
      <c r="BV568" s="80">
        <v>1224.902</v>
      </c>
      <c r="BW568" s="80">
        <v>64.307000000000002</v>
      </c>
      <c r="BX568" s="80">
        <v>0</v>
      </c>
      <c r="BY568" s="80">
        <v>0</v>
      </c>
      <c r="BZ568" s="80">
        <v>0</v>
      </c>
      <c r="CA568" s="80">
        <v>44.466000000000001</v>
      </c>
      <c r="CB568" s="80">
        <v>0</v>
      </c>
      <c r="CC568" s="80">
        <v>0</v>
      </c>
    </row>
    <row r="569" spans="1:81">
      <c r="A569" s="80" t="s">
        <v>2382</v>
      </c>
      <c r="B569" s="80">
        <v>520</v>
      </c>
      <c r="C569" s="80">
        <v>10</v>
      </c>
      <c r="D569" s="80">
        <v>31</v>
      </c>
      <c r="E569" s="80">
        <v>2013</v>
      </c>
      <c r="F569" s="80" t="s">
        <v>89</v>
      </c>
      <c r="G569" s="80" t="s">
        <v>2372</v>
      </c>
      <c r="H569" s="80" t="s">
        <v>2373</v>
      </c>
      <c r="I569" s="177"/>
      <c r="J569" s="81">
        <v>2848.4427136659137</v>
      </c>
      <c r="K569" s="81">
        <v>153.84826249174699</v>
      </c>
      <c r="L569" s="81">
        <v>545.59255609219611</v>
      </c>
      <c r="M569" s="81">
        <v>2462.624795946901</v>
      </c>
      <c r="N569" s="81">
        <v>2704.7106776145233</v>
      </c>
      <c r="O569" s="81">
        <v>1354.8940578803204</v>
      </c>
      <c r="P569" s="81">
        <v>1269.7714963998883</v>
      </c>
      <c r="Q569" s="81">
        <v>101.44238842315745</v>
      </c>
      <c r="R569" s="81">
        <v>22.937717855944562</v>
      </c>
      <c r="S569" s="81">
        <v>169.4937172518562</v>
      </c>
      <c r="T569" s="82"/>
      <c r="U569" s="81">
        <v>226715135</v>
      </c>
      <c r="V569" s="81">
        <v>52348</v>
      </c>
      <c r="W569" s="81">
        <v>13746</v>
      </c>
      <c r="X569" s="81">
        <v>445404</v>
      </c>
      <c r="Y569" s="81">
        <v>515721</v>
      </c>
      <c r="Z569" s="81">
        <v>740280</v>
      </c>
      <c r="AA569" s="81">
        <v>254190</v>
      </c>
      <c r="AB569" s="81">
        <v>1311367</v>
      </c>
      <c r="AC569" s="81">
        <v>3802427</v>
      </c>
      <c r="AD569" s="81">
        <v>169.49371725185617</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11.2</v>
      </c>
      <c r="BI569" s="81">
        <v>3838.9920000000002</v>
      </c>
      <c r="BJ569" s="81">
        <v>2.3250000000000002</v>
      </c>
      <c r="BK569" s="81">
        <v>441.3</v>
      </c>
      <c r="BL569" s="81">
        <v>6.2850000000000001</v>
      </c>
      <c r="BM569" s="82"/>
      <c r="BN569" s="81">
        <v>0</v>
      </c>
      <c r="BO569" s="81">
        <v>1</v>
      </c>
      <c r="BP569" s="81">
        <v>98</v>
      </c>
      <c r="BQ569" s="81">
        <v>1</v>
      </c>
      <c r="BR569" s="81">
        <v>46</v>
      </c>
      <c r="BS569" s="81">
        <v>1</v>
      </c>
      <c r="BT569"/>
      <c r="BU569" s="80">
        <v>2706.194</v>
      </c>
      <c r="BV569" s="80">
        <v>1473.1890000000001</v>
      </c>
      <c r="BW569" s="80">
        <v>67.555000000000007</v>
      </c>
      <c r="BX569" s="80">
        <v>0</v>
      </c>
      <c r="BY569" s="80">
        <v>0</v>
      </c>
      <c r="BZ569" s="80">
        <v>0</v>
      </c>
      <c r="CA569" s="80">
        <v>49.125</v>
      </c>
      <c r="CB569" s="80">
        <v>4.0389999999999997</v>
      </c>
      <c r="CC569" s="80">
        <v>0</v>
      </c>
    </row>
    <row r="570" spans="1:81">
      <c r="A570" s="80" t="s">
        <v>2383</v>
      </c>
      <c r="B570" s="80">
        <v>521</v>
      </c>
      <c r="C570" s="80">
        <v>11</v>
      </c>
      <c r="D570" s="80">
        <v>31</v>
      </c>
      <c r="E570" s="80">
        <v>2014</v>
      </c>
      <c r="F570" s="80" t="s">
        <v>90</v>
      </c>
      <c r="G570" s="80" t="s">
        <v>2372</v>
      </c>
      <c r="H570" s="80" t="s">
        <v>2373</v>
      </c>
      <c r="I570" s="177"/>
      <c r="J570" s="81">
        <v>2860.746999809468</v>
      </c>
      <c r="K570" s="81">
        <v>154.41907640373299</v>
      </c>
      <c r="L570" s="81">
        <v>500.1167443267226</v>
      </c>
      <c r="M570" s="81">
        <v>2373.0545622100494</v>
      </c>
      <c r="N570" s="81">
        <v>2387.4253719076128</v>
      </c>
      <c r="O570" s="81">
        <v>1298.3238771919443</v>
      </c>
      <c r="P570" s="81">
        <v>1272.1025211211975</v>
      </c>
      <c r="Q570" s="81">
        <v>96.557208227443255</v>
      </c>
      <c r="R570" s="81">
        <v>23.406226552705888</v>
      </c>
      <c r="S570" s="81">
        <v>172.33539961521237</v>
      </c>
      <c r="T570" s="82"/>
      <c r="U570" s="81">
        <v>227069619</v>
      </c>
      <c r="V570" s="81">
        <v>53409</v>
      </c>
      <c r="W570" s="81">
        <v>10819</v>
      </c>
      <c r="X570" s="81">
        <v>438855</v>
      </c>
      <c r="Y570" s="81">
        <v>518383</v>
      </c>
      <c r="Z570" s="81">
        <v>747118</v>
      </c>
      <c r="AA570" s="81">
        <v>253339</v>
      </c>
      <c r="AB570" s="81">
        <v>1300963</v>
      </c>
      <c r="AC570" s="81">
        <v>3892293</v>
      </c>
      <c r="AD570" s="81">
        <v>172.33539961521231</v>
      </c>
      <c r="AE570" s="82"/>
      <c r="AF570" s="81">
        <v>2562167837.20714</v>
      </c>
      <c r="AG570" s="81">
        <v>110006962.9742658</v>
      </c>
      <c r="AH570" s="81">
        <v>94403883.831744432</v>
      </c>
      <c r="AI570" s="81">
        <v>2783729292.1146579</v>
      </c>
      <c r="AJ570" s="81">
        <v>2691050108.2719421</v>
      </c>
      <c r="AK570" s="81">
        <v>0</v>
      </c>
      <c r="AL570" s="81">
        <v>0</v>
      </c>
      <c r="AM570" s="81">
        <v>178602779.33022621</v>
      </c>
      <c r="AN570" s="81">
        <v>0</v>
      </c>
      <c r="AO570" s="81">
        <v>0</v>
      </c>
      <c r="AP570" s="82"/>
      <c r="AQ570" s="81">
        <v>19317</v>
      </c>
      <c r="AR570" s="81">
        <v>1751</v>
      </c>
      <c r="AS570" s="81">
        <v>4</v>
      </c>
      <c r="AT570" s="81">
        <v>8</v>
      </c>
      <c r="AU570" s="81">
        <v>0</v>
      </c>
      <c r="AV570" s="81">
        <v>7</v>
      </c>
      <c r="AW570" s="81" t="s">
        <v>564</v>
      </c>
      <c r="AX570" s="82"/>
      <c r="AY570" s="81">
        <v>81192.299999999974</v>
      </c>
      <c r="AZ570" s="81">
        <v>122952.60000000003</v>
      </c>
      <c r="BA570" s="81">
        <v>67080</v>
      </c>
      <c r="BB570" s="81">
        <v>17404.7</v>
      </c>
      <c r="BC570" s="81">
        <v>0</v>
      </c>
      <c r="BD570" s="81">
        <v>8943.4</v>
      </c>
      <c r="BE570" s="81" t="s">
        <v>564</v>
      </c>
      <c r="BF570" s="82"/>
      <c r="BG570" s="81">
        <v>3.5539999999999998</v>
      </c>
      <c r="BH570" s="81">
        <v>11.851000000000001</v>
      </c>
      <c r="BI570" s="81">
        <v>3822.9870000000001</v>
      </c>
      <c r="BJ570" s="81">
        <v>0</v>
      </c>
      <c r="BK570" s="81">
        <v>396.34100000000001</v>
      </c>
      <c r="BL570" s="81">
        <v>7.0010000000000003</v>
      </c>
      <c r="BM570" s="82"/>
      <c r="BN570" s="81">
        <v>1</v>
      </c>
      <c r="BO570" s="81">
        <v>1</v>
      </c>
      <c r="BP570" s="81">
        <v>99</v>
      </c>
      <c r="BQ570" s="81">
        <v>1</v>
      </c>
      <c r="BR570" s="81">
        <v>44</v>
      </c>
      <c r="BS570" s="81">
        <v>1</v>
      </c>
      <c r="BT570"/>
      <c r="BU570" s="80">
        <v>2571.0050000000001</v>
      </c>
      <c r="BV570" s="80">
        <v>1521.8130000000001</v>
      </c>
      <c r="BW570" s="80">
        <v>85.06</v>
      </c>
      <c r="BX570" s="80">
        <v>5.1769999999999996</v>
      </c>
      <c r="BY570" s="80">
        <v>1.339</v>
      </c>
      <c r="BZ570" s="80">
        <v>0</v>
      </c>
      <c r="CA570" s="80">
        <v>51.488</v>
      </c>
      <c r="CB570" s="80">
        <v>5.8520000000000003</v>
      </c>
      <c r="CC570" s="80">
        <v>0</v>
      </c>
    </row>
    <row r="571" spans="1:81">
      <c r="A571" s="80" t="s">
        <v>2384</v>
      </c>
      <c r="B571" s="80">
        <v>522</v>
      </c>
      <c r="C571" s="80">
        <v>12</v>
      </c>
      <c r="D571" s="80">
        <v>31</v>
      </c>
      <c r="E571" s="80">
        <v>2015</v>
      </c>
      <c r="F571" s="80" t="s">
        <v>91</v>
      </c>
      <c r="G571" s="80" t="s">
        <v>2372</v>
      </c>
      <c r="H571" s="80" t="s">
        <v>2373</v>
      </c>
      <c r="I571" s="177"/>
      <c r="J571" s="81">
        <v>2611.5300182662236</v>
      </c>
      <c r="K571" s="81">
        <v>158.94281713660618</v>
      </c>
      <c r="L571" s="81">
        <v>437.86853815641757</v>
      </c>
      <c r="M571" s="81">
        <v>2504.4017016850794</v>
      </c>
      <c r="N571" s="81">
        <v>2704.5380143610773</v>
      </c>
      <c r="O571" s="81">
        <v>1292.7139876807203</v>
      </c>
      <c r="P571" s="81">
        <v>1263.9724701206883</v>
      </c>
      <c r="Q571" s="81">
        <v>93.689660824517574</v>
      </c>
      <c r="R571" s="81">
        <v>22.389523804503312</v>
      </c>
      <c r="S571" s="81">
        <v>178.45296666942326</v>
      </c>
      <c r="T571" s="82"/>
      <c r="U571" s="81">
        <v>236697795</v>
      </c>
      <c r="V571" s="81">
        <v>53409</v>
      </c>
      <c r="W571" s="81">
        <v>10819</v>
      </c>
      <c r="X571" s="81">
        <v>438855</v>
      </c>
      <c r="Y571" s="81">
        <v>520986</v>
      </c>
      <c r="Z571" s="81">
        <v>751057</v>
      </c>
      <c r="AA571" s="81">
        <v>251522</v>
      </c>
      <c r="AB571" s="81">
        <v>1289470</v>
      </c>
      <c r="AC571" s="81">
        <v>3835388</v>
      </c>
      <c r="AD571" s="81">
        <v>178.45296666942326</v>
      </c>
      <c r="AE571" s="82"/>
      <c r="AF571" s="81">
        <v>2234662793.5863166</v>
      </c>
      <c r="AG571" s="81">
        <v>105359117.80436635</v>
      </c>
      <c r="AH571" s="81">
        <v>65214914.967738323</v>
      </c>
      <c r="AI571" s="81">
        <v>2949425844.6264691</v>
      </c>
      <c r="AJ571" s="81">
        <v>3103142643.5244441</v>
      </c>
      <c r="AK571" s="81">
        <v>0</v>
      </c>
      <c r="AL571" s="81">
        <v>0</v>
      </c>
      <c r="AM571" s="81">
        <v>176716454.376791</v>
      </c>
      <c r="AN571" s="81">
        <v>0</v>
      </c>
      <c r="AO571" s="81">
        <v>0</v>
      </c>
      <c r="AP571" s="82"/>
      <c r="AQ571" s="81">
        <v>21376</v>
      </c>
      <c r="AR571" s="81">
        <v>2575</v>
      </c>
      <c r="AS571" s="81">
        <v>5</v>
      </c>
      <c r="AT571" s="81">
        <v>9</v>
      </c>
      <c r="AU571" s="81">
        <v>0</v>
      </c>
      <c r="AV571" s="81">
        <v>8</v>
      </c>
      <c r="AW571" s="81" t="s">
        <v>564</v>
      </c>
      <c r="AX571" s="82"/>
      <c r="AY571" s="81">
        <v>91851.6</v>
      </c>
      <c r="AZ571" s="81">
        <v>236505.20000000004</v>
      </c>
      <c r="BA571" s="81">
        <v>67083.199999999997</v>
      </c>
      <c r="BB571" s="81">
        <v>17613.3</v>
      </c>
      <c r="BC571" s="81">
        <v>0</v>
      </c>
      <c r="BD571" s="81">
        <v>11485.4</v>
      </c>
      <c r="BE571" s="81" t="s">
        <v>564</v>
      </c>
      <c r="BF571" s="82"/>
      <c r="BG571" s="81">
        <v>3.528</v>
      </c>
      <c r="BH571" s="81">
        <v>12.853</v>
      </c>
      <c r="BI571" s="81">
        <v>3712.0160000000001</v>
      </c>
      <c r="BJ571" s="81">
        <v>0</v>
      </c>
      <c r="BK571" s="81">
        <v>375.84400000000005</v>
      </c>
      <c r="BL571" s="81">
        <v>6.3979999999999997</v>
      </c>
      <c r="BM571" s="82"/>
      <c r="BN571" s="81">
        <v>1</v>
      </c>
      <c r="BO571" s="81">
        <v>1</v>
      </c>
      <c r="BP571" s="81">
        <v>97</v>
      </c>
      <c r="BQ571" s="81">
        <v>1</v>
      </c>
      <c r="BR571" s="81">
        <v>42</v>
      </c>
      <c r="BS571" s="81">
        <v>1</v>
      </c>
      <c r="BT571"/>
      <c r="BU571" s="80">
        <v>2536.558</v>
      </c>
      <c r="BV571" s="80">
        <v>1415.396</v>
      </c>
      <c r="BW571" s="80">
        <v>98.870999999999995</v>
      </c>
      <c r="BX571" s="80">
        <v>5.0659999999999998</v>
      </c>
      <c r="BY571" s="80">
        <v>1.2689999999999999</v>
      </c>
      <c r="BZ571" s="80">
        <v>0</v>
      </c>
      <c r="CA571" s="80">
        <v>48.649000000000001</v>
      </c>
      <c r="CB571" s="80">
        <v>4.83</v>
      </c>
      <c r="CC571" s="80">
        <v>0</v>
      </c>
    </row>
    <row r="572" spans="1:81">
      <c r="A572" s="80" t="s">
        <v>2385</v>
      </c>
      <c r="B572" s="80">
        <v>523</v>
      </c>
      <c r="C572" s="80">
        <v>13</v>
      </c>
      <c r="D572" s="80">
        <v>31</v>
      </c>
      <c r="E572" s="80">
        <v>2016</v>
      </c>
      <c r="F572" s="80" t="s">
        <v>92</v>
      </c>
      <c r="G572" s="80" t="s">
        <v>2372</v>
      </c>
      <c r="H572" s="80" t="s">
        <v>2373</v>
      </c>
      <c r="I572" s="177"/>
      <c r="J572" s="81">
        <v>2594.3964485415149</v>
      </c>
      <c r="K572" s="81">
        <v>155.36504673558548</v>
      </c>
      <c r="L572" s="81">
        <v>530.10578498439031</v>
      </c>
      <c r="M572" s="81">
        <v>1999.2147294086235</v>
      </c>
      <c r="N572" s="81">
        <v>2461.5313752409488</v>
      </c>
      <c r="O572" s="81">
        <v>1284.4054518997059</v>
      </c>
      <c r="P572" s="81">
        <v>1241.3500082112391</v>
      </c>
      <c r="Q572" s="81">
        <v>90.216240845665581</v>
      </c>
      <c r="R572" s="81">
        <v>22.485999694541899</v>
      </c>
      <c r="S572" s="81">
        <v>180.04410563426399</v>
      </c>
      <c r="T572" s="82"/>
      <c r="U572" s="81">
        <v>237167820</v>
      </c>
      <c r="V572" s="81">
        <v>53409</v>
      </c>
      <c r="W572" s="81">
        <v>10819</v>
      </c>
      <c r="X572" s="81">
        <v>438855</v>
      </c>
      <c r="Y572" s="81">
        <v>523065</v>
      </c>
      <c r="Z572" s="81">
        <v>755403</v>
      </c>
      <c r="AA572" s="81">
        <v>255489</v>
      </c>
      <c r="AB572" s="81">
        <v>1277271</v>
      </c>
      <c r="AC572" s="81">
        <v>3840387.4073384171</v>
      </c>
      <c r="AD572" s="81">
        <v>180.04410563426401</v>
      </c>
      <c r="AE572" s="82"/>
      <c r="AF572" s="81">
        <v>2215946458.1951098</v>
      </c>
      <c r="AG572" s="81">
        <v>103565028.4492522</v>
      </c>
      <c r="AH572" s="81">
        <v>62861262.766717501</v>
      </c>
      <c r="AI572" s="81">
        <v>2708685631.4790239</v>
      </c>
      <c r="AJ572" s="81">
        <v>2573735636.4806371</v>
      </c>
      <c r="AK572" s="81"/>
      <c r="AL572" s="81"/>
      <c r="AM572" s="81">
        <v>175180625.10397589</v>
      </c>
      <c r="AN572" s="81"/>
      <c r="AO572" s="81"/>
      <c r="AP572" s="82"/>
      <c r="AQ572" s="81">
        <v>23425</v>
      </c>
      <c r="AR572" s="81">
        <v>3124</v>
      </c>
      <c r="AS572" s="81">
        <v>8</v>
      </c>
      <c r="AT572" s="81">
        <v>12</v>
      </c>
      <c r="AU572" s="81">
        <v>0</v>
      </c>
      <c r="AV572" s="81">
        <v>12</v>
      </c>
      <c r="AW572" s="81" t="s">
        <v>564</v>
      </c>
      <c r="AX572" s="82"/>
      <c r="AY572" s="81">
        <v>102869.6</v>
      </c>
      <c r="AZ572" s="81">
        <v>309988.09999999998</v>
      </c>
      <c r="BA572" s="81">
        <v>67125.099999999991</v>
      </c>
      <c r="BB572" s="81">
        <v>17963.7</v>
      </c>
      <c r="BC572" s="81">
        <v>0</v>
      </c>
      <c r="BD572" s="81">
        <v>44472.9</v>
      </c>
      <c r="BE572" s="81" t="s">
        <v>564</v>
      </c>
      <c r="BF572" s="82"/>
      <c r="BG572" s="81">
        <v>3.6709999999999998</v>
      </c>
      <c r="BH572" s="81">
        <v>12.319000000000001</v>
      </c>
      <c r="BI572" s="81">
        <v>3709.491</v>
      </c>
      <c r="BJ572" s="81">
        <v>0</v>
      </c>
      <c r="BK572" s="81">
        <v>367.02100000000002</v>
      </c>
      <c r="BL572" s="81">
        <v>6.2370000000000001</v>
      </c>
      <c r="BM572" s="82"/>
      <c r="BN572" s="81">
        <v>1</v>
      </c>
      <c r="BO572" s="81">
        <v>1</v>
      </c>
      <c r="BP572" s="81">
        <v>102</v>
      </c>
      <c r="BQ572" s="81">
        <v>1</v>
      </c>
      <c r="BR572" s="81">
        <v>41</v>
      </c>
      <c r="BS572" s="81">
        <v>1</v>
      </c>
      <c r="BT572"/>
      <c r="BU572" s="80">
        <v>2477.5259999999998</v>
      </c>
      <c r="BV572" s="80">
        <v>1441.4010000000001</v>
      </c>
      <c r="BW572" s="80">
        <v>119.39100000000001</v>
      </c>
      <c r="BX572" s="80">
        <v>5.2469999999999999</v>
      </c>
      <c r="BY572" s="80">
        <v>6.8739999999999997</v>
      </c>
      <c r="BZ572" s="80">
        <v>0</v>
      </c>
      <c r="CA572" s="80">
        <v>42.67</v>
      </c>
      <c r="CB572" s="80">
        <v>5.63</v>
      </c>
      <c r="CC572" s="80">
        <v>0</v>
      </c>
    </row>
    <row r="573" spans="1:81">
      <c r="A573" s="80" t="s">
        <v>2386</v>
      </c>
      <c r="B573" s="80">
        <v>524</v>
      </c>
      <c r="C573" s="80">
        <v>14</v>
      </c>
      <c r="D573" s="80">
        <v>31</v>
      </c>
      <c r="E573" s="80">
        <v>2017</v>
      </c>
      <c r="F573" s="80" t="s">
        <v>71</v>
      </c>
      <c r="G573" s="80" t="s">
        <v>2372</v>
      </c>
      <c r="H573" s="80" t="s">
        <v>2373</v>
      </c>
      <c r="I573" s="177"/>
      <c r="J573" s="81">
        <v>2417.054231915004</v>
      </c>
      <c r="K573" s="81">
        <v>157.54728500907291</v>
      </c>
      <c r="L573" s="81">
        <v>471.54601418117232</v>
      </c>
      <c r="M573" s="81">
        <v>1794.463003087011</v>
      </c>
      <c r="N573" s="81">
        <v>2444.5814763237377</v>
      </c>
      <c r="O573" s="81">
        <v>1269.5250511024801</v>
      </c>
      <c r="P573" s="81">
        <v>1226.8239369207674</v>
      </c>
      <c r="Q573" s="81">
        <v>86.354503722695185</v>
      </c>
      <c r="R573" s="81">
        <v>23.280402688439562</v>
      </c>
      <c r="S573" s="81">
        <v>197.28325408495252</v>
      </c>
      <c r="T573" s="82"/>
      <c r="U573" s="81">
        <v>252564989</v>
      </c>
      <c r="V573" s="81">
        <v>53409</v>
      </c>
      <c r="W573" s="81">
        <v>10819</v>
      </c>
      <c r="X573" s="81">
        <v>438855</v>
      </c>
      <c r="Y573" s="81">
        <v>524685</v>
      </c>
      <c r="Z573" s="81">
        <v>759037</v>
      </c>
      <c r="AA573" s="81">
        <v>254109</v>
      </c>
      <c r="AB573" s="81">
        <v>1264329</v>
      </c>
      <c r="AC573" s="81">
        <v>4054956.9999999991</v>
      </c>
      <c r="AD573" s="81">
        <v>197.28325408495249</v>
      </c>
      <c r="AE573" s="82"/>
      <c r="AF573" s="81">
        <v>2117190950.1809859</v>
      </c>
      <c r="AG573" s="81">
        <v>105332098.32588761</v>
      </c>
      <c r="AH573" s="81">
        <v>74749014.966196671</v>
      </c>
      <c r="AI573" s="81">
        <v>2586525523.956656</v>
      </c>
      <c r="AJ573" s="81">
        <v>2939830429.7265282</v>
      </c>
      <c r="AK573" s="81"/>
      <c r="AL573" s="81"/>
      <c r="AM573" s="81">
        <v>173676932.77397811</v>
      </c>
      <c r="AN573" s="81"/>
      <c r="AO573" s="81"/>
      <c r="AP573" s="82"/>
      <c r="AQ573" s="81">
        <v>24993</v>
      </c>
      <c r="AR573" s="81">
        <v>3494</v>
      </c>
      <c r="AS573" s="81">
        <v>13</v>
      </c>
      <c r="AT573" s="81">
        <v>13</v>
      </c>
      <c r="AU573" s="81">
        <v>0</v>
      </c>
      <c r="AV573" s="81">
        <v>13</v>
      </c>
      <c r="AW573" s="81" t="s">
        <v>564</v>
      </c>
      <c r="AX573" s="82"/>
      <c r="AY573" s="81">
        <v>111407.7</v>
      </c>
      <c r="AZ573" s="81">
        <v>416358.8000000001</v>
      </c>
      <c r="BA573" s="81">
        <v>92502.799999999988</v>
      </c>
      <c r="BB573" s="81">
        <v>18022.900000000001</v>
      </c>
      <c r="BC573" s="81">
        <v>0</v>
      </c>
      <c r="BD573" s="81">
        <v>44625.4</v>
      </c>
      <c r="BE573" s="81" t="s">
        <v>564</v>
      </c>
      <c r="BF573" s="82"/>
      <c r="BG573" s="81">
        <v>8.0690000000000008</v>
      </c>
      <c r="BH573" s="81">
        <v>11.566000000000001</v>
      </c>
      <c r="BI573" s="81">
        <v>3743.297</v>
      </c>
      <c r="BJ573" s="81">
        <v>0</v>
      </c>
      <c r="BK573" s="81">
        <v>367.69800000000004</v>
      </c>
      <c r="BL573" s="81">
        <v>5.9880000000000004</v>
      </c>
      <c r="BM573" s="82"/>
      <c r="BN573" s="81">
        <v>1</v>
      </c>
      <c r="BO573" s="81">
        <v>1</v>
      </c>
      <c r="BP573" s="81">
        <v>102</v>
      </c>
      <c r="BQ573" s="81">
        <v>1</v>
      </c>
      <c r="BR573" s="81">
        <v>41</v>
      </c>
      <c r="BS573" s="81">
        <v>1</v>
      </c>
      <c r="BT573"/>
      <c r="BU573" s="80">
        <v>2562.944</v>
      </c>
      <c r="BV573" s="80">
        <v>1374.6369999999999</v>
      </c>
      <c r="BW573" s="80">
        <v>136.14400000000001</v>
      </c>
      <c r="BX573" s="80">
        <v>5.5140000000000002</v>
      </c>
      <c r="BY573" s="80">
        <v>7.0519999999999996</v>
      </c>
      <c r="BZ573" s="80">
        <v>0</v>
      </c>
      <c r="CA573" s="80">
        <v>43.713999999999999</v>
      </c>
      <c r="CB573" s="80">
        <v>6.6130000000000004</v>
      </c>
      <c r="CC573" s="80">
        <v>0</v>
      </c>
    </row>
    <row r="574" spans="1:81">
      <c r="A574" s="80" t="s">
        <v>2387</v>
      </c>
      <c r="B574" s="80">
        <v>525</v>
      </c>
      <c r="C574" s="80">
        <v>15</v>
      </c>
      <c r="D574" s="80">
        <v>31</v>
      </c>
      <c r="E574" s="80">
        <v>2018</v>
      </c>
      <c r="F574" s="80" t="s">
        <v>93</v>
      </c>
      <c r="G574" s="80" t="s">
        <v>2372</v>
      </c>
      <c r="H574" s="80" t="s">
        <v>2373</v>
      </c>
      <c r="I574" s="177"/>
      <c r="J574" s="81">
        <v>2545.3655447146739</v>
      </c>
      <c r="K574" s="81">
        <v>149.84864786019261</v>
      </c>
      <c r="L574" s="81">
        <v>431.79290230728674</v>
      </c>
      <c r="M574" s="81">
        <v>1919.0318728806205</v>
      </c>
      <c r="N574" s="81">
        <v>2265.983748934686</v>
      </c>
      <c r="O574" s="81">
        <v>1249.4184898498072</v>
      </c>
      <c r="P574" s="81">
        <v>1210.5537177495621</v>
      </c>
      <c r="Q574" s="81">
        <v>79.233455615967003</v>
      </c>
      <c r="R574" s="81">
        <v>30.34881587425728</v>
      </c>
      <c r="S574" s="81">
        <v>201.82415699133225</v>
      </c>
      <c r="T574" s="82"/>
      <c r="U574" s="81">
        <v>272717681</v>
      </c>
      <c r="V574" s="81">
        <v>53409</v>
      </c>
      <c r="W574" s="81">
        <v>10819</v>
      </c>
      <c r="X574" s="81">
        <v>438855</v>
      </c>
      <c r="Y574" s="81">
        <v>526690</v>
      </c>
      <c r="Z574" s="81">
        <v>761319</v>
      </c>
      <c r="AA574" s="81">
        <v>253260</v>
      </c>
      <c r="AB574" s="81">
        <v>1250142</v>
      </c>
      <c r="AC574" s="81">
        <v>5265409</v>
      </c>
      <c r="AD574" s="81">
        <v>201.82415699133219</v>
      </c>
      <c r="AE574" s="82"/>
      <c r="AF574" s="81">
        <v>2363403583.7580738</v>
      </c>
      <c r="AG574" s="81">
        <v>95581840.93616578</v>
      </c>
      <c r="AH574" s="81">
        <v>70654059.374568328</v>
      </c>
      <c r="AI574" s="81">
        <v>2654868575.1072421</v>
      </c>
      <c r="AJ574" s="81">
        <v>2672588550.1441388</v>
      </c>
      <c r="AK574" s="81"/>
      <c r="AL574" s="81"/>
      <c r="AM574" s="81">
        <v>172083434.84728211</v>
      </c>
      <c r="AN574" s="81"/>
      <c r="AO574" s="81"/>
      <c r="AP574" s="82"/>
      <c r="AQ574" s="81">
        <v>26927</v>
      </c>
      <c r="AR574" s="81">
        <v>3973</v>
      </c>
      <c r="AS574" s="81">
        <v>49</v>
      </c>
      <c r="AT574" s="81">
        <v>14</v>
      </c>
      <c r="AU574" s="81">
        <v>1</v>
      </c>
      <c r="AV574" s="81">
        <v>13</v>
      </c>
      <c r="AW574" s="81" t="s">
        <v>564</v>
      </c>
      <c r="AX574" s="82"/>
      <c r="AY574" s="81">
        <v>121534.6</v>
      </c>
      <c r="AZ574" s="81">
        <v>513937.9</v>
      </c>
      <c r="BA574" s="81">
        <v>93215</v>
      </c>
      <c r="BB574" s="81">
        <v>18072.900000000001</v>
      </c>
      <c r="BC574" s="81">
        <v>7499</v>
      </c>
      <c r="BD574" s="81">
        <v>46443.595999999998</v>
      </c>
      <c r="BE574" s="81" t="s">
        <v>564</v>
      </c>
      <c r="BF574" s="82"/>
      <c r="BG574" s="81">
        <v>8.7230000000000008</v>
      </c>
      <c r="BH574" s="81">
        <v>11.632</v>
      </c>
      <c r="BI574" s="81">
        <v>3698.2649999999999</v>
      </c>
      <c r="BJ574" s="81">
        <v>0</v>
      </c>
      <c r="BK574" s="81">
        <v>354.95</v>
      </c>
      <c r="BL574" s="81">
        <v>6.0000000000000001E-3</v>
      </c>
      <c r="BM574" s="82"/>
      <c r="BN574" s="81">
        <v>1</v>
      </c>
      <c r="BO574" s="81">
        <v>1</v>
      </c>
      <c r="BP574" s="81">
        <v>98</v>
      </c>
      <c r="BQ574" s="81">
        <v>1</v>
      </c>
      <c r="BR574" s="81">
        <v>48</v>
      </c>
      <c r="BS574" s="81">
        <v>1</v>
      </c>
      <c r="BT574"/>
      <c r="BU574" s="80">
        <v>2340.7750000000001</v>
      </c>
      <c r="BV574" s="80">
        <v>1510.86</v>
      </c>
      <c r="BW574" s="80">
        <v>154.93899999999999</v>
      </c>
      <c r="BX574" s="80">
        <v>6.4130000000000003</v>
      </c>
      <c r="BY574" s="80">
        <v>7.1379999999999999</v>
      </c>
      <c r="BZ574" s="80">
        <v>0.17</v>
      </c>
      <c r="CA574" s="80">
        <v>47.133000000000003</v>
      </c>
      <c r="CB574" s="80">
        <v>6.1479999999999997</v>
      </c>
      <c r="CC574" s="80">
        <v>0</v>
      </c>
    </row>
    <row r="575" spans="1:81">
      <c r="A575" s="80" t="s">
        <v>2388</v>
      </c>
      <c r="B575" s="80">
        <v>526</v>
      </c>
      <c r="C575" s="80">
        <v>16</v>
      </c>
      <c r="D575" s="80">
        <v>31</v>
      </c>
      <c r="E575" s="80">
        <v>2019</v>
      </c>
      <c r="F575" s="80" t="s">
        <v>73</v>
      </c>
      <c r="G575" s="80" t="s">
        <v>2372</v>
      </c>
      <c r="H575" s="80" t="s">
        <v>2373</v>
      </c>
      <c r="I575" s="177"/>
      <c r="J575" s="81">
        <v>2307.7506497235813</v>
      </c>
      <c r="K575" s="81">
        <v>140.9002228327771</v>
      </c>
      <c r="L575" s="81">
        <v>435.93860367916835</v>
      </c>
      <c r="M575" s="81">
        <v>1788.0357388641257</v>
      </c>
      <c r="N575" s="81">
        <v>2117.3956520060142</v>
      </c>
      <c r="O575" s="81">
        <v>1215.1129997050384</v>
      </c>
      <c r="P575" s="81">
        <v>1185.4700025671475</v>
      </c>
      <c r="Q575" s="81">
        <v>76.242258996566719</v>
      </c>
      <c r="R575" s="81">
        <v>38.623389216194603</v>
      </c>
      <c r="S575" s="81">
        <v>182.49940151414643</v>
      </c>
      <c r="T575" s="82"/>
      <c r="U575" s="81">
        <v>262620623</v>
      </c>
      <c r="V575" s="81">
        <v>53409</v>
      </c>
      <c r="W575" s="81">
        <v>10819</v>
      </c>
      <c r="X575" s="81">
        <v>438855</v>
      </c>
      <c r="Y575" s="81">
        <v>528691</v>
      </c>
      <c r="Z575" s="81">
        <v>760744</v>
      </c>
      <c r="AA575" s="81">
        <v>246156</v>
      </c>
      <c r="AB575" s="81">
        <v>1235517</v>
      </c>
      <c r="AC575" s="81">
        <v>6810772</v>
      </c>
      <c r="AD575" s="81">
        <v>182.4994015141464</v>
      </c>
      <c r="AE575" s="82"/>
      <c r="AF575" s="81">
        <v>2277863792.9754601</v>
      </c>
      <c r="AG575" s="81">
        <v>92625420.32295607</v>
      </c>
      <c r="AH575" s="81">
        <v>75243062.135584027</v>
      </c>
      <c r="AI575" s="81">
        <v>2546070759.4232883</v>
      </c>
      <c r="AJ575" s="81">
        <v>2452947529.4837112</v>
      </c>
      <c r="AK575" s="81">
        <v>0</v>
      </c>
      <c r="AL575" s="81">
        <v>0</v>
      </c>
      <c r="AM575" s="81">
        <v>168268114.43300378</v>
      </c>
      <c r="AN575" s="81">
        <v>0</v>
      </c>
      <c r="AO575" s="81">
        <v>0</v>
      </c>
      <c r="AP575" s="82"/>
      <c r="AQ575" s="81">
        <v>28519</v>
      </c>
      <c r="AR575" s="81">
        <v>4335</v>
      </c>
      <c r="AS575" s="81">
        <v>54</v>
      </c>
      <c r="AT575" s="81">
        <v>15</v>
      </c>
      <c r="AU575" s="81">
        <v>1</v>
      </c>
      <c r="AV575" s="81">
        <v>14</v>
      </c>
      <c r="AW575" s="81" t="s">
        <v>564</v>
      </c>
      <c r="AX575" s="82"/>
      <c r="AY575" s="81">
        <v>130141.9</v>
      </c>
      <c r="AZ575" s="81">
        <v>681716.5</v>
      </c>
      <c r="BA575" s="81">
        <v>111294.2</v>
      </c>
      <c r="BB575" s="81">
        <v>18092.7</v>
      </c>
      <c r="BC575" s="81">
        <v>7499</v>
      </c>
      <c r="BD575" s="81">
        <v>126325.398</v>
      </c>
      <c r="BE575" s="81" t="s">
        <v>564</v>
      </c>
      <c r="BF575" s="82"/>
      <c r="BG575" s="81">
        <v>8.9109999999999996</v>
      </c>
      <c r="BH575" s="81">
        <v>12.311999999999999</v>
      </c>
      <c r="BI575" s="81">
        <v>3611.07042</v>
      </c>
      <c r="BJ575" s="81">
        <v>0</v>
      </c>
      <c r="BK575" s="81">
        <v>360.005</v>
      </c>
      <c r="BL575" s="81">
        <v>5.6639999999999997</v>
      </c>
      <c r="BM575" s="82"/>
      <c r="BN575" s="81">
        <v>1</v>
      </c>
      <c r="BO575" s="81">
        <v>1</v>
      </c>
      <c r="BP575" s="81">
        <v>101</v>
      </c>
      <c r="BQ575" s="81">
        <v>0</v>
      </c>
      <c r="BR575" s="81">
        <v>43</v>
      </c>
      <c r="BS575" s="81">
        <v>1</v>
      </c>
      <c r="BT575"/>
      <c r="BU575" s="80">
        <v>2336.232</v>
      </c>
      <c r="BV575" s="80">
        <v>1419.848</v>
      </c>
      <c r="BW575" s="80">
        <v>172.26900000000001</v>
      </c>
      <c r="BX575" s="80">
        <v>6.64954</v>
      </c>
      <c r="BY575" s="80">
        <v>6.9778799999999999</v>
      </c>
      <c r="BZ575" s="80">
        <v>0</v>
      </c>
      <c r="CA575" s="80">
        <v>48.344999999999999</v>
      </c>
      <c r="CB575" s="80">
        <v>7.641</v>
      </c>
      <c r="CC575" s="80">
        <v>0</v>
      </c>
    </row>
    <row r="576" spans="1:81">
      <c r="A576" s="80" t="s">
        <v>2389</v>
      </c>
      <c r="B576" s="80">
        <v>527</v>
      </c>
      <c r="C576" s="80">
        <v>17</v>
      </c>
      <c r="D576" s="80">
        <v>31</v>
      </c>
      <c r="E576" s="80">
        <v>2020</v>
      </c>
      <c r="F576" s="80" t="s">
        <v>218</v>
      </c>
      <c r="G576" s="80" t="s">
        <v>2372</v>
      </c>
      <c r="H576" s="80" t="s">
        <v>2373</v>
      </c>
      <c r="I576" s="177"/>
      <c r="J576" s="81">
        <v>2841.8535510461861</v>
      </c>
      <c r="K576" s="81">
        <v>146.64007865160312</v>
      </c>
      <c r="L576" s="81">
        <v>528.94262311463945</v>
      </c>
      <c r="M576" s="81">
        <v>1550.9605158094607</v>
      </c>
      <c r="N576" s="81">
        <v>2041.7283494087862</v>
      </c>
      <c r="O576" s="81">
        <v>1066.8976030331514</v>
      </c>
      <c r="P576" s="81">
        <v>1111.9097723515324</v>
      </c>
      <c r="Q576" s="81">
        <v>72.006119304799526</v>
      </c>
      <c r="R576" s="81">
        <v>24.404912020909684</v>
      </c>
      <c r="S576" s="81">
        <v>178.70779556643987</v>
      </c>
      <c r="T576" s="82"/>
      <c r="U576" s="81">
        <v>249429896</v>
      </c>
      <c r="V576" s="81">
        <v>48878</v>
      </c>
      <c r="W576" s="81">
        <v>13493</v>
      </c>
      <c r="X576" s="81">
        <v>422229</v>
      </c>
      <c r="Y576" s="81">
        <v>530800</v>
      </c>
      <c r="Z576" s="81">
        <v>762378</v>
      </c>
      <c r="AA576" s="81">
        <v>250849</v>
      </c>
      <c r="AB576" s="81">
        <v>1221205</v>
      </c>
      <c r="AC576" s="81">
        <v>4325965</v>
      </c>
      <c r="AD576" s="81">
        <v>178.70779556643987</v>
      </c>
      <c r="AE576" s="82"/>
      <c r="AF576" s="81">
        <v>2076790225.8555717</v>
      </c>
      <c r="AG576" s="81">
        <v>95804020.327729344</v>
      </c>
      <c r="AH576" s="81">
        <v>92518242.447611138</v>
      </c>
      <c r="AI576" s="81">
        <v>2340550106.3143568</v>
      </c>
      <c r="AJ576" s="81">
        <v>2437364359.8257651</v>
      </c>
      <c r="AK576" s="81">
        <v>0</v>
      </c>
      <c r="AL576" s="81">
        <v>0</v>
      </c>
      <c r="AM576" s="81">
        <v>159380820.37053567</v>
      </c>
      <c r="AN576" s="81">
        <v>0</v>
      </c>
      <c r="AO576" s="81">
        <v>0</v>
      </c>
      <c r="AP576" s="82"/>
      <c r="AQ576" s="81">
        <v>29916</v>
      </c>
      <c r="AR576" s="81">
        <v>4641</v>
      </c>
      <c r="AS576" s="81">
        <v>55</v>
      </c>
      <c r="AT576" s="81">
        <v>17</v>
      </c>
      <c r="AU576" s="81">
        <v>1</v>
      </c>
      <c r="AV576" s="81">
        <v>14</v>
      </c>
      <c r="AW576" s="81">
        <v>55</v>
      </c>
      <c r="AX576" s="82"/>
      <c r="AY576" s="81">
        <v>138241.59999999989</v>
      </c>
      <c r="AZ576" s="81">
        <v>783106.79999999981</v>
      </c>
      <c r="BA576" s="81">
        <v>156684.20000000001</v>
      </c>
      <c r="BB576" s="81">
        <v>18203.600000000009</v>
      </c>
      <c r="BC576" s="81">
        <v>7499</v>
      </c>
      <c r="BD576" s="81">
        <v>126325.398</v>
      </c>
      <c r="BE576" s="81">
        <v>156684.20000000001</v>
      </c>
      <c r="BF576" s="82"/>
      <c r="BG576" s="81">
        <v>9.1519999999999992</v>
      </c>
      <c r="BH576" s="81">
        <v>12.420999999999999</v>
      </c>
      <c r="BI576" s="81">
        <v>3387.9853199999998</v>
      </c>
      <c r="BJ576" s="81">
        <v>1.254</v>
      </c>
      <c r="BK576" s="81">
        <v>374.18599999999998</v>
      </c>
      <c r="BL576" s="81">
        <v>5.5110000000000001</v>
      </c>
      <c r="BM576" s="82"/>
      <c r="BN576" s="81">
        <v>1</v>
      </c>
      <c r="BO576" s="81">
        <v>1</v>
      </c>
      <c r="BP576" s="81">
        <v>106</v>
      </c>
      <c r="BQ576" s="81">
        <v>1</v>
      </c>
      <c r="BR576" s="81">
        <v>42</v>
      </c>
      <c r="BS576" s="81">
        <v>1</v>
      </c>
      <c r="BT576"/>
      <c r="BU576" s="80">
        <v>2248.8609999999999</v>
      </c>
      <c r="BV576" s="80">
        <v>1292.787</v>
      </c>
      <c r="BW576" s="80">
        <v>160.34200000000001</v>
      </c>
      <c r="BX576" s="80">
        <v>6.6972399999999999</v>
      </c>
      <c r="BY576" s="80">
        <v>7.0870800000000003</v>
      </c>
      <c r="BZ576" s="80">
        <v>0</v>
      </c>
      <c r="CA576" s="80">
        <v>62.905999999999999</v>
      </c>
      <c r="CB576" s="80">
        <v>7.7290000000000001</v>
      </c>
      <c r="CC576" s="80">
        <v>4.0999999999999996</v>
      </c>
    </row>
    <row r="577" spans="1:81">
      <c r="A577" s="80" t="s">
        <v>2390</v>
      </c>
      <c r="B577" s="80">
        <v>527</v>
      </c>
      <c r="C577" s="80">
        <v>18</v>
      </c>
      <c r="D577" s="80">
        <v>31</v>
      </c>
      <c r="E577" s="80">
        <v>2021</v>
      </c>
      <c r="F577" s="80" t="s">
        <v>75</v>
      </c>
      <c r="G577" s="174" t="s">
        <v>2372</v>
      </c>
      <c r="H577" s="80" t="s">
        <v>2373</v>
      </c>
      <c r="I577" s="177"/>
      <c r="J577" s="81">
        <v>2864.8561083852378</v>
      </c>
      <c r="K577" s="81">
        <v>159.94890012330251</v>
      </c>
      <c r="L577" s="81">
        <v>481.68279473152046</v>
      </c>
      <c r="M577" s="81">
        <v>1735.0876575291352</v>
      </c>
      <c r="N577" s="81">
        <v>2054.5788235167392</v>
      </c>
      <c r="O577" s="81">
        <v>1033.4389847066386</v>
      </c>
      <c r="P577" s="81">
        <v>1135.2821060973558</v>
      </c>
      <c r="Q577" s="81">
        <v>71.991539265161691</v>
      </c>
      <c r="R577" s="81">
        <v>20.681180998846756</v>
      </c>
      <c r="S577" s="81">
        <v>168.43754189863466</v>
      </c>
      <c r="T577" s="82"/>
      <c r="U577" s="81">
        <v>271326608</v>
      </c>
      <c r="V577" s="81">
        <v>48878</v>
      </c>
      <c r="W577" s="81">
        <v>13493</v>
      </c>
      <c r="X577" s="81">
        <v>422229</v>
      </c>
      <c r="Y577" s="81">
        <v>532269</v>
      </c>
      <c r="Z577" s="81">
        <v>760391</v>
      </c>
      <c r="AA577" s="81">
        <v>249771</v>
      </c>
      <c r="AB577" s="81">
        <v>1206479</v>
      </c>
      <c r="AC577" s="81">
        <v>3553227.9999999995</v>
      </c>
      <c r="AD577" s="81">
        <v>168.43754189863466</v>
      </c>
      <c r="AE577" s="82"/>
      <c r="AF577" s="81">
        <v>2066904587.0619438</v>
      </c>
      <c r="AG577" s="81">
        <v>100718475.6433342</v>
      </c>
      <c r="AH577" s="81">
        <v>84631756.271048173</v>
      </c>
      <c r="AI577" s="81">
        <v>2557003752.5050168</v>
      </c>
      <c r="AJ577" s="81">
        <v>2395013676.025281</v>
      </c>
      <c r="AK577" s="81">
        <v>0</v>
      </c>
      <c r="AL577" s="81">
        <v>0</v>
      </c>
      <c r="AM577" s="81">
        <v>158367124.09847027</v>
      </c>
      <c r="AN577" s="81">
        <v>0</v>
      </c>
      <c r="AO577" s="81">
        <v>0</v>
      </c>
      <c r="AP577" s="82"/>
      <c r="AQ577" s="81">
        <v>31976</v>
      </c>
      <c r="AR577" s="81">
        <v>4855</v>
      </c>
      <c r="AS577" s="81">
        <v>57</v>
      </c>
      <c r="AT577" s="81">
        <v>19</v>
      </c>
      <c r="AU577" s="81">
        <v>1</v>
      </c>
      <c r="AV577" s="81">
        <v>16</v>
      </c>
      <c r="AW577" s="81"/>
      <c r="AX577" s="82"/>
      <c r="AY577" s="81">
        <v>149158.39999999781</v>
      </c>
      <c r="AZ577" s="81">
        <v>862317.99999999627</v>
      </c>
      <c r="BA577" s="81">
        <v>154762.70000000001</v>
      </c>
      <c r="BB577" s="81">
        <v>20503.599999999999</v>
      </c>
      <c r="BC577" s="81">
        <v>7499</v>
      </c>
      <c r="BD577" s="81">
        <v>126415.398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2391</v>
      </c>
      <c r="B578" s="80">
        <v>527</v>
      </c>
      <c r="C578" s="80">
        <v>19</v>
      </c>
      <c r="D578" s="80">
        <v>31</v>
      </c>
      <c r="E578" s="80">
        <v>2022</v>
      </c>
      <c r="F578" s="80" t="s">
        <v>568</v>
      </c>
      <c r="G578" s="174" t="s">
        <v>2372</v>
      </c>
      <c r="H578" s="80" t="s">
        <v>2373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33927</v>
      </c>
      <c r="AR578" s="81">
        <v>5023</v>
      </c>
      <c r="AS578" s="81">
        <v>24</v>
      </c>
      <c r="AT578" s="81">
        <v>23</v>
      </c>
      <c r="AU578" s="81">
        <v>1</v>
      </c>
      <c r="AV578" s="81">
        <v>15</v>
      </c>
      <c r="AW578" s="81"/>
      <c r="AX578" s="82"/>
      <c r="AY578" s="81">
        <v>161361.29999999522</v>
      </c>
      <c r="AZ578" s="81">
        <v>1003040.9999999959</v>
      </c>
      <c r="BA578" s="81">
        <v>200229.7</v>
      </c>
      <c r="BB578" s="81">
        <v>27793.5</v>
      </c>
      <c r="BC578" s="81">
        <v>7499</v>
      </c>
      <c r="BD578" s="81">
        <v>120265.39799999999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1782</v>
      </c>
      <c r="B9" s="80">
        <v>1</v>
      </c>
      <c r="C9" s="80">
        <v>1</v>
      </c>
      <c r="D9" s="80">
        <v>1</v>
      </c>
      <c r="E9" s="80">
        <v>1990</v>
      </c>
      <c r="F9" s="80" t="s">
        <v>562</v>
      </c>
      <c r="G9" s="182" t="s">
        <v>1783</v>
      </c>
      <c r="H9" s="80" t="s">
        <v>1784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1785</v>
      </c>
      <c r="B10" s="80">
        <v>2</v>
      </c>
      <c r="C10" s="80">
        <v>2</v>
      </c>
      <c r="D10" s="80">
        <v>1</v>
      </c>
      <c r="E10" s="80">
        <v>2005</v>
      </c>
      <c r="F10" s="80" t="s">
        <v>565</v>
      </c>
      <c r="G10" s="182" t="s">
        <v>1783</v>
      </c>
      <c r="H10" s="80" t="s">
        <v>1784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1786</v>
      </c>
      <c r="B11" s="80">
        <v>3</v>
      </c>
      <c r="C11" s="80">
        <v>3</v>
      </c>
      <c r="D11" s="80">
        <v>1</v>
      </c>
      <c r="E11" s="80">
        <v>2006</v>
      </c>
      <c r="F11" s="80" t="s">
        <v>566</v>
      </c>
      <c r="G11" s="182" t="s">
        <v>1783</v>
      </c>
      <c r="H11" s="80" t="s">
        <v>1784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1787</v>
      </c>
      <c r="B12" s="80">
        <v>4</v>
      </c>
      <c r="C12" s="80">
        <v>4</v>
      </c>
      <c r="D12" s="80">
        <v>1</v>
      </c>
      <c r="E12" s="80">
        <v>2007</v>
      </c>
      <c r="F12" s="80" t="s">
        <v>567</v>
      </c>
      <c r="G12" s="182" t="s">
        <v>1783</v>
      </c>
      <c r="H12" s="80" t="s">
        <v>1784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1788</v>
      </c>
      <c r="B13" s="80">
        <v>5</v>
      </c>
      <c r="C13" s="80">
        <v>5</v>
      </c>
      <c r="D13" s="80">
        <v>1</v>
      </c>
      <c r="E13" s="80">
        <v>2008</v>
      </c>
      <c r="F13" s="80" t="s">
        <v>84</v>
      </c>
      <c r="G13" s="182" t="s">
        <v>1783</v>
      </c>
      <c r="H13" s="80" t="s">
        <v>1784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1789</v>
      </c>
      <c r="B14" s="80">
        <v>6</v>
      </c>
      <c r="C14" s="80">
        <v>6</v>
      </c>
      <c r="D14" s="80">
        <v>1</v>
      </c>
      <c r="E14" s="80">
        <v>2009</v>
      </c>
      <c r="F14" s="80" t="s">
        <v>85</v>
      </c>
      <c r="G14" s="182" t="s">
        <v>1783</v>
      </c>
      <c r="H14" s="80" t="s">
        <v>1784</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10.31</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10.31</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10.31</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10.31</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1</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1</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1</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1790</v>
      </c>
      <c r="B15" s="80">
        <v>7</v>
      </c>
      <c r="C15" s="80">
        <v>7</v>
      </c>
      <c r="D15" s="80">
        <v>1</v>
      </c>
      <c r="E15" s="80">
        <v>2010</v>
      </c>
      <c r="F15" s="80" t="s">
        <v>86</v>
      </c>
      <c r="G15" s="182" t="s">
        <v>1783</v>
      </c>
      <c r="H15" s="80" t="s">
        <v>1784</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11.304</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11.304</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11.304</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11.304</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1</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1</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1</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1791</v>
      </c>
      <c r="B16" s="80">
        <v>8</v>
      </c>
      <c r="C16" s="80">
        <v>8</v>
      </c>
      <c r="D16" s="80">
        <v>1</v>
      </c>
      <c r="E16" s="80">
        <v>2011</v>
      </c>
      <c r="F16" s="80" t="s">
        <v>87</v>
      </c>
      <c r="G16" s="182" t="s">
        <v>1783</v>
      </c>
      <c r="H16" s="80" t="s">
        <v>1784</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9.9619999999999997</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9.9619999999999997</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9.9619999999999997</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9.9619999999999997</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1</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1</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1792</v>
      </c>
      <c r="B17" s="80">
        <v>9</v>
      </c>
      <c r="C17" s="80">
        <v>9</v>
      </c>
      <c r="D17" s="80">
        <v>1</v>
      </c>
      <c r="E17" s="80">
        <v>2012</v>
      </c>
      <c r="F17" s="80" t="s">
        <v>88</v>
      </c>
      <c r="G17" s="182" t="s">
        <v>1783</v>
      </c>
      <c r="H17" s="80" t="s">
        <v>1784</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11.22</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11.22</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11.22</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11.22</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1</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1</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1793</v>
      </c>
      <c r="B18" s="80">
        <v>10</v>
      </c>
      <c r="C18" s="80">
        <v>10</v>
      </c>
      <c r="D18" s="80">
        <v>1</v>
      </c>
      <c r="E18" s="80">
        <v>2013</v>
      </c>
      <c r="F18" s="80" t="s">
        <v>89</v>
      </c>
      <c r="G18" s="182" t="s">
        <v>1783</v>
      </c>
      <c r="H18" s="80" t="s">
        <v>1784</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13.199</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13.199</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13.199</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13.199</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1</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1</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1794</v>
      </c>
      <c r="B19" s="80">
        <v>11</v>
      </c>
      <c r="C19" s="80">
        <v>11</v>
      </c>
      <c r="D19" s="80">
        <v>1</v>
      </c>
      <c r="E19" s="80">
        <v>2014</v>
      </c>
      <c r="F19" s="80" t="s">
        <v>90</v>
      </c>
      <c r="G19" s="182" t="s">
        <v>1783</v>
      </c>
      <c r="H19" s="80" t="s">
        <v>1784</v>
      </c>
      <c r="I19" s="173"/>
      <c r="J19" s="83">
        <v>0</v>
      </c>
      <c r="K19" s="83">
        <v>0</v>
      </c>
      <c r="L19" s="83">
        <v>0</v>
      </c>
      <c r="M19" s="83">
        <v>0</v>
      </c>
      <c r="N19" s="83">
        <v>0</v>
      </c>
      <c r="O19" s="83">
        <v>0</v>
      </c>
      <c r="P19" s="83">
        <v>0</v>
      </c>
      <c r="Q19" s="83">
        <v>0</v>
      </c>
      <c r="R19" s="83">
        <v>3.8879999999999999</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13.196999999999999</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3.8879999999999999</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13.196999999999999</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17.085000000000001</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17.085000000000001</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1</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1</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2</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2</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1795</v>
      </c>
      <c r="B20" s="80">
        <v>12</v>
      </c>
      <c r="C20" s="80">
        <v>12</v>
      </c>
      <c r="D20" s="80">
        <v>1</v>
      </c>
      <c r="E20" s="80">
        <v>2015</v>
      </c>
      <c r="F20" s="80" t="s">
        <v>91</v>
      </c>
      <c r="G20" s="182" t="s">
        <v>1783</v>
      </c>
      <c r="H20" s="80" t="s">
        <v>1784</v>
      </c>
      <c r="I20" s="173"/>
      <c r="J20" s="83">
        <v>0</v>
      </c>
      <c r="K20" s="83">
        <v>0</v>
      </c>
      <c r="L20" s="83">
        <v>0</v>
      </c>
      <c r="M20" s="83">
        <v>0</v>
      </c>
      <c r="N20" s="83">
        <v>0</v>
      </c>
      <c r="O20" s="83">
        <v>0</v>
      </c>
      <c r="P20" s="83">
        <v>0</v>
      </c>
      <c r="Q20" s="83">
        <v>0</v>
      </c>
      <c r="R20" s="83">
        <v>3.2010000000000001</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13.308999999999999</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3.2010000000000001</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13.308999999999999</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16.510000000000002</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16.510000000000002</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1</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1</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2</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2</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1796</v>
      </c>
      <c r="B21" s="80">
        <v>13</v>
      </c>
      <c r="C21" s="80">
        <v>13</v>
      </c>
      <c r="D21" s="80">
        <v>1</v>
      </c>
      <c r="E21" s="80">
        <v>2016</v>
      </c>
      <c r="F21" s="80" t="s">
        <v>92</v>
      </c>
      <c r="G21" s="182" t="s">
        <v>1783</v>
      </c>
      <c r="H21" s="80" t="s">
        <v>1784</v>
      </c>
      <c r="I21" s="173"/>
      <c r="J21" s="83">
        <v>0</v>
      </c>
      <c r="K21" s="83">
        <v>0</v>
      </c>
      <c r="L21" s="83">
        <v>0</v>
      </c>
      <c r="M21" s="83">
        <v>0</v>
      </c>
      <c r="N21" s="83">
        <v>0</v>
      </c>
      <c r="O21" s="83">
        <v>0</v>
      </c>
      <c r="P21" s="83">
        <v>0</v>
      </c>
      <c r="Q21" s="83">
        <v>0</v>
      </c>
      <c r="R21" s="83">
        <v>3.028</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14.302</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3.028</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14.302</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17.329999999999998</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17.329999999999998</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1</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1</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2</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2</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1797</v>
      </c>
      <c r="B22" s="80">
        <v>14</v>
      </c>
      <c r="C22" s="80">
        <v>14</v>
      </c>
      <c r="D22" s="80">
        <v>1</v>
      </c>
      <c r="E22" s="80">
        <v>2017</v>
      </c>
      <c r="F22" s="80" t="s">
        <v>71</v>
      </c>
      <c r="G22" s="182" t="s">
        <v>1783</v>
      </c>
      <c r="H22" s="80" t="s">
        <v>1784</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14.988</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14.988</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14.988</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14.988</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1</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1</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1798</v>
      </c>
      <c r="B23" s="80">
        <v>15</v>
      </c>
      <c r="C23" s="80">
        <v>15</v>
      </c>
      <c r="D23" s="80">
        <v>1</v>
      </c>
      <c r="E23" s="80">
        <v>2018</v>
      </c>
      <c r="F23" s="80" t="s">
        <v>93</v>
      </c>
      <c r="G23" s="182" t="s">
        <v>1783</v>
      </c>
      <c r="H23" s="80" t="s">
        <v>1784</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13.311999999999999</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13.311999999999999</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13.311999999999999</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13.311999999999999</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1</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1</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1799</v>
      </c>
      <c r="B24" s="80">
        <v>16</v>
      </c>
      <c r="C24" s="80">
        <v>16</v>
      </c>
      <c r="D24" s="80">
        <v>1</v>
      </c>
      <c r="E24" s="80">
        <v>2019</v>
      </c>
      <c r="F24" s="80" t="s">
        <v>73</v>
      </c>
      <c r="G24" s="182" t="s">
        <v>1783</v>
      </c>
      <c r="H24" s="80" t="s">
        <v>1784</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11.808999999999999</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11.808999999999999</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11.808999999999999</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11.808999999999999</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1</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1</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1800</v>
      </c>
      <c r="B25" s="80">
        <v>17</v>
      </c>
      <c r="C25" s="80">
        <v>17</v>
      </c>
      <c r="D25" s="80">
        <v>1</v>
      </c>
      <c r="E25" s="80">
        <v>2020</v>
      </c>
      <c r="F25" s="80" t="s">
        <v>218</v>
      </c>
      <c r="G25" s="182" t="s">
        <v>1783</v>
      </c>
      <c r="H25" s="80" t="s">
        <v>1784</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11.875999999999999</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11.875999999999999</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11.875999999999999</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11.875999999999999</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1</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1</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1685</v>
      </c>
      <c r="B10" s="80">
        <v>2</v>
      </c>
      <c r="C10" s="80">
        <v>18</v>
      </c>
      <c r="D10" s="80">
        <v>2</v>
      </c>
      <c r="E10" s="80">
        <v>2022</v>
      </c>
      <c r="F10" s="80" t="s">
        <v>568</v>
      </c>
      <c r="G10" s="182" t="s">
        <v>1682</v>
      </c>
      <c r="H10" s="80" t="s">
        <v>1683</v>
      </c>
      <c r="I10" s="173"/>
      <c r="J10" s="83">
        <v>952928</v>
      </c>
      <c r="K10" s="81">
        <v>1154407891</v>
      </c>
      <c r="L10" s="81">
        <v>2495486</v>
      </c>
      <c r="M10" s="81">
        <v>3012651458.9999995</v>
      </c>
      <c r="N10" s="81">
        <v>1152000</v>
      </c>
      <c r="O10" s="81">
        <v>3509100304</v>
      </c>
      <c r="P10" s="81">
        <v>22069</v>
      </c>
      <c r="Q10" s="81">
        <v>131365207</v>
      </c>
      <c r="R10" s="81">
        <v>595.65517999999997</v>
      </c>
      <c r="S10" s="81">
        <v>3104865.0990399993</v>
      </c>
      <c r="T10" s="81">
        <v>0</v>
      </c>
      <c r="U10" s="81">
        <v>0</v>
      </c>
      <c r="V10" s="81">
        <v>137</v>
      </c>
      <c r="W10" s="81">
        <v>0</v>
      </c>
      <c r="X10" s="81">
        <v>0</v>
      </c>
      <c r="Y10" s="81">
        <v>842046.00000000012</v>
      </c>
      <c r="Z10" s="81">
        <v>7811471772.0990381</v>
      </c>
      <c r="AA10" s="81">
        <v>1671152493</v>
      </c>
      <c r="AB10" s="81">
        <v>8504968046</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2286</v>
      </c>
      <c r="B11" s="80">
        <v>3</v>
      </c>
      <c r="C11" s="80">
        <v>18</v>
      </c>
      <c r="D11" s="80">
        <v>3</v>
      </c>
      <c r="E11" s="80">
        <v>2022</v>
      </c>
      <c r="F11" s="80" t="s">
        <v>568</v>
      </c>
      <c r="G11" s="182" t="s">
        <v>2267</v>
      </c>
      <c r="H11" s="80" t="s">
        <v>2268</v>
      </c>
      <c r="I11" s="173"/>
      <c r="J11" s="83">
        <v>109988</v>
      </c>
      <c r="K11" s="81">
        <v>133504307.99999999</v>
      </c>
      <c r="L11" s="81">
        <v>875283</v>
      </c>
      <c r="M11" s="81">
        <v>1059309542</v>
      </c>
      <c r="N11" s="81">
        <v>595600</v>
      </c>
      <c r="O11" s="81">
        <v>1847986832</v>
      </c>
      <c r="P11" s="81">
        <v>7978</v>
      </c>
      <c r="Q11" s="81">
        <v>40752976.000000007</v>
      </c>
      <c r="R11" s="81">
        <v>0</v>
      </c>
      <c r="S11" s="81">
        <v>0</v>
      </c>
      <c r="T11" s="81">
        <v>0</v>
      </c>
      <c r="U11" s="81">
        <v>0</v>
      </c>
      <c r="V11" s="81">
        <v>0</v>
      </c>
      <c r="W11" s="81">
        <v>0</v>
      </c>
      <c r="X11" s="81">
        <v>0</v>
      </c>
      <c r="Y11" s="81">
        <v>0</v>
      </c>
      <c r="Z11" s="81">
        <v>3081553658.0000005</v>
      </c>
      <c r="AA11" s="81">
        <v>63109995</v>
      </c>
      <c r="AB11" s="81">
        <v>779016087</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2362</v>
      </c>
      <c r="B12" s="80">
        <v>4</v>
      </c>
      <c r="C12" s="80">
        <v>18</v>
      </c>
      <c r="D12" s="80">
        <v>4</v>
      </c>
      <c r="E12" s="80">
        <v>2022</v>
      </c>
      <c r="F12" s="80" t="s">
        <v>568</v>
      </c>
      <c r="G12" s="182" t="s">
        <v>2359</v>
      </c>
      <c r="H12" s="80" t="s">
        <v>2360</v>
      </c>
      <c r="I12" s="173"/>
      <c r="J12" s="83">
        <v>80534</v>
      </c>
      <c r="K12" s="81">
        <v>103832966</v>
      </c>
      <c r="L12" s="81">
        <v>471580</v>
      </c>
      <c r="M12" s="81">
        <v>603767894</v>
      </c>
      <c r="N12" s="81">
        <v>2418800</v>
      </c>
      <c r="O12" s="81">
        <v>8170415443</v>
      </c>
      <c r="P12" s="81">
        <v>15578</v>
      </c>
      <c r="Q12" s="81">
        <v>90275511</v>
      </c>
      <c r="R12" s="81">
        <v>0</v>
      </c>
      <c r="S12" s="81">
        <v>0</v>
      </c>
      <c r="T12" s="81">
        <v>0</v>
      </c>
      <c r="U12" s="81">
        <v>0</v>
      </c>
      <c r="V12" s="81">
        <v>0</v>
      </c>
      <c r="W12" s="81">
        <v>0</v>
      </c>
      <c r="X12" s="81">
        <v>0</v>
      </c>
      <c r="Y12" s="81">
        <v>0</v>
      </c>
      <c r="Z12" s="81">
        <v>8968291814</v>
      </c>
      <c r="AA12" s="81">
        <v>78900187</v>
      </c>
      <c r="AB12" s="81">
        <v>596408590</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1802</v>
      </c>
      <c r="B13" s="80">
        <v>5</v>
      </c>
      <c r="C13" s="80">
        <v>18</v>
      </c>
      <c r="D13" s="80">
        <v>5</v>
      </c>
      <c r="E13" s="80">
        <v>2022</v>
      </c>
      <c r="F13" s="80" t="s">
        <v>568</v>
      </c>
      <c r="G13" s="182" t="s">
        <v>1783</v>
      </c>
      <c r="H13" s="80" t="s">
        <v>1784</v>
      </c>
      <c r="I13" s="173"/>
      <c r="J13" s="83">
        <v>123955</v>
      </c>
      <c r="K13" s="81">
        <v>152427076</v>
      </c>
      <c r="L13" s="81">
        <v>1158097</v>
      </c>
      <c r="M13" s="81">
        <v>1420787548</v>
      </c>
      <c r="N13" s="81">
        <v>506600</v>
      </c>
      <c r="O13" s="81">
        <v>1203389699</v>
      </c>
      <c r="P13" s="81">
        <v>2112</v>
      </c>
      <c r="Q13" s="81">
        <v>16811130.000000004</v>
      </c>
      <c r="R13" s="81">
        <v>0</v>
      </c>
      <c r="S13" s="81">
        <v>0</v>
      </c>
      <c r="T13" s="81">
        <v>0</v>
      </c>
      <c r="U13" s="81">
        <v>0</v>
      </c>
      <c r="V13" s="81">
        <v>0</v>
      </c>
      <c r="W13" s="81">
        <v>0</v>
      </c>
      <c r="X13" s="81">
        <v>0</v>
      </c>
      <c r="Y13" s="81">
        <v>0</v>
      </c>
      <c r="Z13" s="81">
        <v>2793415453</v>
      </c>
      <c r="AA13" s="81">
        <v>174476615</v>
      </c>
      <c r="AB13" s="81">
        <v>965159207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1681</v>
      </c>
      <c r="B14" s="80">
        <v>6</v>
      </c>
      <c r="C14" s="80">
        <v>18</v>
      </c>
      <c r="D14" s="80">
        <v>6</v>
      </c>
      <c r="E14" s="80">
        <v>2022</v>
      </c>
      <c r="F14" s="80" t="s">
        <v>568</v>
      </c>
      <c r="G14" s="182" t="s">
        <v>1678</v>
      </c>
      <c r="H14" s="80" t="s">
        <v>1679</v>
      </c>
      <c r="I14" s="173"/>
      <c r="J14" s="83">
        <v>823553</v>
      </c>
      <c r="K14" s="81">
        <v>975286378</v>
      </c>
      <c r="L14" s="81">
        <v>3224056</v>
      </c>
      <c r="M14" s="81">
        <v>3810752725.9999995</v>
      </c>
      <c r="N14" s="81">
        <v>1512500</v>
      </c>
      <c r="O14" s="81">
        <v>4441934505</v>
      </c>
      <c r="P14" s="81">
        <v>21769</v>
      </c>
      <c r="Q14" s="81">
        <v>133327611.99999999</v>
      </c>
      <c r="R14" s="81">
        <v>0</v>
      </c>
      <c r="S14" s="81">
        <v>0</v>
      </c>
      <c r="T14" s="81">
        <v>0</v>
      </c>
      <c r="U14" s="81">
        <v>0</v>
      </c>
      <c r="V14" s="81">
        <v>31</v>
      </c>
      <c r="W14" s="81">
        <v>0</v>
      </c>
      <c r="X14" s="81">
        <v>0</v>
      </c>
      <c r="Y14" s="81">
        <v>187394</v>
      </c>
      <c r="Z14" s="81">
        <v>9361488615</v>
      </c>
      <c r="AA14" s="81">
        <v>2062851830</v>
      </c>
      <c r="AB14" s="81">
        <v>8774862730</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2354</v>
      </c>
      <c r="B15" s="80">
        <v>7</v>
      </c>
      <c r="C15" s="80">
        <v>18</v>
      </c>
      <c r="D15" s="80">
        <v>7</v>
      </c>
      <c r="E15" s="80">
        <v>2022</v>
      </c>
      <c r="F15" s="80" t="s">
        <v>568</v>
      </c>
      <c r="G15" s="182" t="s">
        <v>2351</v>
      </c>
      <c r="H15" s="80" t="s">
        <v>2352</v>
      </c>
      <c r="I15" s="173"/>
      <c r="J15" s="83">
        <v>49730</v>
      </c>
      <c r="K15" s="81">
        <v>64111155</v>
      </c>
      <c r="L15" s="81">
        <v>63708</v>
      </c>
      <c r="M15" s="81">
        <v>81728371</v>
      </c>
      <c r="N15" s="81">
        <v>287200</v>
      </c>
      <c r="O15" s="81">
        <v>965367691</v>
      </c>
      <c r="P15" s="81">
        <v>18537</v>
      </c>
      <c r="Q15" s="81">
        <v>114460751</v>
      </c>
      <c r="R15" s="81">
        <v>0</v>
      </c>
      <c r="S15" s="81">
        <v>0</v>
      </c>
      <c r="T15" s="81">
        <v>0</v>
      </c>
      <c r="U15" s="81">
        <v>0</v>
      </c>
      <c r="V15" s="81">
        <v>0</v>
      </c>
      <c r="W15" s="81">
        <v>0</v>
      </c>
      <c r="X15" s="81">
        <v>0</v>
      </c>
      <c r="Y15" s="81">
        <v>0</v>
      </c>
      <c r="Z15" s="81">
        <v>1225667968</v>
      </c>
      <c r="AA15" s="81">
        <v>108277140</v>
      </c>
      <c r="AB15" s="81">
        <v>748892627</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2392</v>
      </c>
      <c r="B16" s="80">
        <v>8</v>
      </c>
      <c r="C16" s="80">
        <v>18</v>
      </c>
      <c r="D16" s="80">
        <v>8</v>
      </c>
      <c r="E16" s="80">
        <v>2022</v>
      </c>
      <c r="F16" s="80" t="s">
        <v>568</v>
      </c>
      <c r="G16" s="182" t="s">
        <v>2393</v>
      </c>
      <c r="H16" s="80" t="s">
        <v>2394</v>
      </c>
      <c r="I16" s="173"/>
      <c r="J16" s="83">
        <v>212052</v>
      </c>
      <c r="K16" s="81">
        <v>269813923</v>
      </c>
      <c r="L16" s="81">
        <v>70758</v>
      </c>
      <c r="M16" s="81">
        <v>89643924</v>
      </c>
      <c r="N16" s="81">
        <v>537900</v>
      </c>
      <c r="O16" s="81">
        <v>1859575154</v>
      </c>
      <c r="P16" s="81">
        <v>11745</v>
      </c>
      <c r="Q16" s="81">
        <v>72525460.000000015</v>
      </c>
      <c r="R16" s="81">
        <v>0</v>
      </c>
      <c r="S16" s="81">
        <v>0</v>
      </c>
      <c r="T16" s="81">
        <v>0</v>
      </c>
      <c r="U16" s="81">
        <v>0</v>
      </c>
      <c r="V16" s="81">
        <v>0</v>
      </c>
      <c r="W16" s="81">
        <v>0</v>
      </c>
      <c r="X16" s="81">
        <v>0</v>
      </c>
      <c r="Y16" s="81">
        <v>0</v>
      </c>
      <c r="Z16" s="81">
        <v>2291558461</v>
      </c>
      <c r="AA16" s="81">
        <v>585907490</v>
      </c>
      <c r="AB16" s="81">
        <v>2451406740</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2318</v>
      </c>
      <c r="B17" s="80">
        <v>9</v>
      </c>
      <c r="C17" s="80">
        <v>18</v>
      </c>
      <c r="D17" s="80">
        <v>9</v>
      </c>
      <c r="E17" s="80">
        <v>2022</v>
      </c>
      <c r="F17" s="80" t="s">
        <v>568</v>
      </c>
      <c r="G17" s="182" t="s">
        <v>2315</v>
      </c>
      <c r="H17" s="80" t="s">
        <v>2316</v>
      </c>
      <c r="I17" s="173"/>
      <c r="J17" s="83">
        <v>149879</v>
      </c>
      <c r="K17" s="81">
        <v>177643343</v>
      </c>
      <c r="L17" s="81">
        <v>1260978</v>
      </c>
      <c r="M17" s="81">
        <v>1492383455.0000002</v>
      </c>
      <c r="N17" s="81">
        <v>393700</v>
      </c>
      <c r="O17" s="81">
        <v>1254869178.0000002</v>
      </c>
      <c r="P17" s="81">
        <v>5788</v>
      </c>
      <c r="Q17" s="81">
        <v>31960171</v>
      </c>
      <c r="R17" s="81">
        <v>111.58761</v>
      </c>
      <c r="S17" s="81">
        <v>573113.97463000007</v>
      </c>
      <c r="T17" s="81">
        <v>0</v>
      </c>
      <c r="U17" s="81">
        <v>0</v>
      </c>
      <c r="V17" s="81">
        <v>45</v>
      </c>
      <c r="W17" s="81">
        <v>0</v>
      </c>
      <c r="X17" s="81">
        <v>0</v>
      </c>
      <c r="Y17" s="81">
        <v>275204</v>
      </c>
      <c r="Z17" s="81">
        <v>2957704464.9746304</v>
      </c>
      <c r="AA17" s="81">
        <v>231887966</v>
      </c>
      <c r="AB17" s="81">
        <v>1229515483</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1697</v>
      </c>
      <c r="B18" s="80">
        <v>10</v>
      </c>
      <c r="C18" s="80">
        <v>18</v>
      </c>
      <c r="D18" s="80">
        <v>10</v>
      </c>
      <c r="E18" s="80">
        <v>2022</v>
      </c>
      <c r="F18" s="80" t="s">
        <v>568</v>
      </c>
      <c r="G18" s="182" t="s">
        <v>1694</v>
      </c>
      <c r="H18" s="80" t="s">
        <v>1695</v>
      </c>
      <c r="I18" s="173"/>
      <c r="J18" s="83">
        <v>161985</v>
      </c>
      <c r="K18" s="81">
        <v>206303867</v>
      </c>
      <c r="L18" s="81">
        <v>171640</v>
      </c>
      <c r="M18" s="81">
        <v>217313587.99999997</v>
      </c>
      <c r="N18" s="81">
        <v>937800</v>
      </c>
      <c r="O18" s="81">
        <v>3020692536</v>
      </c>
      <c r="P18" s="81">
        <v>17853</v>
      </c>
      <c r="Q18" s="81">
        <v>110235090</v>
      </c>
      <c r="R18" s="81">
        <v>0</v>
      </c>
      <c r="S18" s="81">
        <v>0</v>
      </c>
      <c r="T18" s="81">
        <v>0</v>
      </c>
      <c r="U18" s="81">
        <v>0</v>
      </c>
      <c r="V18" s="81">
        <v>0</v>
      </c>
      <c r="W18" s="81">
        <v>0</v>
      </c>
      <c r="X18" s="81">
        <v>0</v>
      </c>
      <c r="Y18" s="81">
        <v>0</v>
      </c>
      <c r="Z18" s="81">
        <v>3554545081</v>
      </c>
      <c r="AA18" s="81">
        <v>381988402</v>
      </c>
      <c r="AB18" s="81">
        <v>1943270247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2358</v>
      </c>
      <c r="B19" s="80">
        <v>11</v>
      </c>
      <c r="C19" s="80">
        <v>18</v>
      </c>
      <c r="D19" s="80">
        <v>11</v>
      </c>
      <c r="E19" s="80">
        <v>2022</v>
      </c>
      <c r="F19" s="80" t="s">
        <v>568</v>
      </c>
      <c r="G19" s="182" t="s">
        <v>2355</v>
      </c>
      <c r="H19" s="80" t="s">
        <v>2356</v>
      </c>
      <c r="I19" s="173"/>
      <c r="J19" s="83">
        <v>106778</v>
      </c>
      <c r="K19" s="81">
        <v>133646102.00000001</v>
      </c>
      <c r="L19" s="81">
        <v>460848</v>
      </c>
      <c r="M19" s="81">
        <v>574575839.00000012</v>
      </c>
      <c r="N19" s="81">
        <v>452300</v>
      </c>
      <c r="O19" s="81">
        <v>1390461787.9999998</v>
      </c>
      <c r="P19" s="81">
        <v>0</v>
      </c>
      <c r="Q19" s="81">
        <v>0</v>
      </c>
      <c r="R19" s="81">
        <v>0</v>
      </c>
      <c r="S19" s="81">
        <v>0</v>
      </c>
      <c r="T19" s="81">
        <v>0</v>
      </c>
      <c r="U19" s="81">
        <v>0</v>
      </c>
      <c r="V19" s="81">
        <v>0</v>
      </c>
      <c r="W19" s="81">
        <v>0</v>
      </c>
      <c r="X19" s="81">
        <v>0</v>
      </c>
      <c r="Y19" s="81">
        <v>0</v>
      </c>
      <c r="Z19" s="81">
        <v>2098683728.9999998</v>
      </c>
      <c r="AA19" s="81">
        <v>37152102</v>
      </c>
      <c r="AB19" s="81">
        <v>532555247</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2395</v>
      </c>
      <c r="B20" s="80">
        <v>12</v>
      </c>
      <c r="C20" s="80">
        <v>18</v>
      </c>
      <c r="D20" s="80">
        <v>12</v>
      </c>
      <c r="E20" s="80">
        <v>2022</v>
      </c>
      <c r="F20" s="80" t="s">
        <v>568</v>
      </c>
      <c r="G20" s="182" t="s">
        <v>2396</v>
      </c>
      <c r="H20" s="80" t="s">
        <v>2397</v>
      </c>
      <c r="I20" s="173"/>
      <c r="J20" s="83">
        <v>542254</v>
      </c>
      <c r="K20" s="81">
        <v>638569608</v>
      </c>
      <c r="L20" s="81">
        <v>1740841</v>
      </c>
      <c r="M20" s="81">
        <v>2046810205</v>
      </c>
      <c r="N20" s="81">
        <v>677400</v>
      </c>
      <c r="O20" s="81">
        <v>2402192691</v>
      </c>
      <c r="P20" s="81">
        <v>16861</v>
      </c>
      <c r="Q20" s="81">
        <v>98048114</v>
      </c>
      <c r="R20" s="81">
        <v>0</v>
      </c>
      <c r="S20" s="81">
        <v>0</v>
      </c>
      <c r="T20" s="81">
        <v>0</v>
      </c>
      <c r="U20" s="81">
        <v>0</v>
      </c>
      <c r="V20" s="81">
        <v>19</v>
      </c>
      <c r="W20" s="81">
        <v>0</v>
      </c>
      <c r="X20" s="81">
        <v>0</v>
      </c>
      <c r="Y20" s="81">
        <v>118469.99999999999</v>
      </c>
      <c r="Z20" s="81">
        <v>5185739088</v>
      </c>
      <c r="AA20" s="81">
        <v>1581087075</v>
      </c>
      <c r="AB20" s="81">
        <v>6444579579.000001</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1693</v>
      </c>
      <c r="B21" s="80">
        <v>13</v>
      </c>
      <c r="C21" s="80">
        <v>18</v>
      </c>
      <c r="D21" s="80">
        <v>13</v>
      </c>
      <c r="E21" s="80">
        <v>2022</v>
      </c>
      <c r="F21" s="80" t="s">
        <v>568</v>
      </c>
      <c r="G21" s="182" t="s">
        <v>1690</v>
      </c>
      <c r="H21" s="80" t="s">
        <v>1691</v>
      </c>
      <c r="I21" s="173"/>
      <c r="J21" s="83">
        <v>215785</v>
      </c>
      <c r="K21" s="81">
        <v>268886173</v>
      </c>
      <c r="L21" s="81">
        <v>559113</v>
      </c>
      <c r="M21" s="81">
        <v>692164405</v>
      </c>
      <c r="N21" s="81">
        <v>1585600</v>
      </c>
      <c r="O21" s="81">
        <v>5213480356.999999</v>
      </c>
      <c r="P21" s="81">
        <v>5833</v>
      </c>
      <c r="Q21" s="81">
        <v>32668663.000000004</v>
      </c>
      <c r="R21" s="81">
        <v>0</v>
      </c>
      <c r="S21" s="81">
        <v>0</v>
      </c>
      <c r="T21" s="81">
        <v>0</v>
      </c>
      <c r="U21" s="81">
        <v>0</v>
      </c>
      <c r="V21" s="81">
        <v>0</v>
      </c>
      <c r="W21" s="81">
        <v>0</v>
      </c>
      <c r="X21" s="81">
        <v>0</v>
      </c>
      <c r="Y21" s="81">
        <v>0</v>
      </c>
      <c r="Z21" s="81">
        <v>6207199598</v>
      </c>
      <c r="AA21" s="81">
        <v>440676693</v>
      </c>
      <c r="AB21" s="81">
        <v>2241282056</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2366</v>
      </c>
      <c r="B22" s="80">
        <v>14</v>
      </c>
      <c r="C22" s="80">
        <v>18</v>
      </c>
      <c r="D22" s="80">
        <v>14</v>
      </c>
      <c r="E22" s="80">
        <v>2022</v>
      </c>
      <c r="F22" s="80" t="s">
        <v>568</v>
      </c>
      <c r="G22" s="182" t="s">
        <v>2363</v>
      </c>
      <c r="H22" s="80" t="s">
        <v>2364</v>
      </c>
      <c r="I22" s="173"/>
      <c r="J22" s="83">
        <v>72843</v>
      </c>
      <c r="K22" s="81">
        <v>87304632</v>
      </c>
      <c r="L22" s="81">
        <v>904413</v>
      </c>
      <c r="M22" s="81">
        <v>1082087650</v>
      </c>
      <c r="N22" s="81">
        <v>1261100</v>
      </c>
      <c r="O22" s="81">
        <v>4069114310</v>
      </c>
      <c r="P22" s="81">
        <v>4870</v>
      </c>
      <c r="Q22" s="81">
        <v>28800819</v>
      </c>
      <c r="R22" s="81">
        <v>0</v>
      </c>
      <c r="S22" s="81">
        <v>0</v>
      </c>
      <c r="T22" s="81">
        <v>0</v>
      </c>
      <c r="U22" s="81">
        <v>0</v>
      </c>
      <c r="V22" s="81">
        <v>0</v>
      </c>
      <c r="W22" s="81">
        <v>0</v>
      </c>
      <c r="X22" s="81">
        <v>0</v>
      </c>
      <c r="Y22" s="81">
        <v>0</v>
      </c>
      <c r="Z22" s="81">
        <v>5267307410.999999</v>
      </c>
      <c r="AA22" s="81">
        <v>26833249.999999996</v>
      </c>
      <c r="AB22" s="81">
        <v>379959172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2346</v>
      </c>
      <c r="B23" s="80">
        <v>15</v>
      </c>
      <c r="C23" s="80">
        <v>18</v>
      </c>
      <c r="D23" s="80">
        <v>15</v>
      </c>
      <c r="E23" s="80">
        <v>2022</v>
      </c>
      <c r="F23" s="80" t="s">
        <v>568</v>
      </c>
      <c r="G23" s="182" t="s">
        <v>2343</v>
      </c>
      <c r="H23" s="80" t="s">
        <v>2344</v>
      </c>
      <c r="I23" s="173"/>
      <c r="J23" s="83">
        <v>76474</v>
      </c>
      <c r="K23" s="81">
        <v>93586058.999999985</v>
      </c>
      <c r="L23" s="81">
        <v>294680</v>
      </c>
      <c r="M23" s="81">
        <v>359712896</v>
      </c>
      <c r="N23" s="81">
        <v>304900</v>
      </c>
      <c r="O23" s="81">
        <v>874272174</v>
      </c>
      <c r="P23" s="81">
        <v>0</v>
      </c>
      <c r="Q23" s="81">
        <v>0</v>
      </c>
      <c r="R23" s="81">
        <v>0</v>
      </c>
      <c r="S23" s="81">
        <v>0</v>
      </c>
      <c r="T23" s="81">
        <v>0</v>
      </c>
      <c r="U23" s="81">
        <v>0</v>
      </c>
      <c r="V23" s="81">
        <v>0</v>
      </c>
      <c r="W23" s="81">
        <v>0</v>
      </c>
      <c r="X23" s="81">
        <v>0</v>
      </c>
      <c r="Y23" s="81">
        <v>0</v>
      </c>
      <c r="Z23" s="81">
        <v>1327571129</v>
      </c>
      <c r="AA23" s="81">
        <v>22278866</v>
      </c>
      <c r="AB23" s="81">
        <v>337723591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2310</v>
      </c>
      <c r="B24" s="80">
        <v>16</v>
      </c>
      <c r="C24" s="80">
        <v>18</v>
      </c>
      <c r="D24" s="80">
        <v>16</v>
      </c>
      <c r="E24" s="80">
        <v>2022</v>
      </c>
      <c r="F24" s="80" t="s">
        <v>568</v>
      </c>
      <c r="G24" s="182" t="s">
        <v>2307</v>
      </c>
      <c r="H24" s="80" t="s">
        <v>2308</v>
      </c>
      <c r="I24" s="173"/>
      <c r="J24" s="83">
        <v>145825</v>
      </c>
      <c r="K24" s="81">
        <v>175116275</v>
      </c>
      <c r="L24" s="81">
        <v>1414106</v>
      </c>
      <c r="M24" s="81">
        <v>1694900271</v>
      </c>
      <c r="N24" s="81">
        <v>1117300</v>
      </c>
      <c r="O24" s="81">
        <v>2996302652</v>
      </c>
      <c r="P24" s="81">
        <v>20012</v>
      </c>
      <c r="Q24" s="81">
        <v>138579971</v>
      </c>
      <c r="R24" s="81">
        <v>0</v>
      </c>
      <c r="S24" s="81">
        <v>0</v>
      </c>
      <c r="T24" s="81">
        <v>1982846</v>
      </c>
      <c r="U24" s="81">
        <v>20521</v>
      </c>
      <c r="V24" s="81">
        <v>9283</v>
      </c>
      <c r="W24" s="81">
        <v>13887712794</v>
      </c>
      <c r="X24" s="81">
        <v>125834281</v>
      </c>
      <c r="Y24" s="81">
        <v>56925809</v>
      </c>
      <c r="Z24" s="81">
        <v>19075372053</v>
      </c>
      <c r="AA24" s="81">
        <v>412785827</v>
      </c>
      <c r="AB24" s="81">
        <v>1754863118.9999998</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1689</v>
      </c>
      <c r="B25" s="80">
        <v>17</v>
      </c>
      <c r="C25" s="80">
        <v>18</v>
      </c>
      <c r="D25" s="80">
        <v>17</v>
      </c>
      <c r="E25" s="80">
        <v>2022</v>
      </c>
      <c r="F25" s="80" t="s">
        <v>568</v>
      </c>
      <c r="G25" s="182" t="s">
        <v>1686</v>
      </c>
      <c r="H25" s="80" t="s">
        <v>1687</v>
      </c>
      <c r="I25" s="173"/>
      <c r="J25" s="83">
        <v>211522</v>
      </c>
      <c r="K25" s="81">
        <v>256083211</v>
      </c>
      <c r="L25" s="81">
        <v>982751</v>
      </c>
      <c r="M25" s="81">
        <v>1187467953</v>
      </c>
      <c r="N25" s="81">
        <v>226500</v>
      </c>
      <c r="O25" s="81">
        <v>589973150.99999988</v>
      </c>
      <c r="P25" s="81">
        <v>2682</v>
      </c>
      <c r="Q25" s="81">
        <v>14546446</v>
      </c>
      <c r="R25" s="81">
        <v>0</v>
      </c>
      <c r="S25" s="81">
        <v>0</v>
      </c>
      <c r="T25" s="81">
        <v>0</v>
      </c>
      <c r="U25" s="81">
        <v>0</v>
      </c>
      <c r="V25" s="81">
        <v>0</v>
      </c>
      <c r="W25" s="81">
        <v>0</v>
      </c>
      <c r="X25" s="81">
        <v>0</v>
      </c>
      <c r="Y25" s="81">
        <v>0</v>
      </c>
      <c r="Z25" s="81">
        <v>2048070761</v>
      </c>
      <c r="AA25" s="81">
        <v>341251872</v>
      </c>
      <c r="AB25" s="81">
        <v>1914486055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2334</v>
      </c>
      <c r="B26" s="80">
        <v>18</v>
      </c>
      <c r="C26" s="80">
        <v>18</v>
      </c>
      <c r="D26" s="80">
        <v>18</v>
      </c>
      <c r="E26" s="80">
        <v>2022</v>
      </c>
      <c r="F26" s="80" t="s">
        <v>568</v>
      </c>
      <c r="G26" s="182" t="s">
        <v>2331</v>
      </c>
      <c r="H26" s="80" t="s">
        <v>2332</v>
      </c>
      <c r="I26" s="173"/>
      <c r="J26" s="83">
        <v>62589</v>
      </c>
      <c r="K26" s="81">
        <v>76685446</v>
      </c>
      <c r="L26" s="81">
        <v>182750</v>
      </c>
      <c r="M26" s="81">
        <v>223282773</v>
      </c>
      <c r="N26" s="81">
        <v>880500</v>
      </c>
      <c r="O26" s="81">
        <v>2865115811</v>
      </c>
      <c r="P26" s="81">
        <v>15220</v>
      </c>
      <c r="Q26" s="81">
        <v>93982509.999999985</v>
      </c>
      <c r="R26" s="81">
        <v>0</v>
      </c>
      <c r="S26" s="81">
        <v>0</v>
      </c>
      <c r="T26" s="81">
        <v>0</v>
      </c>
      <c r="U26" s="81">
        <v>0</v>
      </c>
      <c r="V26" s="81">
        <v>0</v>
      </c>
      <c r="W26" s="81">
        <v>0</v>
      </c>
      <c r="X26" s="81">
        <v>0</v>
      </c>
      <c r="Y26" s="81">
        <v>0</v>
      </c>
      <c r="Z26" s="81">
        <v>3259066540</v>
      </c>
      <c r="AA26" s="81">
        <v>25192962.000000004</v>
      </c>
      <c r="AB26" s="81">
        <v>321507993</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2322</v>
      </c>
      <c r="B27" s="80">
        <v>19</v>
      </c>
      <c r="C27" s="80">
        <v>18</v>
      </c>
      <c r="D27" s="80">
        <v>19</v>
      </c>
      <c r="E27" s="80">
        <v>2022</v>
      </c>
      <c r="F27" s="80" t="s">
        <v>568</v>
      </c>
      <c r="G27" s="182" t="s">
        <v>2319</v>
      </c>
      <c r="H27" s="80" t="s">
        <v>2320</v>
      </c>
      <c r="I27" s="173"/>
      <c r="J27" s="83">
        <v>231182</v>
      </c>
      <c r="K27" s="81">
        <v>283279764</v>
      </c>
      <c r="L27" s="81">
        <v>1143308</v>
      </c>
      <c r="M27" s="81">
        <v>1396377416</v>
      </c>
      <c r="N27" s="81">
        <v>182300</v>
      </c>
      <c r="O27" s="81">
        <v>361052382.99999994</v>
      </c>
      <c r="P27" s="81">
        <v>1591</v>
      </c>
      <c r="Q27" s="81">
        <v>11850505</v>
      </c>
      <c r="R27" s="81">
        <v>242.25608</v>
      </c>
      <c r="S27" s="81">
        <v>1229230.38647</v>
      </c>
      <c r="T27" s="81">
        <v>63870</v>
      </c>
      <c r="U27" s="81">
        <v>3104</v>
      </c>
      <c r="V27" s="81">
        <v>3091</v>
      </c>
      <c r="W27" s="81">
        <v>446035258</v>
      </c>
      <c r="X27" s="81">
        <v>19030785</v>
      </c>
      <c r="Y27" s="81">
        <v>18951314</v>
      </c>
      <c r="Z27" s="81">
        <v>2537806655.3864703</v>
      </c>
      <c r="AA27" s="81">
        <v>562680319</v>
      </c>
      <c r="AB27" s="81">
        <v>3084059087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2326</v>
      </c>
      <c r="B28" s="80">
        <v>20</v>
      </c>
      <c r="C28" s="80">
        <v>18</v>
      </c>
      <c r="D28" s="80">
        <v>20</v>
      </c>
      <c r="E28" s="80">
        <v>2022</v>
      </c>
      <c r="F28" s="80" t="s">
        <v>568</v>
      </c>
      <c r="G28" s="182" t="s">
        <v>2323</v>
      </c>
      <c r="H28" s="80" t="s">
        <v>2324</v>
      </c>
      <c r="I28" s="173"/>
      <c r="J28" s="83">
        <v>34025</v>
      </c>
      <c r="K28" s="81">
        <v>43974959.999999993</v>
      </c>
      <c r="L28" s="81">
        <v>157601</v>
      </c>
      <c r="M28" s="81">
        <v>202541607</v>
      </c>
      <c r="N28" s="81">
        <v>322700</v>
      </c>
      <c r="O28" s="81">
        <v>1001192895.9999999</v>
      </c>
      <c r="P28" s="81">
        <v>272</v>
      </c>
      <c r="Q28" s="81">
        <v>1552377</v>
      </c>
      <c r="R28" s="81">
        <v>0</v>
      </c>
      <c r="S28" s="81">
        <v>0</v>
      </c>
      <c r="T28" s="81">
        <v>0</v>
      </c>
      <c r="U28" s="81">
        <v>0</v>
      </c>
      <c r="V28" s="81">
        <v>0</v>
      </c>
      <c r="W28" s="81">
        <v>0</v>
      </c>
      <c r="X28" s="81">
        <v>0</v>
      </c>
      <c r="Y28" s="81">
        <v>0</v>
      </c>
      <c r="Z28" s="81">
        <v>1249261839.9999998</v>
      </c>
      <c r="AA28" s="81">
        <v>14466863</v>
      </c>
      <c r="AB28" s="81">
        <v>199583521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2302</v>
      </c>
      <c r="B29" s="80">
        <v>21</v>
      </c>
      <c r="C29" s="80">
        <v>18</v>
      </c>
      <c r="D29" s="80">
        <v>21</v>
      </c>
      <c r="E29" s="80">
        <v>2022</v>
      </c>
      <c r="F29" s="80" t="s">
        <v>568</v>
      </c>
      <c r="G29" s="182" t="s">
        <v>2299</v>
      </c>
      <c r="H29" s="80" t="s">
        <v>2300</v>
      </c>
      <c r="I29" s="173"/>
      <c r="J29" s="83">
        <v>235673</v>
      </c>
      <c r="K29" s="81">
        <v>286552003</v>
      </c>
      <c r="L29" s="81">
        <v>1157023</v>
      </c>
      <c r="M29" s="81">
        <v>1403664641</v>
      </c>
      <c r="N29" s="81">
        <v>2080300.0000000002</v>
      </c>
      <c r="O29" s="81">
        <v>6174940088</v>
      </c>
      <c r="P29" s="81">
        <v>14078</v>
      </c>
      <c r="Q29" s="81">
        <v>94818798</v>
      </c>
      <c r="R29" s="81">
        <v>0</v>
      </c>
      <c r="S29" s="81">
        <v>0</v>
      </c>
      <c r="T29" s="81">
        <v>0</v>
      </c>
      <c r="U29" s="81">
        <v>0</v>
      </c>
      <c r="V29" s="81">
        <v>0</v>
      </c>
      <c r="W29" s="81">
        <v>0</v>
      </c>
      <c r="X29" s="81">
        <v>0</v>
      </c>
      <c r="Y29" s="81">
        <v>0</v>
      </c>
      <c r="Z29" s="81">
        <v>7959975530</v>
      </c>
      <c r="AA29" s="81">
        <v>546220641</v>
      </c>
      <c r="AB29" s="81">
        <v>2418934117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2350</v>
      </c>
      <c r="B30" s="80">
        <v>22</v>
      </c>
      <c r="C30" s="80">
        <v>18</v>
      </c>
      <c r="D30" s="80">
        <v>22</v>
      </c>
      <c r="E30" s="80">
        <v>2022</v>
      </c>
      <c r="F30" s="80" t="s">
        <v>568</v>
      </c>
      <c r="G30" s="182" t="s">
        <v>2347</v>
      </c>
      <c r="H30" s="80" t="s">
        <v>2348</v>
      </c>
      <c r="I30" s="173"/>
      <c r="J30" s="83">
        <v>34208</v>
      </c>
      <c r="K30" s="81">
        <v>37655811</v>
      </c>
      <c r="L30" s="81">
        <v>422259</v>
      </c>
      <c r="M30" s="81">
        <v>465088294.99999994</v>
      </c>
      <c r="N30" s="81">
        <v>1288500</v>
      </c>
      <c r="O30" s="81">
        <v>3628657876.9999995</v>
      </c>
      <c r="P30" s="81">
        <v>15989</v>
      </c>
      <c r="Q30" s="81">
        <v>95069380.000000015</v>
      </c>
      <c r="R30" s="81">
        <v>0</v>
      </c>
      <c r="S30" s="81">
        <v>0</v>
      </c>
      <c r="T30" s="81">
        <v>0</v>
      </c>
      <c r="U30" s="81">
        <v>0</v>
      </c>
      <c r="V30" s="81">
        <v>70</v>
      </c>
      <c r="W30" s="81">
        <v>0</v>
      </c>
      <c r="X30" s="81">
        <v>0</v>
      </c>
      <c r="Y30" s="81">
        <v>427031.99999999994</v>
      </c>
      <c r="Z30" s="81">
        <v>4226898394.9999995</v>
      </c>
      <c r="AA30" s="81">
        <v>22878822</v>
      </c>
      <c r="AB30" s="81">
        <v>343916687</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2298</v>
      </c>
      <c r="B31" s="80">
        <v>23</v>
      </c>
      <c r="C31" s="80">
        <v>18</v>
      </c>
      <c r="D31" s="80">
        <v>23</v>
      </c>
      <c r="E31" s="80">
        <v>2022</v>
      </c>
      <c r="F31" s="80" t="s">
        <v>568</v>
      </c>
      <c r="G31" s="182" t="s">
        <v>2295</v>
      </c>
      <c r="H31" s="80" t="s">
        <v>2296</v>
      </c>
      <c r="I31" s="173"/>
      <c r="J31" s="83">
        <v>171783</v>
      </c>
      <c r="K31" s="81">
        <v>208770455</v>
      </c>
      <c r="L31" s="81">
        <v>846090</v>
      </c>
      <c r="M31" s="81">
        <v>1024651339</v>
      </c>
      <c r="N31" s="81">
        <v>1088500</v>
      </c>
      <c r="O31" s="81">
        <v>3398461707</v>
      </c>
      <c r="P31" s="81">
        <v>2475</v>
      </c>
      <c r="Q31" s="81">
        <v>14640723</v>
      </c>
      <c r="R31" s="81">
        <v>0</v>
      </c>
      <c r="S31" s="81">
        <v>0</v>
      </c>
      <c r="T31" s="81">
        <v>0</v>
      </c>
      <c r="U31" s="81">
        <v>0</v>
      </c>
      <c r="V31" s="81">
        <v>0</v>
      </c>
      <c r="W31" s="81">
        <v>0</v>
      </c>
      <c r="X31" s="81">
        <v>0</v>
      </c>
      <c r="Y31" s="81">
        <v>0</v>
      </c>
      <c r="Z31" s="81">
        <v>4646524224</v>
      </c>
      <c r="AA31" s="81">
        <v>355873663</v>
      </c>
      <c r="AB31" s="81">
        <v>1871173896.0000002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2330</v>
      </c>
      <c r="B32" s="80">
        <v>24</v>
      </c>
      <c r="C32" s="80">
        <v>18</v>
      </c>
      <c r="D32" s="80">
        <v>24</v>
      </c>
      <c r="E32" s="80">
        <v>2022</v>
      </c>
      <c r="F32" s="80" t="s">
        <v>568</v>
      </c>
      <c r="G32" s="182" t="s">
        <v>2327</v>
      </c>
      <c r="H32" s="80" t="s">
        <v>2328</v>
      </c>
      <c r="I32" s="173"/>
      <c r="J32" s="83">
        <v>33925</v>
      </c>
      <c r="K32" s="81">
        <v>42149940</v>
      </c>
      <c r="L32" s="81">
        <v>63719</v>
      </c>
      <c r="M32" s="81">
        <v>78715118</v>
      </c>
      <c r="N32" s="81">
        <v>221500</v>
      </c>
      <c r="O32" s="81">
        <v>745010947</v>
      </c>
      <c r="P32" s="81">
        <v>2834</v>
      </c>
      <c r="Q32" s="81">
        <v>16189129.000000002</v>
      </c>
      <c r="R32" s="81">
        <v>0</v>
      </c>
      <c r="S32" s="81">
        <v>0</v>
      </c>
      <c r="T32" s="81">
        <v>0</v>
      </c>
      <c r="U32" s="81">
        <v>0</v>
      </c>
      <c r="V32" s="81">
        <v>0</v>
      </c>
      <c r="W32" s="81">
        <v>0</v>
      </c>
      <c r="X32" s="81">
        <v>0</v>
      </c>
      <c r="Y32" s="81">
        <v>0</v>
      </c>
      <c r="Z32" s="81">
        <v>882065134</v>
      </c>
      <c r="AA32" s="81">
        <v>25077006</v>
      </c>
      <c r="AB32" s="81">
        <v>248615390</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2306</v>
      </c>
      <c r="B33" s="80">
        <v>25</v>
      </c>
      <c r="C33" s="80">
        <v>18</v>
      </c>
      <c r="D33" s="80">
        <v>25</v>
      </c>
      <c r="E33" s="80">
        <v>2022</v>
      </c>
      <c r="F33" s="80" t="s">
        <v>568</v>
      </c>
      <c r="G33" s="182" t="s">
        <v>2303</v>
      </c>
      <c r="H33" s="80" t="s">
        <v>2304</v>
      </c>
      <c r="I33" s="173"/>
      <c r="J33" s="83">
        <v>253087</v>
      </c>
      <c r="K33" s="81">
        <v>315653503</v>
      </c>
      <c r="L33" s="81">
        <v>2101826</v>
      </c>
      <c r="M33" s="81">
        <v>2613591440</v>
      </c>
      <c r="N33" s="81">
        <v>2691300</v>
      </c>
      <c r="O33" s="81">
        <v>7840718132</v>
      </c>
      <c r="P33" s="81">
        <v>35162</v>
      </c>
      <c r="Q33" s="81">
        <v>239731526</v>
      </c>
      <c r="R33" s="81">
        <v>153.61020000000002</v>
      </c>
      <c r="S33" s="81">
        <v>825690.64428000001</v>
      </c>
      <c r="T33" s="81">
        <v>1961883</v>
      </c>
      <c r="U33" s="81">
        <v>26307</v>
      </c>
      <c r="V33" s="81">
        <v>16308</v>
      </c>
      <c r="W33" s="81">
        <v>13742576282</v>
      </c>
      <c r="X33" s="81">
        <v>161314033</v>
      </c>
      <c r="Y33" s="81">
        <v>100002618</v>
      </c>
      <c r="Z33" s="81">
        <v>25014413224.644276</v>
      </c>
      <c r="AA33" s="81">
        <v>434758239.00000006</v>
      </c>
      <c r="AB33" s="81">
        <v>2128724191.9999995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2398</v>
      </c>
      <c r="B34" s="80">
        <v>26</v>
      </c>
      <c r="C34" s="80">
        <v>18</v>
      </c>
      <c r="D34" s="80">
        <v>26</v>
      </c>
      <c r="E34" s="80">
        <v>2022</v>
      </c>
      <c r="F34" s="80" t="s">
        <v>568</v>
      </c>
      <c r="G34" s="182" t="s">
        <v>2399</v>
      </c>
      <c r="H34" s="80" t="s">
        <v>2400</v>
      </c>
      <c r="I34" s="173"/>
      <c r="J34" s="83">
        <v>657929</v>
      </c>
      <c r="K34" s="81">
        <v>779216676</v>
      </c>
      <c r="L34" s="81">
        <v>2581228</v>
      </c>
      <c r="M34" s="81">
        <v>3052070153</v>
      </c>
      <c r="N34" s="81">
        <v>1178800</v>
      </c>
      <c r="O34" s="81">
        <v>3244294811</v>
      </c>
      <c r="P34" s="81">
        <v>16149.999999999998</v>
      </c>
      <c r="Q34" s="81">
        <v>97940820</v>
      </c>
      <c r="R34" s="81">
        <v>4.6354300000000004</v>
      </c>
      <c r="S34" s="81">
        <v>24873.23675</v>
      </c>
      <c r="T34" s="81">
        <v>0</v>
      </c>
      <c r="U34" s="81">
        <v>0</v>
      </c>
      <c r="V34" s="81">
        <v>1</v>
      </c>
      <c r="W34" s="81">
        <v>0</v>
      </c>
      <c r="X34" s="81">
        <v>0</v>
      </c>
      <c r="Y34" s="81">
        <v>7849</v>
      </c>
      <c r="Z34" s="81">
        <v>7173555182.2367496</v>
      </c>
      <c r="AA34" s="81">
        <v>1737676670</v>
      </c>
      <c r="AB34" s="81">
        <v>7391895067.999999</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2338</v>
      </c>
      <c r="B35" s="80">
        <v>27</v>
      </c>
      <c r="C35" s="80">
        <v>18</v>
      </c>
      <c r="D35" s="80">
        <v>27</v>
      </c>
      <c r="E35" s="80">
        <v>2022</v>
      </c>
      <c r="F35" s="80" t="s">
        <v>568</v>
      </c>
      <c r="G35" s="182" t="s">
        <v>2335</v>
      </c>
      <c r="H35" s="80" t="s">
        <v>2336</v>
      </c>
      <c r="I35" s="173"/>
      <c r="J35" s="83">
        <v>58216</v>
      </c>
      <c r="K35" s="81">
        <v>70247488</v>
      </c>
      <c r="L35" s="81">
        <v>140619</v>
      </c>
      <c r="M35" s="81">
        <v>169342911</v>
      </c>
      <c r="N35" s="81">
        <v>5300</v>
      </c>
      <c r="O35" s="81">
        <v>11552808</v>
      </c>
      <c r="P35" s="81">
        <v>0</v>
      </c>
      <c r="Q35" s="81">
        <v>0</v>
      </c>
      <c r="R35" s="81">
        <v>0</v>
      </c>
      <c r="S35" s="81">
        <v>0</v>
      </c>
      <c r="T35" s="81">
        <v>0</v>
      </c>
      <c r="U35" s="81">
        <v>0</v>
      </c>
      <c r="V35" s="81">
        <v>0</v>
      </c>
      <c r="W35" s="81">
        <v>0</v>
      </c>
      <c r="X35" s="81">
        <v>0</v>
      </c>
      <c r="Y35" s="81">
        <v>0</v>
      </c>
      <c r="Z35" s="81">
        <v>251143207</v>
      </c>
      <c r="AA35" s="81">
        <v>158197065</v>
      </c>
      <c r="AB35" s="81">
        <v>751210805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2314</v>
      </c>
      <c r="B36" s="80">
        <v>28</v>
      </c>
      <c r="C36" s="80">
        <v>18</v>
      </c>
      <c r="D36" s="80">
        <v>28</v>
      </c>
      <c r="E36" s="80">
        <v>2022</v>
      </c>
      <c r="F36" s="80" t="s">
        <v>568</v>
      </c>
      <c r="G36" s="182" t="s">
        <v>2311</v>
      </c>
      <c r="H36" s="80" t="s">
        <v>2312</v>
      </c>
      <c r="I36" s="173"/>
      <c r="J36" s="83">
        <v>170309</v>
      </c>
      <c r="K36" s="81">
        <v>215609601</v>
      </c>
      <c r="L36" s="81">
        <v>777128</v>
      </c>
      <c r="M36" s="81">
        <v>979704575</v>
      </c>
      <c r="N36" s="81">
        <v>892100</v>
      </c>
      <c r="O36" s="81">
        <v>2836625569.9999995</v>
      </c>
      <c r="P36" s="81">
        <v>1660</v>
      </c>
      <c r="Q36" s="81">
        <v>9482430</v>
      </c>
      <c r="R36" s="81">
        <v>0</v>
      </c>
      <c r="S36" s="81">
        <v>0</v>
      </c>
      <c r="T36" s="81">
        <v>0</v>
      </c>
      <c r="U36" s="81">
        <v>0</v>
      </c>
      <c r="V36" s="81">
        <v>0</v>
      </c>
      <c r="W36" s="81">
        <v>0</v>
      </c>
      <c r="X36" s="81">
        <v>0</v>
      </c>
      <c r="Y36" s="81">
        <v>0</v>
      </c>
      <c r="Z36" s="81">
        <v>4041422175.9999995</v>
      </c>
      <c r="AA36" s="81">
        <v>66243458</v>
      </c>
      <c r="AB36" s="81">
        <v>922990964.00000012</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2342</v>
      </c>
      <c r="B37" s="80">
        <v>29</v>
      </c>
      <c r="C37" s="80">
        <v>18</v>
      </c>
      <c r="D37" s="80">
        <v>29</v>
      </c>
      <c r="E37" s="80">
        <v>2022</v>
      </c>
      <c r="F37" s="80" t="s">
        <v>568</v>
      </c>
      <c r="G37" s="182" t="s">
        <v>2339</v>
      </c>
      <c r="H37" s="80" t="s">
        <v>2340</v>
      </c>
      <c r="I37" s="173"/>
      <c r="J37" s="83">
        <v>21824</v>
      </c>
      <c r="K37" s="81">
        <v>27774986.000000004</v>
      </c>
      <c r="L37" s="81">
        <v>48334</v>
      </c>
      <c r="M37" s="81">
        <v>61138915.000000007</v>
      </c>
      <c r="N37" s="81">
        <v>134200</v>
      </c>
      <c r="O37" s="81">
        <v>380420181.99999994</v>
      </c>
      <c r="P37" s="81">
        <v>1211</v>
      </c>
      <c r="Q37" s="81">
        <v>6917487</v>
      </c>
      <c r="R37" s="81">
        <v>0</v>
      </c>
      <c r="S37" s="81">
        <v>0</v>
      </c>
      <c r="T37" s="81">
        <v>0</v>
      </c>
      <c r="U37" s="81">
        <v>0</v>
      </c>
      <c r="V37" s="81">
        <v>0</v>
      </c>
      <c r="W37" s="81">
        <v>0</v>
      </c>
      <c r="X37" s="81">
        <v>0</v>
      </c>
      <c r="Y37" s="81">
        <v>0</v>
      </c>
      <c r="Z37" s="81">
        <v>476251569.99999994</v>
      </c>
      <c r="AA37" s="81">
        <v>12307992</v>
      </c>
      <c r="AB37" s="81">
        <v>160903268</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2401</v>
      </c>
      <c r="B38" s="80">
        <v>30</v>
      </c>
      <c r="C38" s="80">
        <v>18</v>
      </c>
      <c r="D38" s="80">
        <v>30</v>
      </c>
      <c r="E38" s="80">
        <v>2022</v>
      </c>
      <c r="F38" s="80" t="s">
        <v>568</v>
      </c>
      <c r="G38" s="182" t="s">
        <v>2402</v>
      </c>
      <c r="H38" s="80" t="s">
        <v>2403</v>
      </c>
      <c r="I38" s="173"/>
      <c r="J38" s="83">
        <v>254287</v>
      </c>
      <c r="K38" s="81">
        <v>331992667.00000006</v>
      </c>
      <c r="L38" s="81">
        <v>415013</v>
      </c>
      <c r="M38" s="81">
        <v>537275597</v>
      </c>
      <c r="N38" s="81">
        <v>2518200</v>
      </c>
      <c r="O38" s="81">
        <v>7410877831</v>
      </c>
      <c r="P38" s="81">
        <v>77263</v>
      </c>
      <c r="Q38" s="81">
        <v>477081238</v>
      </c>
      <c r="R38" s="81">
        <v>0</v>
      </c>
      <c r="S38" s="81">
        <v>0</v>
      </c>
      <c r="T38" s="81">
        <v>0</v>
      </c>
      <c r="U38" s="81">
        <v>0</v>
      </c>
      <c r="V38" s="81">
        <v>0</v>
      </c>
      <c r="W38" s="81">
        <v>0</v>
      </c>
      <c r="X38" s="81">
        <v>0</v>
      </c>
      <c r="Y38" s="81">
        <v>0</v>
      </c>
      <c r="Z38" s="81">
        <v>8757227333</v>
      </c>
      <c r="AA38" s="81">
        <v>548929310</v>
      </c>
      <c r="AB38" s="81">
        <v>2973214608</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1640</v>
      </c>
      <c r="B39" s="80">
        <v>31</v>
      </c>
      <c r="C39" s="80">
        <v>18</v>
      </c>
      <c r="D39" s="80">
        <v>31</v>
      </c>
      <c r="E39" s="80">
        <v>2022</v>
      </c>
      <c r="F39" s="80" t="s">
        <v>568</v>
      </c>
      <c r="G39" s="182" t="s">
        <v>1637</v>
      </c>
      <c r="H39" s="80" t="s">
        <v>1638</v>
      </c>
      <c r="I39" s="173"/>
      <c r="J39" s="83">
        <v>1041352.0000000001</v>
      </c>
      <c r="K39" s="81">
        <v>1273863019.0000002</v>
      </c>
      <c r="L39" s="81">
        <v>1779705</v>
      </c>
      <c r="M39" s="81">
        <v>2168582007.0000005</v>
      </c>
      <c r="N39" s="81">
        <v>1867000</v>
      </c>
      <c r="O39" s="81">
        <v>5329367531.999999</v>
      </c>
      <c r="P39" s="81">
        <v>7584</v>
      </c>
      <c r="Q39" s="81">
        <v>49850432.999999993</v>
      </c>
      <c r="R39" s="81">
        <v>0</v>
      </c>
      <c r="S39" s="81">
        <v>0</v>
      </c>
      <c r="T39" s="81">
        <v>0</v>
      </c>
      <c r="U39" s="81">
        <v>0</v>
      </c>
      <c r="V39" s="81">
        <v>0</v>
      </c>
      <c r="W39" s="81">
        <v>0</v>
      </c>
      <c r="X39" s="81">
        <v>0</v>
      </c>
      <c r="Y39" s="81">
        <v>0</v>
      </c>
      <c r="Z39" s="81">
        <v>8821662990.9999981</v>
      </c>
      <c r="AA39" s="81">
        <v>2685395781</v>
      </c>
      <c r="AB39" s="81">
        <v>13033955144</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2294</v>
      </c>
      <c r="B40" s="80">
        <v>32</v>
      </c>
      <c r="C40" s="80">
        <v>18</v>
      </c>
      <c r="D40" s="80">
        <v>32</v>
      </c>
      <c r="E40" s="80">
        <v>2022</v>
      </c>
      <c r="F40" s="80" t="s">
        <v>568</v>
      </c>
      <c r="G40" s="182" t="s">
        <v>2291</v>
      </c>
      <c r="H40" s="80" t="s">
        <v>2292</v>
      </c>
      <c r="I40" s="173"/>
      <c r="J40" s="83">
        <v>156661</v>
      </c>
      <c r="K40" s="81">
        <v>189574278</v>
      </c>
      <c r="L40" s="81">
        <v>531736</v>
      </c>
      <c r="M40" s="81">
        <v>642012383</v>
      </c>
      <c r="N40" s="81">
        <v>27600</v>
      </c>
      <c r="O40" s="81">
        <v>73625573</v>
      </c>
      <c r="P40" s="81">
        <v>306</v>
      </c>
      <c r="Q40" s="81">
        <v>2211983.9999999995</v>
      </c>
      <c r="R40" s="81">
        <v>0</v>
      </c>
      <c r="S40" s="81">
        <v>0</v>
      </c>
      <c r="T40" s="81">
        <v>0</v>
      </c>
      <c r="U40" s="81">
        <v>0</v>
      </c>
      <c r="V40" s="81">
        <v>0</v>
      </c>
      <c r="W40" s="81">
        <v>0</v>
      </c>
      <c r="X40" s="81">
        <v>0</v>
      </c>
      <c r="Y40" s="81">
        <v>0</v>
      </c>
      <c r="Z40" s="81">
        <v>907424218.00000012</v>
      </c>
      <c r="AA40" s="81">
        <v>396026416</v>
      </c>
      <c r="AB40" s="81">
        <v>1893266248</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2370</v>
      </c>
      <c r="B41" s="80">
        <v>33</v>
      </c>
      <c r="C41" s="80">
        <v>18</v>
      </c>
      <c r="D41" s="80">
        <v>33</v>
      </c>
      <c r="E41" s="80">
        <v>2022</v>
      </c>
      <c r="F41" s="80" t="s">
        <v>568</v>
      </c>
      <c r="G41" s="182" t="s">
        <v>2367</v>
      </c>
      <c r="H41" s="80" t="s">
        <v>2368</v>
      </c>
      <c r="I41" s="173"/>
      <c r="J41" s="83">
        <v>74700</v>
      </c>
      <c r="K41" s="81">
        <v>98106519</v>
      </c>
      <c r="L41" s="81">
        <v>62797</v>
      </c>
      <c r="M41" s="81">
        <v>81852336</v>
      </c>
      <c r="N41" s="81">
        <v>287000</v>
      </c>
      <c r="O41" s="81">
        <v>738651454</v>
      </c>
      <c r="P41" s="81">
        <v>5063</v>
      </c>
      <c r="Q41" s="81">
        <v>31264536</v>
      </c>
      <c r="R41" s="81">
        <v>0</v>
      </c>
      <c r="S41" s="81">
        <v>0</v>
      </c>
      <c r="T41" s="81">
        <v>0</v>
      </c>
      <c r="U41" s="81">
        <v>0</v>
      </c>
      <c r="V41" s="81">
        <v>0</v>
      </c>
      <c r="W41" s="81">
        <v>0</v>
      </c>
      <c r="X41" s="81">
        <v>0</v>
      </c>
      <c r="Y41" s="81">
        <v>0</v>
      </c>
      <c r="Z41" s="81">
        <v>949874845.00000012</v>
      </c>
      <c r="AA41" s="81">
        <v>101271401</v>
      </c>
      <c r="AB41" s="81">
        <v>874535121.00000012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2290</v>
      </c>
      <c r="B42" s="80">
        <v>34</v>
      </c>
      <c r="C42" s="80">
        <v>18</v>
      </c>
      <c r="D42" s="80">
        <v>34</v>
      </c>
      <c r="E42" s="80">
        <v>2022</v>
      </c>
      <c r="F42" s="80" t="s">
        <v>568</v>
      </c>
      <c r="G42" s="182" t="s">
        <v>2287</v>
      </c>
      <c r="H42" s="80" t="s">
        <v>2288</v>
      </c>
      <c r="I42" s="173"/>
      <c r="J42" s="83">
        <v>114889</v>
      </c>
      <c r="K42" s="81">
        <v>146472628</v>
      </c>
      <c r="L42" s="81">
        <v>92461</v>
      </c>
      <c r="M42" s="81">
        <v>117274616.99999999</v>
      </c>
      <c r="N42" s="81">
        <v>320100</v>
      </c>
      <c r="O42" s="81">
        <v>1051443840.0000001</v>
      </c>
      <c r="P42" s="81">
        <v>4406</v>
      </c>
      <c r="Q42" s="81">
        <v>27207843</v>
      </c>
      <c r="R42" s="81">
        <v>0</v>
      </c>
      <c r="S42" s="81">
        <v>0</v>
      </c>
      <c r="T42" s="81">
        <v>0</v>
      </c>
      <c r="U42" s="81">
        <v>0</v>
      </c>
      <c r="V42" s="81">
        <v>0</v>
      </c>
      <c r="W42" s="81">
        <v>0</v>
      </c>
      <c r="X42" s="81">
        <v>0</v>
      </c>
      <c r="Y42" s="81">
        <v>0</v>
      </c>
      <c r="Z42" s="81">
        <v>1342398928</v>
      </c>
      <c r="AA42" s="81">
        <v>365961112</v>
      </c>
      <c r="AB42" s="81">
        <v>1742696763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1684</v>
      </c>
      <c r="B190" s="80">
        <v>182</v>
      </c>
      <c r="C190" s="80">
        <v>16</v>
      </c>
      <c r="D190" s="80">
        <v>2</v>
      </c>
      <c r="E190" s="80">
        <v>2021</v>
      </c>
      <c r="F190" s="80" t="s">
        <v>75</v>
      </c>
      <c r="G190" s="182" t="s">
        <v>1682</v>
      </c>
      <c r="H190" s="80" t="s">
        <v>1683</v>
      </c>
      <c r="I190" s="173"/>
      <c r="J190" s="83"/>
      <c r="K190" s="81"/>
      <c r="L190" s="81"/>
      <c r="M190" s="81"/>
      <c r="N190" s="81"/>
      <c r="O190" s="81"/>
      <c r="P190" s="81"/>
      <c r="Q190" s="81"/>
      <c r="R190" s="81"/>
      <c r="S190" s="81"/>
      <c r="T190" s="81"/>
      <c r="U190" s="81"/>
      <c r="V190" s="81"/>
      <c r="W190" s="81"/>
      <c r="X190" s="81"/>
      <c r="Y190" s="81"/>
      <c r="Z190" s="81"/>
      <c r="AA190" s="81"/>
      <c r="AB190" s="81"/>
      <c r="AC190" s="82"/>
      <c r="AD190" s="81">
        <v>154791020.25929695</v>
      </c>
      <c r="AE190" s="81">
        <v>9044015.4997870997</v>
      </c>
      <c r="AF190" s="81">
        <v>8141408.1108590038</v>
      </c>
      <c r="AG190" s="81">
        <v>202166256.39137763</v>
      </c>
      <c r="AH190" s="81">
        <v>208503864.99995202</v>
      </c>
      <c r="AI190" s="81">
        <v>0</v>
      </c>
      <c r="AJ190" s="81">
        <v>0</v>
      </c>
      <c r="AK190" s="81">
        <v>14674252.545809904</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2285</v>
      </c>
      <c r="B191" s="80">
        <v>183</v>
      </c>
      <c r="C191" s="80">
        <v>16</v>
      </c>
      <c r="D191" s="80">
        <v>3</v>
      </c>
      <c r="E191" s="80">
        <v>2021</v>
      </c>
      <c r="F191" s="80" t="s">
        <v>75</v>
      </c>
      <c r="G191" s="182" t="s">
        <v>2267</v>
      </c>
      <c r="H191" s="80" t="s">
        <v>2268</v>
      </c>
      <c r="I191" s="173"/>
      <c r="J191" s="83"/>
      <c r="K191" s="81"/>
      <c r="L191" s="81"/>
      <c r="M191" s="81"/>
      <c r="N191" s="81"/>
      <c r="O191" s="81"/>
      <c r="P191" s="81"/>
      <c r="Q191" s="81"/>
      <c r="R191" s="81"/>
      <c r="S191" s="81"/>
      <c r="T191" s="81"/>
      <c r="U191" s="81"/>
      <c r="V191" s="81"/>
      <c r="W191" s="81"/>
      <c r="X191" s="81"/>
      <c r="Y191" s="81"/>
      <c r="Z191" s="81"/>
      <c r="AA191" s="81"/>
      <c r="AB191" s="81"/>
      <c r="AC191" s="82"/>
      <c r="AD191" s="81">
        <v>11630983.848908365</v>
      </c>
      <c r="AE191" s="81">
        <v>634667.75437102444</v>
      </c>
      <c r="AF191" s="81">
        <v>947112.96204908285</v>
      </c>
      <c r="AG191" s="81">
        <v>20378319.886079315</v>
      </c>
      <c r="AH191" s="81">
        <v>24990946.225770071</v>
      </c>
      <c r="AI191" s="81">
        <v>0</v>
      </c>
      <c r="AJ191" s="81">
        <v>0</v>
      </c>
      <c r="AK191" s="81">
        <v>1517410.5430582017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2361</v>
      </c>
      <c r="B192" s="80">
        <v>184</v>
      </c>
      <c r="C192" s="80">
        <v>16</v>
      </c>
      <c r="D192" s="80">
        <v>4</v>
      </c>
      <c r="E192" s="80">
        <v>2021</v>
      </c>
      <c r="F192" s="80" t="s">
        <v>75</v>
      </c>
      <c r="G192" s="182" t="s">
        <v>2359</v>
      </c>
      <c r="H192" s="80" t="s">
        <v>2360</v>
      </c>
      <c r="I192" s="173"/>
      <c r="J192" s="83"/>
      <c r="K192" s="81"/>
      <c r="L192" s="81"/>
      <c r="M192" s="81"/>
      <c r="N192" s="81"/>
      <c r="O192" s="81"/>
      <c r="P192" s="81"/>
      <c r="Q192" s="81"/>
      <c r="R192" s="81"/>
      <c r="S192" s="81"/>
      <c r="T192" s="81"/>
      <c r="U192" s="81"/>
      <c r="V192" s="81"/>
      <c r="W192" s="81"/>
      <c r="X192" s="81"/>
      <c r="Y192" s="81"/>
      <c r="Z192" s="81"/>
      <c r="AA192" s="81"/>
      <c r="AB192" s="81"/>
      <c r="AC192" s="82"/>
      <c r="AD192" s="81">
        <v>7626297.5774748418</v>
      </c>
      <c r="AE192" s="81">
        <v>1118911.0085177475</v>
      </c>
      <c r="AF192" s="81">
        <v>1398716.4936221554</v>
      </c>
      <c r="AG192" s="81">
        <v>15188358.476756886</v>
      </c>
      <c r="AH192" s="81">
        <v>19321412.152224828</v>
      </c>
      <c r="AI192" s="81">
        <v>0</v>
      </c>
      <c r="AJ192" s="81">
        <v>0</v>
      </c>
      <c r="AK192" s="81">
        <v>1127688.0601568348</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1801</v>
      </c>
      <c r="B193" s="80">
        <v>185</v>
      </c>
      <c r="C193" s="80">
        <v>16</v>
      </c>
      <c r="D193" s="80">
        <v>5</v>
      </c>
      <c r="E193" s="80">
        <v>2021</v>
      </c>
      <c r="F193" s="80" t="s">
        <v>75</v>
      </c>
      <c r="G193" s="182" t="s">
        <v>1783</v>
      </c>
      <c r="H193" s="80" t="s">
        <v>1784</v>
      </c>
      <c r="I193" s="173"/>
      <c r="J193" s="83"/>
      <c r="K193" s="81"/>
      <c r="L193" s="81"/>
      <c r="M193" s="81"/>
      <c r="N193" s="81"/>
      <c r="O193" s="81"/>
      <c r="P193" s="81"/>
      <c r="Q193" s="81"/>
      <c r="R193" s="81"/>
      <c r="S193" s="81"/>
      <c r="T193" s="81"/>
      <c r="U193" s="81"/>
      <c r="V193" s="81"/>
      <c r="W193" s="81"/>
      <c r="X193" s="81"/>
      <c r="Y193" s="81"/>
      <c r="Z193" s="81"/>
      <c r="AA193" s="81"/>
      <c r="AB193" s="81"/>
      <c r="AC193" s="82"/>
      <c r="AD193" s="81">
        <v>16671420.665603109</v>
      </c>
      <c r="AE193" s="81">
        <v>919031.8780827173</v>
      </c>
      <c r="AF193" s="81">
        <v>2270562.2004090594</v>
      </c>
      <c r="AG193" s="81">
        <v>17356393.697920747</v>
      </c>
      <c r="AH193" s="81">
        <v>24185512.416909277</v>
      </c>
      <c r="AI193" s="81">
        <v>0</v>
      </c>
      <c r="AJ193" s="81">
        <v>0</v>
      </c>
      <c r="AK193" s="81">
        <v>1630953.8060119513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1680</v>
      </c>
      <c r="B194" s="80">
        <v>186</v>
      </c>
      <c r="C194" s="80">
        <v>16</v>
      </c>
      <c r="D194" s="80">
        <v>6</v>
      </c>
      <c r="E194" s="80">
        <v>2021</v>
      </c>
      <c r="F194" s="80" t="s">
        <v>75</v>
      </c>
      <c r="G194" s="182" t="s">
        <v>1678</v>
      </c>
      <c r="H194" s="80" t="s">
        <v>1679</v>
      </c>
      <c r="I194" s="173"/>
      <c r="J194" s="83"/>
      <c r="K194" s="81"/>
      <c r="L194" s="81"/>
      <c r="M194" s="81"/>
      <c r="N194" s="81"/>
      <c r="O194" s="81"/>
      <c r="P194" s="81"/>
      <c r="Q194" s="81"/>
      <c r="R194" s="81"/>
      <c r="S194" s="81"/>
      <c r="T194" s="81"/>
      <c r="U194" s="81"/>
      <c r="V194" s="81"/>
      <c r="W194" s="81"/>
      <c r="X194" s="81"/>
      <c r="Y194" s="81"/>
      <c r="Z194" s="81"/>
      <c r="AA194" s="81"/>
      <c r="AB194" s="81"/>
      <c r="AC194" s="82"/>
      <c r="AD194" s="81">
        <v>258634007.10754541</v>
      </c>
      <c r="AE194" s="81">
        <v>8938924.4105893001</v>
      </c>
      <c r="AF194" s="81">
        <v>8354665.3341018436</v>
      </c>
      <c r="AG194" s="81">
        <v>211292594.59890258</v>
      </c>
      <c r="AH194" s="81">
        <v>207203471.86721027</v>
      </c>
      <c r="AI194" s="81">
        <v>0</v>
      </c>
      <c r="AJ194" s="81">
        <v>0</v>
      </c>
      <c r="AK194" s="81">
        <v>14854084.072106594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2353</v>
      </c>
      <c r="B195" s="80">
        <v>187</v>
      </c>
      <c r="C195" s="80">
        <v>16</v>
      </c>
      <c r="D195" s="80">
        <v>7</v>
      </c>
      <c r="E195" s="80">
        <v>2021</v>
      </c>
      <c r="F195" s="80" t="s">
        <v>75</v>
      </c>
      <c r="G195" s="182" t="s">
        <v>2351</v>
      </c>
      <c r="H195" s="80" t="s">
        <v>2352</v>
      </c>
      <c r="I195" s="173"/>
      <c r="J195" s="83"/>
      <c r="K195" s="81"/>
      <c r="L195" s="81"/>
      <c r="M195" s="81"/>
      <c r="N195" s="81"/>
      <c r="O195" s="81"/>
      <c r="P195" s="81"/>
      <c r="Q195" s="81"/>
      <c r="R195" s="81"/>
      <c r="S195" s="81"/>
      <c r="T195" s="81"/>
      <c r="U195" s="81"/>
      <c r="V195" s="81"/>
      <c r="W195" s="81"/>
      <c r="X195" s="81"/>
      <c r="Y195" s="81"/>
      <c r="Z195" s="81"/>
      <c r="AA195" s="81"/>
      <c r="AB195" s="81"/>
      <c r="AC195" s="82"/>
      <c r="AD195" s="81">
        <v>10600101.060778921</v>
      </c>
      <c r="AE195" s="81">
        <v>704728.48050289077</v>
      </c>
      <c r="AF195" s="81">
        <v>564504.41446634079</v>
      </c>
      <c r="AG195" s="81">
        <v>14861336.404290829</v>
      </c>
      <c r="AH195" s="81">
        <v>23807543.478672925</v>
      </c>
      <c r="AI195" s="81">
        <v>0</v>
      </c>
      <c r="AJ195" s="81">
        <v>0</v>
      </c>
      <c r="AK195" s="81">
        <v>1464642.460159465</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2404</v>
      </c>
      <c r="B196" s="80">
        <v>188</v>
      </c>
      <c r="C196" s="80">
        <v>16</v>
      </c>
      <c r="D196" s="80">
        <v>8</v>
      </c>
      <c r="E196" s="80">
        <v>2021</v>
      </c>
      <c r="F196" s="80" t="s">
        <v>75</v>
      </c>
      <c r="G196" s="182" t="s">
        <v>2393</v>
      </c>
      <c r="H196" s="80" t="s">
        <v>2394</v>
      </c>
      <c r="I196" s="173"/>
      <c r="J196" s="83"/>
      <c r="K196" s="81"/>
      <c r="L196" s="81"/>
      <c r="M196" s="81"/>
      <c r="N196" s="81"/>
      <c r="O196" s="81"/>
      <c r="P196" s="81"/>
      <c r="Q196" s="81"/>
      <c r="R196" s="81"/>
      <c r="S196" s="81"/>
      <c r="T196" s="81"/>
      <c r="U196" s="81"/>
      <c r="V196" s="81"/>
      <c r="W196" s="81"/>
      <c r="X196" s="81"/>
      <c r="Y196" s="81"/>
      <c r="Z196" s="81"/>
      <c r="AA196" s="81"/>
      <c r="AB196" s="81"/>
      <c r="AC196" s="82"/>
      <c r="AD196" s="81">
        <v>46649247.766240209</v>
      </c>
      <c r="AE196" s="81">
        <v>4228370.8830173444</v>
      </c>
      <c r="AF196" s="81">
        <v>1530434.1903309682</v>
      </c>
      <c r="AG196" s="81">
        <v>72677627.623428777</v>
      </c>
      <c r="AH196" s="81">
        <v>66599026.843288228</v>
      </c>
      <c r="AI196" s="81">
        <v>0</v>
      </c>
      <c r="AJ196" s="81">
        <v>0</v>
      </c>
      <c r="AK196" s="81">
        <v>4500382.3934905231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2317</v>
      </c>
      <c r="B197" s="80">
        <v>189</v>
      </c>
      <c r="C197" s="80">
        <v>16</v>
      </c>
      <c r="D197" s="80">
        <v>9</v>
      </c>
      <c r="E197" s="80">
        <v>2021</v>
      </c>
      <c r="F197" s="80" t="s">
        <v>75</v>
      </c>
      <c r="G197" s="182" t="s">
        <v>2315</v>
      </c>
      <c r="H197" s="80" t="s">
        <v>2316</v>
      </c>
      <c r="I197" s="173"/>
      <c r="J197" s="83"/>
      <c r="K197" s="81"/>
      <c r="L197" s="81"/>
      <c r="M197" s="81"/>
      <c r="N197" s="81"/>
      <c r="O197" s="81"/>
      <c r="P197" s="81"/>
      <c r="Q197" s="81"/>
      <c r="R197" s="81"/>
      <c r="S197" s="81"/>
      <c r="T197" s="81"/>
      <c r="U197" s="81"/>
      <c r="V197" s="81"/>
      <c r="W197" s="81"/>
      <c r="X197" s="81"/>
      <c r="Y197" s="81"/>
      <c r="Z197" s="81"/>
      <c r="AA197" s="81"/>
      <c r="AB197" s="81"/>
      <c r="AC197" s="82"/>
      <c r="AD197" s="81">
        <v>472054130.14531481</v>
      </c>
      <c r="AE197" s="81">
        <v>956122.85074076406</v>
      </c>
      <c r="AF197" s="81">
        <v>2740982.5457976768</v>
      </c>
      <c r="AG197" s="81">
        <v>28329801.018448446</v>
      </c>
      <c r="AH197" s="81">
        <v>28059694.033831861</v>
      </c>
      <c r="AI197" s="81">
        <v>0</v>
      </c>
      <c r="AJ197" s="81">
        <v>0</v>
      </c>
      <c r="AK197" s="81">
        <v>2023957.8861085135</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1696</v>
      </c>
      <c r="B198" s="80">
        <v>190</v>
      </c>
      <c r="C198" s="80">
        <v>16</v>
      </c>
      <c r="D198" s="80">
        <v>10</v>
      </c>
      <c r="E198" s="80">
        <v>2021</v>
      </c>
      <c r="F198" s="80" t="s">
        <v>75</v>
      </c>
      <c r="G198" s="182" t="s">
        <v>1694</v>
      </c>
      <c r="H198" s="80" t="s">
        <v>1695</v>
      </c>
      <c r="I198" s="173"/>
      <c r="J198" s="83"/>
      <c r="K198" s="81"/>
      <c r="L198" s="81"/>
      <c r="M198" s="81"/>
      <c r="N198" s="81"/>
      <c r="O198" s="81"/>
      <c r="P198" s="81"/>
      <c r="Q198" s="81"/>
      <c r="R198" s="81"/>
      <c r="S198" s="81"/>
      <c r="T198" s="81"/>
      <c r="U198" s="81"/>
      <c r="V198" s="81"/>
      <c r="W198" s="81"/>
      <c r="X198" s="81"/>
      <c r="Y198" s="81"/>
      <c r="Z198" s="81"/>
      <c r="AA198" s="81"/>
      <c r="AB198" s="81"/>
      <c r="AC198" s="82"/>
      <c r="AD198" s="81">
        <v>101266648.30407982</v>
      </c>
      <c r="AE198" s="81">
        <v>3309339.0049346276</v>
      </c>
      <c r="AF198" s="81">
        <v>2232928.5727779702</v>
      </c>
      <c r="AG198" s="81">
        <v>66694334.890160918</v>
      </c>
      <c r="AH198" s="81">
        <v>71593616.384268552</v>
      </c>
      <c r="AI198" s="81">
        <v>0</v>
      </c>
      <c r="AJ198" s="81">
        <v>0</v>
      </c>
      <c r="AK198" s="81">
        <v>4123392.5077065132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2357</v>
      </c>
      <c r="B199" s="80">
        <v>191</v>
      </c>
      <c r="C199" s="80">
        <v>16</v>
      </c>
      <c r="D199" s="80">
        <v>11</v>
      </c>
      <c r="E199" s="80">
        <v>2021</v>
      </c>
      <c r="F199" s="80" t="s">
        <v>75</v>
      </c>
      <c r="G199" s="182" t="s">
        <v>2355</v>
      </c>
      <c r="H199" s="80" t="s">
        <v>2356</v>
      </c>
      <c r="I199" s="173"/>
      <c r="J199" s="83"/>
      <c r="K199" s="81"/>
      <c r="L199" s="81"/>
      <c r="M199" s="81"/>
      <c r="N199" s="81"/>
      <c r="O199" s="81"/>
      <c r="P199" s="81"/>
      <c r="Q199" s="81"/>
      <c r="R199" s="81"/>
      <c r="S199" s="81"/>
      <c r="T199" s="81"/>
      <c r="U199" s="81"/>
      <c r="V199" s="81"/>
      <c r="W199" s="81"/>
      <c r="X199" s="81"/>
      <c r="Y199" s="81"/>
      <c r="Z199" s="81"/>
      <c r="AA199" s="81"/>
      <c r="AB199" s="81"/>
      <c r="AC199" s="82"/>
      <c r="AD199" s="81">
        <v>6127058.851981001</v>
      </c>
      <c r="AE199" s="81">
        <v>785092.25459532568</v>
      </c>
      <c r="AF199" s="81">
        <v>1800141.8550204423</v>
      </c>
      <c r="AG199" s="81">
        <v>12348111.217746127</v>
      </c>
      <c r="AH199" s="81">
        <v>16761122.558695266</v>
      </c>
      <c r="AI199" s="81">
        <v>0</v>
      </c>
      <c r="AJ199" s="81">
        <v>0</v>
      </c>
      <c r="AK199" s="81">
        <v>1122962.560195754</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2405</v>
      </c>
      <c r="B200" s="80">
        <v>192</v>
      </c>
      <c r="C200" s="80">
        <v>16</v>
      </c>
      <c r="D200" s="80">
        <v>12</v>
      </c>
      <c r="E200" s="80">
        <v>2021</v>
      </c>
      <c r="F200" s="80" t="s">
        <v>75</v>
      </c>
      <c r="G200" s="182" t="s">
        <v>2396</v>
      </c>
      <c r="H200" s="80" t="s">
        <v>2397</v>
      </c>
      <c r="I200" s="173"/>
      <c r="J200" s="83"/>
      <c r="K200" s="81"/>
      <c r="L200" s="81"/>
      <c r="M200" s="81"/>
      <c r="N200" s="81"/>
      <c r="O200" s="81"/>
      <c r="P200" s="81"/>
      <c r="Q200" s="81"/>
      <c r="R200" s="81"/>
      <c r="S200" s="81"/>
      <c r="T200" s="81"/>
      <c r="U200" s="81"/>
      <c r="V200" s="81"/>
      <c r="W200" s="81"/>
      <c r="X200" s="81"/>
      <c r="Y200" s="81"/>
      <c r="Z200" s="81"/>
      <c r="AA200" s="81"/>
      <c r="AB200" s="81"/>
      <c r="AC200" s="82"/>
      <c r="AD200" s="81">
        <v>302453891.98981732</v>
      </c>
      <c r="AE200" s="81">
        <v>7943649.9775983747</v>
      </c>
      <c r="AF200" s="81">
        <v>2979328.8541279095</v>
      </c>
      <c r="AG200" s="81">
        <v>206920188.3707453</v>
      </c>
      <c r="AH200" s="81">
        <v>180984126.59217209</v>
      </c>
      <c r="AI200" s="81">
        <v>0</v>
      </c>
      <c r="AJ200" s="81">
        <v>0</v>
      </c>
      <c r="AK200" s="81">
        <v>12130489.663982492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1692</v>
      </c>
      <c r="B201" s="80">
        <v>193</v>
      </c>
      <c r="C201" s="80">
        <v>16</v>
      </c>
      <c r="D201" s="80">
        <v>13</v>
      </c>
      <c r="E201" s="80">
        <v>2021</v>
      </c>
      <c r="F201" s="80" t="s">
        <v>75</v>
      </c>
      <c r="G201" s="182" t="s">
        <v>1690</v>
      </c>
      <c r="H201" s="80" t="s">
        <v>1691</v>
      </c>
      <c r="I201" s="173"/>
      <c r="J201" s="83"/>
      <c r="K201" s="81"/>
      <c r="L201" s="81"/>
      <c r="M201" s="81"/>
      <c r="N201" s="81"/>
      <c r="O201" s="81"/>
      <c r="P201" s="81"/>
      <c r="Q201" s="81"/>
      <c r="R201" s="81"/>
      <c r="S201" s="81"/>
      <c r="T201" s="81"/>
      <c r="U201" s="81"/>
      <c r="V201" s="81"/>
      <c r="W201" s="81"/>
      <c r="X201" s="81"/>
      <c r="Y201" s="81"/>
      <c r="Z201" s="81"/>
      <c r="AA201" s="81"/>
      <c r="AB201" s="81"/>
      <c r="AC201" s="82"/>
      <c r="AD201" s="81">
        <v>40506305.856951304</v>
      </c>
      <c r="AE201" s="81">
        <v>4238673.9309779136</v>
      </c>
      <c r="AF201" s="81">
        <v>4108337.6830605911</v>
      </c>
      <c r="AG201" s="81">
        <v>65410470.457516395</v>
      </c>
      <c r="AH201" s="81">
        <v>69861258.75068529</v>
      </c>
      <c r="AI201" s="81">
        <v>0</v>
      </c>
      <c r="AJ201" s="81">
        <v>0</v>
      </c>
      <c r="AK201" s="81">
        <v>4376863.0750633804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2365</v>
      </c>
      <c r="B202" s="80">
        <v>194</v>
      </c>
      <c r="C202" s="80">
        <v>16</v>
      </c>
      <c r="D202" s="80">
        <v>14</v>
      </c>
      <c r="E202" s="80">
        <v>2021</v>
      </c>
      <c r="F202" s="80" t="s">
        <v>75</v>
      </c>
      <c r="G202" s="182" t="s">
        <v>2363</v>
      </c>
      <c r="H202" s="80" t="s">
        <v>2364</v>
      </c>
      <c r="I202" s="173"/>
      <c r="J202" s="83"/>
      <c r="K202" s="81"/>
      <c r="L202" s="81"/>
      <c r="M202" s="81"/>
      <c r="N202" s="81"/>
      <c r="O202" s="81"/>
      <c r="P202" s="81"/>
      <c r="Q202" s="81"/>
      <c r="R202" s="81"/>
      <c r="S202" s="81"/>
      <c r="T202" s="81"/>
      <c r="U202" s="81"/>
      <c r="V202" s="81"/>
      <c r="W202" s="81"/>
      <c r="X202" s="81"/>
      <c r="Y202" s="81"/>
      <c r="Z202" s="81"/>
      <c r="AA202" s="81"/>
      <c r="AB202" s="81"/>
      <c r="AC202" s="82"/>
      <c r="AD202" s="81">
        <v>6148670.4748023599</v>
      </c>
      <c r="AE202" s="81">
        <v>525455.44598899747</v>
      </c>
      <c r="AF202" s="81">
        <v>890662.52060244873</v>
      </c>
      <c r="AG202" s="81">
        <v>8024152.704028259</v>
      </c>
      <c r="AH202" s="81">
        <v>12086006.76312899</v>
      </c>
      <c r="AI202" s="81">
        <v>0</v>
      </c>
      <c r="AJ202" s="81">
        <v>0</v>
      </c>
      <c r="AK202" s="81">
        <v>754111.03545582783</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2345</v>
      </c>
      <c r="B203" s="80">
        <v>195</v>
      </c>
      <c r="C203" s="80">
        <v>16</v>
      </c>
      <c r="D203" s="80">
        <v>15</v>
      </c>
      <c r="E203" s="80">
        <v>2021</v>
      </c>
      <c r="F203" s="80" t="s">
        <v>75</v>
      </c>
      <c r="G203" s="182" t="s">
        <v>2343</v>
      </c>
      <c r="H203" s="80" t="s">
        <v>2344</v>
      </c>
      <c r="I203" s="173"/>
      <c r="J203" s="83"/>
      <c r="K203" s="81"/>
      <c r="L203" s="81"/>
      <c r="M203" s="81"/>
      <c r="N203" s="81"/>
      <c r="O203" s="81"/>
      <c r="P203" s="81"/>
      <c r="Q203" s="81"/>
      <c r="R203" s="81"/>
      <c r="S203" s="81"/>
      <c r="T203" s="81"/>
      <c r="U203" s="81"/>
      <c r="V203" s="81"/>
      <c r="W203" s="81"/>
      <c r="X203" s="81"/>
      <c r="Y203" s="81"/>
      <c r="Z203" s="81"/>
      <c r="AA203" s="81"/>
      <c r="AB203" s="81"/>
      <c r="AC203" s="82"/>
      <c r="AD203" s="81">
        <v>10758573.598513404</v>
      </c>
      <c r="AE203" s="81">
        <v>329697.53473819455</v>
      </c>
      <c r="AF203" s="81">
        <v>1411261.0361658516</v>
      </c>
      <c r="AG203" s="81">
        <v>6219475.3411600161</v>
      </c>
      <c r="AH203" s="81">
        <v>9701202.748066308</v>
      </c>
      <c r="AI203" s="81">
        <v>0</v>
      </c>
      <c r="AJ203" s="81">
        <v>0</v>
      </c>
      <c r="AK203" s="81">
        <v>717750.93853306642</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2309</v>
      </c>
      <c r="B204" s="80">
        <v>196</v>
      </c>
      <c r="C204" s="80">
        <v>16</v>
      </c>
      <c r="D204" s="80">
        <v>16</v>
      </c>
      <c r="E204" s="80">
        <v>2021</v>
      </c>
      <c r="F204" s="80" t="s">
        <v>75</v>
      </c>
      <c r="G204" s="182" t="s">
        <v>2307</v>
      </c>
      <c r="H204" s="80" t="s">
        <v>2308</v>
      </c>
      <c r="I204" s="173"/>
      <c r="J204" s="83"/>
      <c r="K204" s="81"/>
      <c r="L204" s="81"/>
      <c r="M204" s="81"/>
      <c r="N204" s="81"/>
      <c r="O204" s="81"/>
      <c r="P204" s="81"/>
      <c r="Q204" s="81"/>
      <c r="R204" s="81"/>
      <c r="S204" s="81"/>
      <c r="T204" s="81"/>
      <c r="U204" s="81"/>
      <c r="V204" s="81"/>
      <c r="W204" s="81"/>
      <c r="X204" s="81"/>
      <c r="Y204" s="81"/>
      <c r="Z204" s="81"/>
      <c r="AA204" s="81"/>
      <c r="AB204" s="81"/>
      <c r="AC204" s="82"/>
      <c r="AD204" s="81">
        <v>34564198.922657922</v>
      </c>
      <c r="AE204" s="81">
        <v>1778306.0779941368</v>
      </c>
      <c r="AF204" s="81">
        <v>3267853.3326329282</v>
      </c>
      <c r="AG204" s="81">
        <v>28154178.053605564</v>
      </c>
      <c r="AH204" s="81">
        <v>28689642.264225777</v>
      </c>
      <c r="AI204" s="81">
        <v>0</v>
      </c>
      <c r="AJ204" s="81">
        <v>0</v>
      </c>
      <c r="AK204" s="81">
        <v>2073313.1079242472</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1688</v>
      </c>
      <c r="B205" s="80">
        <v>197</v>
      </c>
      <c r="C205" s="80">
        <v>16</v>
      </c>
      <c r="D205" s="80">
        <v>17</v>
      </c>
      <c r="E205" s="80">
        <v>2021</v>
      </c>
      <c r="F205" s="80" t="s">
        <v>75</v>
      </c>
      <c r="G205" s="182" t="s">
        <v>1686</v>
      </c>
      <c r="H205" s="80" t="s">
        <v>1687</v>
      </c>
      <c r="I205" s="173"/>
      <c r="J205" s="83"/>
      <c r="K205" s="81"/>
      <c r="L205" s="81"/>
      <c r="M205" s="81"/>
      <c r="N205" s="81"/>
      <c r="O205" s="81"/>
      <c r="P205" s="81"/>
      <c r="Q205" s="81"/>
      <c r="R205" s="81"/>
      <c r="S205" s="81"/>
      <c r="T205" s="81"/>
      <c r="U205" s="81"/>
      <c r="V205" s="81"/>
      <c r="W205" s="81"/>
      <c r="X205" s="81"/>
      <c r="Y205" s="81"/>
      <c r="Z205" s="81"/>
      <c r="AA205" s="81"/>
      <c r="AB205" s="81"/>
      <c r="AC205" s="82"/>
      <c r="AD205" s="81">
        <v>35826479.192219026</v>
      </c>
      <c r="AE205" s="81">
        <v>2000851.9139424181</v>
      </c>
      <c r="AF205" s="81">
        <v>3035779.2955745431</v>
      </c>
      <c r="AG205" s="81">
        <v>44426554.140944384</v>
      </c>
      <c r="AH205" s="81">
        <v>57154303.01759658</v>
      </c>
      <c r="AI205" s="81">
        <v>0</v>
      </c>
      <c r="AJ205" s="81">
        <v>0</v>
      </c>
      <c r="AK205" s="81">
        <v>4356385.9085653638</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2333</v>
      </c>
      <c r="B206" s="80">
        <v>198</v>
      </c>
      <c r="C206" s="80">
        <v>16</v>
      </c>
      <c r="D206" s="80">
        <v>18</v>
      </c>
      <c r="E206" s="80">
        <v>2021</v>
      </c>
      <c r="F206" s="80" t="s">
        <v>75</v>
      </c>
      <c r="G206" s="182" t="s">
        <v>2331</v>
      </c>
      <c r="H206" s="80" t="s">
        <v>2332</v>
      </c>
      <c r="I206" s="173"/>
      <c r="J206" s="83"/>
      <c r="K206" s="81"/>
      <c r="L206" s="81"/>
      <c r="M206" s="81"/>
      <c r="N206" s="81"/>
      <c r="O206" s="81"/>
      <c r="P206" s="81"/>
      <c r="Q206" s="81"/>
      <c r="R206" s="81"/>
      <c r="S206" s="81"/>
      <c r="T206" s="81"/>
      <c r="U206" s="81"/>
      <c r="V206" s="81"/>
      <c r="W206" s="81"/>
      <c r="X206" s="81"/>
      <c r="Y206" s="81"/>
      <c r="Z206" s="81"/>
      <c r="AA206" s="81"/>
      <c r="AB206" s="81"/>
      <c r="AC206" s="82"/>
      <c r="AD206" s="81">
        <v>11959934.535081057</v>
      </c>
      <c r="AE206" s="81">
        <v>457455.32944924495</v>
      </c>
      <c r="AF206" s="81">
        <v>1179186.9991074672</v>
      </c>
      <c r="AG206" s="81">
        <v>5753166.0896806382</v>
      </c>
      <c r="AH206" s="81">
        <v>9359230.8515667524</v>
      </c>
      <c r="AI206" s="81">
        <v>0</v>
      </c>
      <c r="AJ206" s="81">
        <v>0</v>
      </c>
      <c r="AK206" s="81">
        <v>662882.63342940481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2321</v>
      </c>
      <c r="B207" s="80">
        <v>199</v>
      </c>
      <c r="C207" s="80">
        <v>16</v>
      </c>
      <c r="D207" s="80">
        <v>19</v>
      </c>
      <c r="E207" s="80">
        <v>2021</v>
      </c>
      <c r="F207" s="80" t="s">
        <v>75</v>
      </c>
      <c r="G207" s="182" t="s">
        <v>2319</v>
      </c>
      <c r="H207" s="80" t="s">
        <v>2320</v>
      </c>
      <c r="I207" s="173"/>
      <c r="J207" s="83"/>
      <c r="K207" s="81"/>
      <c r="L207" s="81"/>
      <c r="M207" s="81"/>
      <c r="N207" s="81"/>
      <c r="O207" s="81"/>
      <c r="P207" s="81"/>
      <c r="Q207" s="81"/>
      <c r="R207" s="81"/>
      <c r="S207" s="81"/>
      <c r="T207" s="81"/>
      <c r="U207" s="81"/>
      <c r="V207" s="81"/>
      <c r="W207" s="81"/>
      <c r="X207" s="81"/>
      <c r="Y207" s="81"/>
      <c r="Z207" s="81"/>
      <c r="AA207" s="81"/>
      <c r="AB207" s="81"/>
      <c r="AC207" s="82"/>
      <c r="AD207" s="81">
        <v>31921288.657715268</v>
      </c>
      <c r="AE207" s="81">
        <v>4065582.7252403609</v>
      </c>
      <c r="AF207" s="81">
        <v>846756.62169951119</v>
      </c>
      <c r="AG207" s="81">
        <v>79993232.503780574</v>
      </c>
      <c r="AH207" s="81">
        <v>107595157.75128086</v>
      </c>
      <c r="AI207" s="81">
        <v>0</v>
      </c>
      <c r="AJ207" s="81">
        <v>0</v>
      </c>
      <c r="AK207" s="81">
        <v>7303785.2454017708</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2325</v>
      </c>
      <c r="B208" s="80">
        <v>200</v>
      </c>
      <c r="C208" s="80">
        <v>16</v>
      </c>
      <c r="D208" s="80">
        <v>20</v>
      </c>
      <c r="E208" s="80">
        <v>2021</v>
      </c>
      <c r="F208" s="80" t="s">
        <v>75</v>
      </c>
      <c r="G208" s="182" t="s">
        <v>2323</v>
      </c>
      <c r="H208" s="80" t="s">
        <v>2324</v>
      </c>
      <c r="I208" s="173"/>
      <c r="J208" s="83"/>
      <c r="K208" s="81"/>
      <c r="L208" s="81"/>
      <c r="M208" s="81"/>
      <c r="N208" s="81"/>
      <c r="O208" s="81"/>
      <c r="P208" s="81"/>
      <c r="Q208" s="81"/>
      <c r="R208" s="81"/>
      <c r="S208" s="81"/>
      <c r="T208" s="81"/>
      <c r="U208" s="81"/>
      <c r="V208" s="81"/>
      <c r="W208" s="81"/>
      <c r="X208" s="81"/>
      <c r="Y208" s="81"/>
      <c r="Z208" s="81"/>
      <c r="AA208" s="81"/>
      <c r="AB208" s="81"/>
      <c r="AC208" s="82"/>
      <c r="AD208" s="81">
        <v>1881239.5848522724</v>
      </c>
      <c r="AE208" s="81">
        <v>488364.47333095066</v>
      </c>
      <c r="AF208" s="81">
        <v>658588.48354406422</v>
      </c>
      <c r="AG208" s="81">
        <v>4202839.2276193285</v>
      </c>
      <c r="AH208" s="81">
        <v>6146494.8765577814</v>
      </c>
      <c r="AI208" s="81">
        <v>0</v>
      </c>
      <c r="AJ208" s="81">
        <v>0</v>
      </c>
      <c r="AK208" s="81">
        <v>409149.5382969217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2301</v>
      </c>
      <c r="B209" s="80">
        <v>201</v>
      </c>
      <c r="C209" s="80">
        <v>16</v>
      </c>
      <c r="D209" s="80">
        <v>21</v>
      </c>
      <c r="E209" s="80">
        <v>2021</v>
      </c>
      <c r="F209" s="80" t="s">
        <v>75</v>
      </c>
      <c r="G209" s="182" t="s">
        <v>2299</v>
      </c>
      <c r="H209" s="80" t="s">
        <v>2300</v>
      </c>
      <c r="I209" s="173"/>
      <c r="J209" s="83"/>
      <c r="K209" s="81"/>
      <c r="L209" s="81"/>
      <c r="M209" s="81"/>
      <c r="N209" s="81"/>
      <c r="O209" s="81"/>
      <c r="P209" s="81"/>
      <c r="Q209" s="81"/>
      <c r="R209" s="81"/>
      <c r="S209" s="81"/>
      <c r="T209" s="81"/>
      <c r="U209" s="81"/>
      <c r="V209" s="81"/>
      <c r="W209" s="81"/>
      <c r="X209" s="81"/>
      <c r="Y209" s="81"/>
      <c r="Z209" s="81"/>
      <c r="AA209" s="81"/>
      <c r="AB209" s="81"/>
      <c r="AC209" s="82"/>
      <c r="AD209" s="81">
        <v>61136302.412268624</v>
      </c>
      <c r="AE209" s="81">
        <v>3097096.2169469153</v>
      </c>
      <c r="AF209" s="81">
        <v>3487382.8271476161</v>
      </c>
      <c r="AG209" s="81">
        <v>39236592.731621943</v>
      </c>
      <c r="AH209" s="81">
        <v>48024553.307101905</v>
      </c>
      <c r="AI209" s="81">
        <v>0</v>
      </c>
      <c r="AJ209" s="81">
        <v>0</v>
      </c>
      <c r="AK209" s="81">
        <v>3350642.0001819772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2349</v>
      </c>
      <c r="B210" s="80">
        <v>202</v>
      </c>
      <c r="C210" s="80">
        <v>16</v>
      </c>
      <c r="D210" s="80">
        <v>22</v>
      </c>
      <c r="E210" s="80">
        <v>2021</v>
      </c>
      <c r="F210" s="80" t="s">
        <v>75</v>
      </c>
      <c r="G210" s="182" t="s">
        <v>2347</v>
      </c>
      <c r="H210" s="80" t="s">
        <v>2348</v>
      </c>
      <c r="I210" s="173"/>
      <c r="J210" s="83"/>
      <c r="K210" s="81"/>
      <c r="L210" s="81"/>
      <c r="M210" s="81"/>
      <c r="N210" s="81"/>
      <c r="O210" s="81"/>
      <c r="P210" s="81"/>
      <c r="Q210" s="81"/>
      <c r="R210" s="81"/>
      <c r="S210" s="81"/>
      <c r="T210" s="81"/>
      <c r="U210" s="81"/>
      <c r="V210" s="81"/>
      <c r="W210" s="81"/>
      <c r="X210" s="81"/>
      <c r="Y210" s="81"/>
      <c r="Z210" s="81"/>
      <c r="AA210" s="81"/>
      <c r="AB210" s="81"/>
      <c r="AC210" s="82"/>
      <c r="AD210" s="81">
        <v>2558901.4611097472</v>
      </c>
      <c r="AE210" s="81">
        <v>459515.93904135865</v>
      </c>
      <c r="AF210" s="81">
        <v>602138.04209743021</v>
      </c>
      <c r="AG210" s="81">
        <v>9471528.1729058083</v>
      </c>
      <c r="AH210" s="81">
        <v>10155665.399993347</v>
      </c>
      <c r="AI210" s="81">
        <v>0</v>
      </c>
      <c r="AJ210" s="81">
        <v>0</v>
      </c>
      <c r="AK210" s="81">
        <v>685066.23046892346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2297</v>
      </c>
      <c r="B211" s="80">
        <v>203</v>
      </c>
      <c r="C211" s="80">
        <v>16</v>
      </c>
      <c r="D211" s="80">
        <v>23</v>
      </c>
      <c r="E211" s="80">
        <v>2021</v>
      </c>
      <c r="F211" s="80" t="s">
        <v>75</v>
      </c>
      <c r="G211" s="182" t="s">
        <v>2295</v>
      </c>
      <c r="H211" s="80" t="s">
        <v>2296</v>
      </c>
      <c r="I211" s="173"/>
      <c r="J211" s="83"/>
      <c r="K211" s="81"/>
      <c r="L211" s="81"/>
      <c r="M211" s="81"/>
      <c r="N211" s="81"/>
      <c r="O211" s="81"/>
      <c r="P211" s="81"/>
      <c r="Q211" s="81"/>
      <c r="R211" s="81"/>
      <c r="S211" s="81"/>
      <c r="T211" s="81"/>
      <c r="U211" s="81"/>
      <c r="V211" s="81"/>
      <c r="W211" s="81"/>
      <c r="X211" s="81"/>
      <c r="Y211" s="81"/>
      <c r="Z211" s="81"/>
      <c r="AA211" s="81"/>
      <c r="AB211" s="81"/>
      <c r="AC211" s="82"/>
      <c r="AD211" s="81">
        <v>17294127.925352551</v>
      </c>
      <c r="AE211" s="81">
        <v>2229579.5786670404</v>
      </c>
      <c r="AF211" s="81">
        <v>3399571.029341741</v>
      </c>
      <c r="AG211" s="81">
        <v>51693711.306856766</v>
      </c>
      <c r="AH211" s="81">
        <v>52843657.26961536</v>
      </c>
      <c r="AI211" s="81">
        <v>0</v>
      </c>
      <c r="AJ211" s="81">
        <v>0</v>
      </c>
      <c r="AK211" s="81">
        <v>3368887.6805872619</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2329</v>
      </c>
      <c r="B212" s="80">
        <v>204</v>
      </c>
      <c r="C212" s="80">
        <v>16</v>
      </c>
      <c r="D212" s="80">
        <v>24</v>
      </c>
      <c r="E212" s="80">
        <v>2021</v>
      </c>
      <c r="F212" s="80" t="s">
        <v>75</v>
      </c>
      <c r="G212" s="182" t="s">
        <v>2327</v>
      </c>
      <c r="H212" s="80" t="s">
        <v>2328</v>
      </c>
      <c r="I212" s="173"/>
      <c r="J212" s="83"/>
      <c r="K212" s="81"/>
      <c r="L212" s="81"/>
      <c r="M212" s="81"/>
      <c r="N212" s="81"/>
      <c r="O212" s="81"/>
      <c r="P212" s="81"/>
      <c r="Q212" s="81"/>
      <c r="R212" s="81"/>
      <c r="S212" s="81"/>
      <c r="T212" s="81"/>
      <c r="U212" s="81"/>
      <c r="V212" s="81"/>
      <c r="W212" s="81"/>
      <c r="X212" s="81"/>
      <c r="Y212" s="81"/>
      <c r="Z212" s="81"/>
      <c r="AA212" s="81"/>
      <c r="AB212" s="81"/>
      <c r="AC212" s="82"/>
      <c r="AD212" s="81">
        <v>313669.4329546279</v>
      </c>
      <c r="AE212" s="81">
        <v>482182.64455460949</v>
      </c>
      <c r="AF212" s="81">
        <v>470420.34538861731</v>
      </c>
      <c r="AG212" s="81">
        <v>5535151.3747032667</v>
      </c>
      <c r="AH212" s="81">
        <v>7505383.2021218007</v>
      </c>
      <c r="AI212" s="81">
        <v>0</v>
      </c>
      <c r="AJ212" s="81">
        <v>0</v>
      </c>
      <c r="AK212" s="81">
        <v>538838.25945103099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2305</v>
      </c>
      <c r="B213" s="80">
        <v>205</v>
      </c>
      <c r="C213" s="80">
        <v>16</v>
      </c>
      <c r="D213" s="80">
        <v>25</v>
      </c>
      <c r="E213" s="80">
        <v>2021</v>
      </c>
      <c r="F213" s="80" t="s">
        <v>75</v>
      </c>
      <c r="G213" s="182" t="s">
        <v>2303</v>
      </c>
      <c r="H213" s="80" t="s">
        <v>2304</v>
      </c>
      <c r="I213" s="173"/>
      <c r="J213" s="83"/>
      <c r="K213" s="81"/>
      <c r="L213" s="81"/>
      <c r="M213" s="81"/>
      <c r="N213" s="81"/>
      <c r="O213" s="81"/>
      <c r="P213" s="81"/>
      <c r="Q213" s="81"/>
      <c r="R213" s="81"/>
      <c r="S213" s="81"/>
      <c r="T213" s="81"/>
      <c r="U213" s="81"/>
      <c r="V213" s="81"/>
      <c r="W213" s="81"/>
      <c r="X213" s="81"/>
      <c r="Y213" s="81"/>
      <c r="Z213" s="81"/>
      <c r="AA213" s="81"/>
      <c r="AB213" s="81"/>
      <c r="AC213" s="82"/>
      <c r="AD213" s="81">
        <v>24238231.05146287</v>
      </c>
      <c r="AE213" s="81">
        <v>2244003.8458118369</v>
      </c>
      <c r="AF213" s="81">
        <v>3995436.8001673226</v>
      </c>
      <c r="AG213" s="81">
        <v>41204781.130723223</v>
      </c>
      <c r="AH213" s="81">
        <v>47426102.488227688</v>
      </c>
      <c r="AI213" s="81">
        <v>0</v>
      </c>
      <c r="AJ213" s="81">
        <v>0</v>
      </c>
      <c r="AK213" s="81">
        <v>3188006.0431881095</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2406</v>
      </c>
      <c r="B214" s="80">
        <v>206</v>
      </c>
      <c r="C214" s="80">
        <v>16</v>
      </c>
      <c r="D214" s="80">
        <v>26</v>
      </c>
      <c r="E214" s="80">
        <v>2021</v>
      </c>
      <c r="F214" s="80" t="s">
        <v>75</v>
      </c>
      <c r="G214" s="182" t="s">
        <v>2399</v>
      </c>
      <c r="H214" s="80" t="s">
        <v>2400</v>
      </c>
      <c r="I214" s="173"/>
      <c r="J214" s="83"/>
      <c r="K214" s="81"/>
      <c r="L214" s="81"/>
      <c r="M214" s="81"/>
      <c r="N214" s="81"/>
      <c r="O214" s="81"/>
      <c r="P214" s="81"/>
      <c r="Q214" s="81"/>
      <c r="R214" s="81"/>
      <c r="S214" s="81"/>
      <c r="T214" s="81"/>
      <c r="U214" s="81"/>
      <c r="V214" s="81"/>
      <c r="W214" s="81"/>
      <c r="X214" s="81"/>
      <c r="Y214" s="81"/>
      <c r="Z214" s="81"/>
      <c r="AA214" s="81"/>
      <c r="AB214" s="81"/>
      <c r="AC214" s="82"/>
      <c r="AD214" s="81">
        <v>177861659.96318305</v>
      </c>
      <c r="AE214" s="81">
        <v>6064374.0295906654</v>
      </c>
      <c r="AF214" s="81">
        <v>8072413.1268686727</v>
      </c>
      <c r="AG214" s="81">
        <v>176222505.30907041</v>
      </c>
      <c r="AH214" s="81">
        <v>173136771.49355072</v>
      </c>
      <c r="AI214" s="81">
        <v>0</v>
      </c>
      <c r="AJ214" s="81">
        <v>0</v>
      </c>
      <c r="AK214" s="81">
        <v>12272254.662814917</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2337</v>
      </c>
      <c r="B215" s="80">
        <v>207</v>
      </c>
      <c r="C215" s="80">
        <v>16</v>
      </c>
      <c r="D215" s="80">
        <v>27</v>
      </c>
      <c r="E215" s="80">
        <v>2021</v>
      </c>
      <c r="F215" s="80" t="s">
        <v>75</v>
      </c>
      <c r="G215" s="182" t="s">
        <v>2335</v>
      </c>
      <c r="H215" s="80" t="s">
        <v>2336</v>
      </c>
      <c r="I215" s="173"/>
      <c r="J215" s="83"/>
      <c r="K215" s="81"/>
      <c r="L215" s="81"/>
      <c r="M215" s="81"/>
      <c r="N215" s="81"/>
      <c r="O215" s="81"/>
      <c r="P215" s="81"/>
      <c r="Q215" s="81"/>
      <c r="R215" s="81"/>
      <c r="S215" s="81"/>
      <c r="T215" s="81"/>
      <c r="U215" s="81"/>
      <c r="V215" s="81"/>
      <c r="W215" s="81"/>
      <c r="X215" s="81"/>
      <c r="Y215" s="81"/>
      <c r="Z215" s="81"/>
      <c r="AA215" s="81"/>
      <c r="AB215" s="81"/>
      <c r="AC215" s="82"/>
      <c r="AD215" s="81">
        <v>13519490.789478499</v>
      </c>
      <c r="AE215" s="81">
        <v>655273.85029216169</v>
      </c>
      <c r="AF215" s="81">
        <v>332430.37740795617</v>
      </c>
      <c r="AG215" s="81">
        <v>14080117.008955246</v>
      </c>
      <c r="AH215" s="81">
        <v>11789031.168800429</v>
      </c>
      <c r="AI215" s="81">
        <v>0</v>
      </c>
      <c r="AJ215" s="81">
        <v>0</v>
      </c>
      <c r="AK215" s="81">
        <v>949300.43662603071</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2313</v>
      </c>
      <c r="B216" s="80">
        <v>208</v>
      </c>
      <c r="C216" s="80">
        <v>16</v>
      </c>
      <c r="D216" s="80">
        <v>28</v>
      </c>
      <c r="E216" s="80">
        <v>2021</v>
      </c>
      <c r="F216" s="80" t="s">
        <v>75</v>
      </c>
      <c r="G216" s="182" t="s">
        <v>2311</v>
      </c>
      <c r="H216" s="80" t="s">
        <v>2312</v>
      </c>
      <c r="I216" s="173"/>
      <c r="J216" s="83"/>
      <c r="K216" s="81"/>
      <c r="L216" s="81"/>
      <c r="M216" s="81"/>
      <c r="N216" s="81"/>
      <c r="O216" s="81"/>
      <c r="P216" s="81"/>
      <c r="Q216" s="81"/>
      <c r="R216" s="81"/>
      <c r="S216" s="81"/>
      <c r="T216" s="81"/>
      <c r="U216" s="81"/>
      <c r="V216" s="81"/>
      <c r="W216" s="81"/>
      <c r="X216" s="81"/>
      <c r="Y216" s="81"/>
      <c r="Z216" s="81"/>
      <c r="AA216" s="81"/>
      <c r="AB216" s="81"/>
      <c r="AC216" s="82"/>
      <c r="AD216" s="81">
        <v>4233409.9144406794</v>
      </c>
      <c r="AE216" s="81">
        <v>1526911.7077562634</v>
      </c>
      <c r="AF216" s="81">
        <v>2728438.0032539805</v>
      </c>
      <c r="AG216" s="81">
        <v>17314001.94778626</v>
      </c>
      <c r="AH216" s="81">
        <v>30570487.694973327</v>
      </c>
      <c r="AI216" s="81">
        <v>0</v>
      </c>
      <c r="AJ216" s="81">
        <v>0</v>
      </c>
      <c r="AK216" s="81">
        <v>2063074.5246752386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2341</v>
      </c>
      <c r="B217" s="80">
        <v>209</v>
      </c>
      <c r="C217" s="80">
        <v>16</v>
      </c>
      <c r="D217" s="80">
        <v>29</v>
      </c>
      <c r="E217" s="80">
        <v>2021</v>
      </c>
      <c r="F217" s="80" t="s">
        <v>75</v>
      </c>
      <c r="G217" s="182" t="s">
        <v>2339</v>
      </c>
      <c r="H217" s="80" t="s">
        <v>2340</v>
      </c>
      <c r="I217" s="173"/>
      <c r="J217" s="83"/>
      <c r="K217" s="81"/>
      <c r="L217" s="81"/>
      <c r="M217" s="81"/>
      <c r="N217" s="81"/>
      <c r="O217" s="81"/>
      <c r="P217" s="81"/>
      <c r="Q217" s="81"/>
      <c r="R217" s="81"/>
      <c r="S217" s="81"/>
      <c r="T217" s="81"/>
      <c r="U217" s="81"/>
      <c r="V217" s="81"/>
      <c r="W217" s="81"/>
      <c r="X217" s="81"/>
      <c r="Y217" s="81"/>
      <c r="Z217" s="81"/>
      <c r="AA217" s="81"/>
      <c r="AB217" s="81"/>
      <c r="AC217" s="82"/>
      <c r="AD217" s="81">
        <v>2318027.4697063733</v>
      </c>
      <c r="AE217" s="81">
        <v>160727.54818486984</v>
      </c>
      <c r="AF217" s="81">
        <v>56450.441446634075</v>
      </c>
      <c r="AG217" s="81">
        <v>4493525.5142558245</v>
      </c>
      <c r="AH217" s="81">
        <v>4972091.3898948375</v>
      </c>
      <c r="AI217" s="81">
        <v>0</v>
      </c>
      <c r="AJ217" s="81">
        <v>0</v>
      </c>
      <c r="AK217" s="81">
        <v>325928.23342677462</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2407</v>
      </c>
      <c r="B218" s="80">
        <v>210</v>
      </c>
      <c r="C218" s="80">
        <v>16</v>
      </c>
      <c r="D218" s="80">
        <v>30</v>
      </c>
      <c r="E218" s="80">
        <v>2021</v>
      </c>
      <c r="F218" s="80" t="s">
        <v>75</v>
      </c>
      <c r="G218" s="182" t="s">
        <v>2402</v>
      </c>
      <c r="H218" s="80" t="s">
        <v>2403</v>
      </c>
      <c r="I218" s="173"/>
      <c r="J218" s="83"/>
      <c r="K218" s="81"/>
      <c r="L218" s="81"/>
      <c r="M218" s="81"/>
      <c r="N218" s="81"/>
      <c r="O218" s="81"/>
      <c r="P218" s="81"/>
      <c r="Q218" s="81"/>
      <c r="R218" s="81"/>
      <c r="S218" s="81"/>
      <c r="T218" s="81"/>
      <c r="U218" s="81"/>
      <c r="V218" s="81"/>
      <c r="W218" s="81"/>
      <c r="X218" s="81"/>
      <c r="Y218" s="81"/>
      <c r="Z218" s="81"/>
      <c r="AA218" s="81"/>
      <c r="AB218" s="81"/>
      <c r="AC218" s="82"/>
      <c r="AD218" s="81">
        <v>61018394.517298937</v>
      </c>
      <c r="AE218" s="81">
        <v>4354068.0681362813</v>
      </c>
      <c r="AF218" s="81">
        <v>2540269.8650985337</v>
      </c>
      <c r="AG218" s="81">
        <v>100928701.10591318</v>
      </c>
      <c r="AH218" s="81">
        <v>104224934.71867342</v>
      </c>
      <c r="AI218" s="81">
        <v>0</v>
      </c>
      <c r="AJ218" s="81">
        <v>0</v>
      </c>
      <c r="AK218" s="81">
        <v>6467896.8078416809</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1639</v>
      </c>
      <c r="B219" s="80">
        <v>211</v>
      </c>
      <c r="C219" s="80">
        <v>16</v>
      </c>
      <c r="D219" s="80">
        <v>31</v>
      </c>
      <c r="E219" s="80">
        <v>2021</v>
      </c>
      <c r="F219" s="80" t="s">
        <v>75</v>
      </c>
      <c r="G219" s="182" t="s">
        <v>1637</v>
      </c>
      <c r="H219" s="80" t="s">
        <v>1638</v>
      </c>
      <c r="I219" s="173"/>
      <c r="J219" s="83"/>
      <c r="K219" s="81"/>
      <c r="L219" s="81"/>
      <c r="M219" s="81"/>
      <c r="N219" s="81"/>
      <c r="O219" s="81"/>
      <c r="P219" s="81"/>
      <c r="Q219" s="81"/>
      <c r="R219" s="81"/>
      <c r="S219" s="81"/>
      <c r="T219" s="81"/>
      <c r="U219" s="81"/>
      <c r="V219" s="81"/>
      <c r="W219" s="81"/>
      <c r="X219" s="81"/>
      <c r="Y219" s="81"/>
      <c r="Z219" s="81"/>
      <c r="AA219" s="81"/>
      <c r="AB219" s="81"/>
      <c r="AC219" s="82"/>
      <c r="AD219" s="81">
        <v>88348017.000557423</v>
      </c>
      <c r="AE219" s="81">
        <v>21710582.662510108</v>
      </c>
      <c r="AF219" s="81">
        <v>6805414.3299553292</v>
      </c>
      <c r="AG219" s="81">
        <v>830636064.06378567</v>
      </c>
      <c r="AH219" s="81">
        <v>619252609.36787081</v>
      </c>
      <c r="AI219" s="81">
        <v>0</v>
      </c>
      <c r="AJ219" s="81">
        <v>0</v>
      </c>
      <c r="AK219" s="81">
        <v>37445649.274931937</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2293</v>
      </c>
      <c r="B220" s="80">
        <v>212</v>
      </c>
      <c r="C220" s="80">
        <v>16</v>
      </c>
      <c r="D220" s="80">
        <v>32</v>
      </c>
      <c r="E220" s="80">
        <v>2021</v>
      </c>
      <c r="F220" s="80" t="s">
        <v>75</v>
      </c>
      <c r="G220" s="182" t="s">
        <v>2291</v>
      </c>
      <c r="H220" s="80" t="s">
        <v>2292</v>
      </c>
      <c r="I220" s="173"/>
      <c r="J220" s="83"/>
      <c r="K220" s="81"/>
      <c r="L220" s="81"/>
      <c r="M220" s="81"/>
      <c r="N220" s="81"/>
      <c r="O220" s="81"/>
      <c r="P220" s="81"/>
      <c r="Q220" s="81"/>
      <c r="R220" s="81"/>
      <c r="S220" s="81"/>
      <c r="T220" s="81"/>
      <c r="U220" s="81"/>
      <c r="V220" s="81"/>
      <c r="W220" s="81"/>
      <c r="X220" s="81"/>
      <c r="Y220" s="81"/>
      <c r="Z220" s="81"/>
      <c r="AA220" s="81"/>
      <c r="AB220" s="81"/>
      <c r="AC220" s="82"/>
      <c r="AD220" s="81">
        <v>25205307.370522272</v>
      </c>
      <c r="AE220" s="81">
        <v>2101821.7839559899</v>
      </c>
      <c r="AF220" s="81">
        <v>1436350.1212532448</v>
      </c>
      <c r="AG220" s="81">
        <v>109612953.91917847</v>
      </c>
      <c r="AH220" s="81">
        <v>48960476.392258577</v>
      </c>
      <c r="AI220" s="81">
        <v>0</v>
      </c>
      <c r="AJ220" s="81">
        <v>0</v>
      </c>
      <c r="AK220" s="81">
        <v>3536249.1375422105</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2369</v>
      </c>
      <c r="B221" s="80">
        <v>213</v>
      </c>
      <c r="C221" s="80">
        <v>16</v>
      </c>
      <c r="D221" s="80">
        <v>33</v>
      </c>
      <c r="E221" s="80">
        <v>2021</v>
      </c>
      <c r="F221" s="80" t="s">
        <v>75</v>
      </c>
      <c r="G221" s="182" t="s">
        <v>2367</v>
      </c>
      <c r="H221" s="80" t="s">
        <v>2368</v>
      </c>
      <c r="I221" s="173"/>
      <c r="J221" s="83"/>
      <c r="K221" s="81"/>
      <c r="L221" s="81"/>
      <c r="M221" s="81"/>
      <c r="N221" s="81"/>
      <c r="O221" s="81"/>
      <c r="P221" s="81"/>
      <c r="Q221" s="81"/>
      <c r="R221" s="81"/>
      <c r="S221" s="81"/>
      <c r="T221" s="81"/>
      <c r="U221" s="81"/>
      <c r="V221" s="81"/>
      <c r="W221" s="81"/>
      <c r="X221" s="81"/>
      <c r="Y221" s="81"/>
      <c r="Z221" s="81"/>
      <c r="AA221" s="81"/>
      <c r="AB221" s="81"/>
      <c r="AC221" s="82"/>
      <c r="AD221" s="81">
        <v>12014934.858228821</v>
      </c>
      <c r="AE221" s="81">
        <v>1250790.0224130256</v>
      </c>
      <c r="AF221" s="81">
        <v>721311.19626254658</v>
      </c>
      <c r="AG221" s="81">
        <v>19566820.669219099</v>
      </c>
      <c r="AH221" s="81">
        <v>29225098.260060605</v>
      </c>
      <c r="AI221" s="81">
        <v>0</v>
      </c>
      <c r="AJ221" s="81">
        <v>0</v>
      </c>
      <c r="AK221" s="81">
        <v>1943755.6506579455</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2289</v>
      </c>
      <c r="B222" s="80">
        <v>214</v>
      </c>
      <c r="C222" s="80">
        <v>16</v>
      </c>
      <c r="D222" s="80">
        <v>34</v>
      </c>
      <c r="E222" s="80">
        <v>2021</v>
      </c>
      <c r="F222" s="80" t="s">
        <v>75</v>
      </c>
      <c r="G222" s="182" t="s">
        <v>2287</v>
      </c>
      <c r="H222" s="80" t="s">
        <v>2288</v>
      </c>
      <c r="I222" s="173"/>
      <c r="J222" s="83"/>
      <c r="K222" s="81"/>
      <c r="L222" s="81"/>
      <c r="M222" s="81"/>
      <c r="N222" s="81"/>
      <c r="O222" s="81"/>
      <c r="P222" s="81"/>
      <c r="Q222" s="81"/>
      <c r="R222" s="81"/>
      <c r="S222" s="81"/>
      <c r="T222" s="81"/>
      <c r="U222" s="81"/>
      <c r="V222" s="81"/>
      <c r="W222" s="81"/>
      <c r="X222" s="81"/>
      <c r="Y222" s="81"/>
      <c r="Z222" s="81"/>
      <c r="AA222" s="81"/>
      <c r="AB222" s="81"/>
      <c r="AC222" s="82"/>
      <c r="AD222" s="81">
        <v>14772614.495546022</v>
      </c>
      <c r="AE222" s="81">
        <v>1914306.311073642</v>
      </c>
      <c r="AF222" s="81">
        <v>1624518.2594086914</v>
      </c>
      <c r="AG222" s="81">
        <v>26609907.155849185</v>
      </c>
      <c r="AH222" s="81">
        <v>34323179.296034224</v>
      </c>
      <c r="AI222" s="81">
        <v>0</v>
      </c>
      <c r="AJ222" s="81">
        <v>0</v>
      </c>
      <c r="AK222" s="81">
        <v>2407117.1746194898</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1783</v>
      </c>
      <c r="H6" s="87" t="s">
        <v>1784</v>
      </c>
      <c r="I6" s="87" t="s">
        <v>2372</v>
      </c>
      <c r="J6" s="87" t="s">
        <v>2373</v>
      </c>
      <c r="K6" s="87">
        <v>39</v>
      </c>
      <c r="L6" s="87">
        <v>6</v>
      </c>
      <c r="M6" s="18"/>
      <c r="N6" s="87">
        <v>1</v>
      </c>
      <c r="O6" s="87" t="s">
        <v>1699</v>
      </c>
      <c r="P6" s="87" t="s">
        <v>1700</v>
      </c>
      <c r="Q6" s="87" t="s">
        <v>1247</v>
      </c>
      <c r="R6" s="18"/>
      <c r="S6" s="87">
        <v>1</v>
      </c>
      <c r="T6" s="87" t="s">
        <v>1783</v>
      </c>
      <c r="U6" s="87" t="s">
        <v>1784</v>
      </c>
      <c r="V6" s="87" t="s">
        <v>1247</v>
      </c>
      <c r="W6" s="18"/>
      <c r="X6" s="87">
        <v>1</v>
      </c>
      <c r="Y6" s="769" t="s">
        <v>1699</v>
      </c>
      <c r="Z6" s="87" t="s">
        <v>1700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1720</v>
      </c>
      <c r="P7" s="87" t="s">
        <v>1721</v>
      </c>
      <c r="Q7" s="87" t="s">
        <v>1247</v>
      </c>
      <c r="R7" s="18"/>
      <c r="S7" s="87">
        <v>2</v>
      </c>
      <c r="T7" s="86" t="s">
        <v>570</v>
      </c>
      <c r="U7" s="87" t="s">
        <v>1592</v>
      </c>
      <c r="V7" s="87" t="s">
        <v>1592</v>
      </c>
      <c r="W7" s="18"/>
      <c r="X7" s="87">
        <v>2</v>
      </c>
      <c r="Y7" s="769" t="s">
        <v>1720</v>
      </c>
      <c r="Z7" s="87" t="s">
        <v>1721</v>
      </c>
      <c r="AA7" s="87" t="s">
        <v>1247</v>
      </c>
      <c r="AB7" s="18"/>
      <c r="AC7" s="87">
        <v>2</v>
      </c>
      <c r="AD7" s="87" t="s">
        <v>1682</v>
      </c>
      <c r="AE7" s="87" t="s">
        <v>1683</v>
      </c>
      <c r="AF7" s="87" t="s">
        <v>1247</v>
      </c>
    </row>
    <row r="8" spans="1:32" ht="12">
      <c r="A8" s="18"/>
      <c r="B8" s="18"/>
      <c r="C8" s="18"/>
      <c r="D8" s="18"/>
      <c r="F8" s="18"/>
      <c r="G8" s="18"/>
      <c r="H8" s="18"/>
      <c r="I8" s="18"/>
      <c r="J8" s="18"/>
      <c r="K8" s="18"/>
      <c r="L8" s="18"/>
      <c r="M8" s="18"/>
      <c r="N8" s="87">
        <v>3</v>
      </c>
      <c r="O8" s="87" t="s">
        <v>1741</v>
      </c>
      <c r="P8" s="87" t="s">
        <v>1742</v>
      </c>
      <c r="Q8" s="87" t="s">
        <v>1247</v>
      </c>
      <c r="R8" s="18"/>
      <c r="S8" s="18"/>
      <c r="T8" s="18"/>
      <c r="U8" s="18"/>
      <c r="V8" s="18"/>
      <c r="W8" s="18"/>
      <c r="X8" s="87">
        <v>3</v>
      </c>
      <c r="Y8" s="769" t="s">
        <v>1741</v>
      </c>
      <c r="Z8" s="87" t="s">
        <v>1742</v>
      </c>
      <c r="AA8" s="87" t="s">
        <v>1247</v>
      </c>
      <c r="AB8" s="18"/>
      <c r="AC8" s="87">
        <v>3</v>
      </c>
      <c r="AD8" s="87" t="s">
        <v>2267</v>
      </c>
      <c r="AE8" s="87" t="s">
        <v>2268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1762</v>
      </c>
      <c r="P9" s="87" t="s">
        <v>1763</v>
      </c>
      <c r="Q9" s="87" t="s">
        <v>1247</v>
      </c>
      <c r="R9" s="18"/>
      <c r="S9" s="18"/>
      <c r="T9" s="18"/>
      <c r="U9" s="18"/>
      <c r="V9" s="18"/>
      <c r="W9" s="18"/>
      <c r="X9" s="87">
        <v>4</v>
      </c>
      <c r="Y9" s="769" t="s">
        <v>1762</v>
      </c>
      <c r="Z9" s="87" t="s">
        <v>1763</v>
      </c>
      <c r="AA9" s="87" t="s">
        <v>1247</v>
      </c>
      <c r="AB9" s="18"/>
      <c r="AC9" s="87">
        <v>4</v>
      </c>
      <c r="AD9" s="87" t="s">
        <v>2359</v>
      </c>
      <c r="AE9" s="87" t="s">
        <v>2360</v>
      </c>
      <c r="AF9" s="87" t="s">
        <v>1247</v>
      </c>
    </row>
    <row r="10" spans="1:32" ht="12">
      <c r="A10" s="18"/>
      <c r="B10" s="18"/>
      <c r="C10" s="18"/>
      <c r="D10" s="18"/>
      <c r="F10" s="85" t="s">
        <v>1247</v>
      </c>
      <c r="G10" s="86" t="s">
        <v>1783</v>
      </c>
      <c r="H10" s="87" t="s">
        <v>1784</v>
      </c>
      <c r="I10" s="87" t="s">
        <v>2372</v>
      </c>
      <c r="J10" s="87" t="s">
        <v>2373</v>
      </c>
      <c r="K10" s="85">
        <v>39</v>
      </c>
      <c r="L10" s="85">
        <v>6</v>
      </c>
      <c r="M10" s="18"/>
      <c r="N10" s="87">
        <v>5</v>
      </c>
      <c r="O10" s="87" t="s">
        <v>1783</v>
      </c>
      <c r="P10" s="87" t="s">
        <v>1784</v>
      </c>
      <c r="Q10" s="87" t="s">
        <v>1247</v>
      </c>
      <c r="R10" s="18"/>
      <c r="S10" s="18"/>
      <c r="T10" s="18"/>
      <c r="U10" s="18"/>
      <c r="V10" s="18"/>
      <c r="W10" s="18"/>
      <c r="X10" s="87">
        <v>5</v>
      </c>
      <c r="Y10" s="769" t="s">
        <v>1783</v>
      </c>
      <c r="Z10" s="87" t="s">
        <v>1784</v>
      </c>
      <c r="AA10" s="87" t="s">
        <v>1247</v>
      </c>
      <c r="AB10" s="18"/>
      <c r="AC10" s="87">
        <v>5</v>
      </c>
      <c r="AD10" s="87" t="s">
        <v>1783</v>
      </c>
      <c r="AE10" s="87" t="s">
        <v>1784</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1804</v>
      </c>
      <c r="P11" s="87" t="s">
        <v>1805</v>
      </c>
      <c r="Q11" s="87" t="s">
        <v>1247</v>
      </c>
      <c r="R11" s="18"/>
      <c r="S11" s="18"/>
      <c r="T11" s="18"/>
      <c r="U11" s="18"/>
      <c r="V11" s="18"/>
      <c r="W11" s="18"/>
      <c r="X11" s="87">
        <v>6</v>
      </c>
      <c r="Y11" s="769" t="s">
        <v>1804</v>
      </c>
      <c r="Z11" s="87" t="s">
        <v>1805</v>
      </c>
      <c r="AA11" s="87" t="s">
        <v>1247</v>
      </c>
      <c r="AB11" s="18"/>
      <c r="AC11" s="87">
        <v>6</v>
      </c>
      <c r="AD11" s="87" t="s">
        <v>1678</v>
      </c>
      <c r="AE11" s="87" t="s">
        <v>1679</v>
      </c>
      <c r="AF11" s="87" t="s">
        <v>1247</v>
      </c>
    </row>
    <row r="12" spans="1:32" ht="12">
      <c r="A12" s="18"/>
      <c r="B12" s="18"/>
      <c r="C12" s="18"/>
      <c r="D12" s="18"/>
      <c r="F12" s="85" t="s">
        <v>1636</v>
      </c>
      <c r="G12" s="86" t="s">
        <v>1783</v>
      </c>
      <c r="H12" s="87"/>
      <c r="I12" s="87" t="s">
        <v>1783</v>
      </c>
      <c r="J12" s="87"/>
      <c r="K12" s="85" t="s">
        <v>1244</v>
      </c>
      <c r="L12" s="85"/>
      <c r="M12" s="18"/>
      <c r="N12" s="87">
        <v>7</v>
      </c>
      <c r="O12" s="87" t="s">
        <v>1641</v>
      </c>
      <c r="P12" s="87" t="s">
        <v>1642</v>
      </c>
      <c r="Q12" s="87" t="s">
        <v>1247</v>
      </c>
      <c r="R12" s="18"/>
      <c r="S12" s="18"/>
      <c r="T12" s="18"/>
      <c r="U12" s="18"/>
      <c r="V12" s="18"/>
      <c r="W12" s="18"/>
      <c r="X12" s="87">
        <v>7</v>
      </c>
      <c r="Y12" s="769" t="s">
        <v>1641</v>
      </c>
      <c r="Z12" s="87" t="s">
        <v>1642</v>
      </c>
      <c r="AA12" s="87" t="s">
        <v>1247</v>
      </c>
      <c r="AB12" s="18"/>
      <c r="AC12" s="87">
        <v>7</v>
      </c>
      <c r="AD12" s="87" t="s">
        <v>2351</v>
      </c>
      <c r="AE12" s="87" t="s">
        <v>2352</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1842</v>
      </c>
      <c r="P13" s="87" t="s">
        <v>1843</v>
      </c>
      <c r="Q13" s="87" t="s">
        <v>1247</v>
      </c>
      <c r="R13" s="18"/>
      <c r="S13" s="18"/>
      <c r="T13" s="18"/>
      <c r="U13" s="18"/>
      <c r="V13" s="18"/>
      <c r="W13" s="18"/>
      <c r="X13" s="87">
        <v>8</v>
      </c>
      <c r="Y13" s="769" t="s">
        <v>1842</v>
      </c>
      <c r="Z13" s="87" t="s">
        <v>1843</v>
      </c>
      <c r="AA13" s="87" t="s">
        <v>1247</v>
      </c>
      <c r="AB13" s="18"/>
      <c r="AC13" s="87">
        <v>8</v>
      </c>
      <c r="AD13" s="87" t="s">
        <v>2393</v>
      </c>
      <c r="AE13" s="87" t="s">
        <v>2394</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1863</v>
      </c>
      <c r="P14" s="87" t="s">
        <v>1864</v>
      </c>
      <c r="Q14" s="87" t="s">
        <v>1247</v>
      </c>
      <c r="R14" s="18"/>
      <c r="S14" s="18"/>
      <c r="T14" s="18"/>
      <c r="U14" s="18"/>
      <c r="V14" s="18"/>
      <c r="W14" s="18"/>
      <c r="X14" s="87">
        <v>9</v>
      </c>
      <c r="Y14" s="769" t="s">
        <v>1863</v>
      </c>
      <c r="Z14" s="87" t="s">
        <v>1864</v>
      </c>
      <c r="AA14" s="87" t="s">
        <v>1247</v>
      </c>
      <c r="AB14" s="18"/>
      <c r="AC14" s="87">
        <v>9</v>
      </c>
      <c r="AD14" s="87" t="s">
        <v>2315</v>
      </c>
      <c r="AE14" s="87" t="s">
        <v>2316</v>
      </c>
      <c r="AF14" s="87" t="s">
        <v>1247</v>
      </c>
    </row>
    <row r="15" spans="1:32" ht="12">
      <c r="A15" s="18"/>
      <c r="B15" s="18"/>
      <c r="C15" s="18"/>
      <c r="D15" s="18"/>
      <c r="E15" s="18"/>
      <c r="F15" s="18"/>
      <c r="G15" s="18"/>
      <c r="H15" s="18"/>
      <c r="I15" s="18"/>
      <c r="J15" s="18"/>
      <c r="K15" s="18"/>
      <c r="L15" s="18"/>
      <c r="M15" s="18"/>
      <c r="N15" s="87">
        <v>10</v>
      </c>
      <c r="O15" s="87" t="s">
        <v>1884</v>
      </c>
      <c r="P15" s="87" t="s">
        <v>1885</v>
      </c>
      <c r="Q15" s="87" t="s">
        <v>1247</v>
      </c>
      <c r="R15" s="18"/>
      <c r="S15" s="18"/>
      <c r="T15" s="18"/>
      <c r="U15" s="18"/>
      <c r="V15" s="18"/>
      <c r="W15" s="18"/>
      <c r="X15" s="87">
        <v>10</v>
      </c>
      <c r="Y15" s="769" t="s">
        <v>1884</v>
      </c>
      <c r="Z15" s="87" t="s">
        <v>1885</v>
      </c>
      <c r="AA15" s="87" t="s">
        <v>1247</v>
      </c>
      <c r="AB15" s="18"/>
      <c r="AC15" s="87">
        <v>10</v>
      </c>
      <c r="AD15" s="87" t="s">
        <v>1694</v>
      </c>
      <c r="AE15" s="87" t="s">
        <v>1695</v>
      </c>
      <c r="AF15" s="87" t="s">
        <v>1247</v>
      </c>
    </row>
    <row r="16" spans="1:32" ht="12">
      <c r="A16" s="18"/>
      <c r="B16" s="18"/>
      <c r="C16" s="18"/>
      <c r="D16" s="18"/>
      <c r="E16" s="18"/>
      <c r="F16" s="18"/>
      <c r="G16" s="18"/>
      <c r="H16" s="18"/>
      <c r="I16" s="18"/>
      <c r="J16" s="18"/>
      <c r="K16" s="18"/>
      <c r="L16" s="18"/>
      <c r="M16" s="18"/>
      <c r="N16" s="87">
        <v>11</v>
      </c>
      <c r="O16" s="87" t="s">
        <v>1663</v>
      </c>
      <c r="P16" s="87" t="s">
        <v>1664</v>
      </c>
      <c r="Q16" s="87" t="s">
        <v>1247</v>
      </c>
      <c r="R16" s="18"/>
      <c r="S16" s="18"/>
      <c r="T16" s="18"/>
      <c r="U16" s="18"/>
      <c r="V16" s="18"/>
      <c r="W16" s="18"/>
      <c r="X16" s="87">
        <v>11</v>
      </c>
      <c r="Y16" s="769" t="s">
        <v>1663</v>
      </c>
      <c r="Z16" s="87" t="s">
        <v>1664</v>
      </c>
      <c r="AA16" s="87" t="s">
        <v>1247</v>
      </c>
      <c r="AB16" s="18"/>
      <c r="AC16" s="87">
        <v>11</v>
      </c>
      <c r="AD16" s="87" t="s">
        <v>2355</v>
      </c>
      <c r="AE16" s="87" t="s">
        <v>2356</v>
      </c>
      <c r="AF16" s="87" t="s">
        <v>1247</v>
      </c>
    </row>
    <row r="17" spans="1:32" ht="12">
      <c r="A17" s="18"/>
      <c r="B17" s="18"/>
      <c r="C17" s="18"/>
      <c r="D17" s="18"/>
      <c r="E17" s="18"/>
      <c r="F17" s="18"/>
      <c r="G17" s="18"/>
      <c r="H17" s="18"/>
      <c r="I17" s="18"/>
      <c r="J17" s="18"/>
      <c r="K17" s="18"/>
      <c r="L17" s="18"/>
      <c r="M17" s="18"/>
      <c r="N17" s="87">
        <v>12</v>
      </c>
      <c r="O17" s="87" t="s">
        <v>1922</v>
      </c>
      <c r="P17" s="87" t="s">
        <v>1923</v>
      </c>
      <c r="Q17" s="87" t="s">
        <v>1247</v>
      </c>
      <c r="R17" s="18"/>
      <c r="S17" s="18"/>
      <c r="T17" s="18"/>
      <c r="U17" s="18"/>
      <c r="V17" s="18"/>
      <c r="W17" s="18"/>
      <c r="X17" s="87">
        <v>12</v>
      </c>
      <c r="Y17" s="769" t="s">
        <v>1922</v>
      </c>
      <c r="Z17" s="87" t="s">
        <v>1923</v>
      </c>
      <c r="AA17" s="87" t="s">
        <v>1247</v>
      </c>
      <c r="AB17" s="18"/>
      <c r="AC17" s="87">
        <v>12</v>
      </c>
      <c r="AD17" s="87" t="s">
        <v>2396</v>
      </c>
      <c r="AE17" s="87" t="s">
        <v>2397</v>
      </c>
      <c r="AF17" s="87" t="s">
        <v>1247</v>
      </c>
    </row>
    <row r="18" spans="1:32" ht="12">
      <c r="A18" s="18"/>
      <c r="B18" s="18"/>
      <c r="C18" s="18"/>
      <c r="D18" s="18"/>
      <c r="E18" s="18"/>
      <c r="F18" s="18"/>
      <c r="G18" s="18"/>
      <c r="H18" s="18"/>
      <c r="I18" s="18"/>
      <c r="J18" s="18"/>
      <c r="K18" s="18"/>
      <c r="L18" s="18"/>
      <c r="M18" s="18"/>
      <c r="N18" s="87">
        <v>13</v>
      </c>
      <c r="O18" s="87" t="s">
        <v>1943</v>
      </c>
      <c r="P18" s="87" t="s">
        <v>1944</v>
      </c>
      <c r="Q18" s="87" t="s">
        <v>1247</v>
      </c>
      <c r="R18" s="18"/>
      <c r="S18" s="18"/>
      <c r="T18" s="18"/>
      <c r="U18" s="18"/>
      <c r="V18" s="18"/>
      <c r="W18" s="18"/>
      <c r="X18" s="87">
        <v>13</v>
      </c>
      <c r="Y18" s="769" t="s">
        <v>1943</v>
      </c>
      <c r="Z18" s="87" t="s">
        <v>1944</v>
      </c>
      <c r="AA18" s="87" t="s">
        <v>1247</v>
      </c>
      <c r="AB18" s="18"/>
      <c r="AC18" s="87">
        <v>13</v>
      </c>
      <c r="AD18" s="87" t="s">
        <v>1690</v>
      </c>
      <c r="AE18" s="87" t="s">
        <v>1691</v>
      </c>
      <c r="AF18" s="87" t="s">
        <v>1247</v>
      </c>
    </row>
    <row r="19" spans="1:32" ht="12">
      <c r="A19" s="18"/>
      <c r="B19" s="18"/>
      <c r="C19" s="18"/>
      <c r="D19" s="18"/>
      <c r="E19" s="18"/>
      <c r="F19" s="18"/>
      <c r="G19" s="18"/>
      <c r="H19" s="18"/>
      <c r="I19" s="18"/>
      <c r="J19" s="18"/>
      <c r="K19" s="18"/>
      <c r="L19" s="18"/>
      <c r="M19" s="18"/>
      <c r="N19" s="87">
        <v>14</v>
      </c>
      <c r="O19" s="87" t="s">
        <v>1964</v>
      </c>
      <c r="P19" s="87" t="s">
        <v>1965</v>
      </c>
      <c r="Q19" s="87" t="s">
        <v>1247</v>
      </c>
      <c r="R19" s="18"/>
      <c r="S19" s="18"/>
      <c r="T19" s="18"/>
      <c r="U19" s="18"/>
      <c r="V19" s="18"/>
      <c r="W19" s="18"/>
      <c r="X19" s="87">
        <v>14</v>
      </c>
      <c r="Y19" s="769" t="s">
        <v>1964</v>
      </c>
      <c r="Z19" s="87" t="s">
        <v>1965</v>
      </c>
      <c r="AA19" s="87" t="s">
        <v>1247</v>
      </c>
      <c r="AB19" s="18"/>
      <c r="AC19" s="87">
        <v>14</v>
      </c>
      <c r="AD19" s="87" t="s">
        <v>2363</v>
      </c>
      <c r="AE19" s="87" t="s">
        <v>2364</v>
      </c>
      <c r="AF19" s="87" t="s">
        <v>1247</v>
      </c>
    </row>
    <row r="20" spans="1:32" ht="12">
      <c r="A20" s="18"/>
      <c r="B20" s="18"/>
      <c r="C20" s="18"/>
      <c r="D20" s="18"/>
      <c r="E20" s="18"/>
      <c r="F20" s="18"/>
      <c r="G20" s="18"/>
      <c r="H20" s="18"/>
      <c r="I20" s="18"/>
      <c r="J20" s="18"/>
      <c r="K20" s="18"/>
      <c r="L20" s="18"/>
      <c r="M20" s="18"/>
      <c r="N20" s="87">
        <v>15</v>
      </c>
      <c r="O20" s="87" t="s">
        <v>1985</v>
      </c>
      <c r="P20" s="87" t="s">
        <v>1986</v>
      </c>
      <c r="Q20" s="87" t="s">
        <v>1247</v>
      </c>
      <c r="R20" s="18"/>
      <c r="S20" s="18"/>
      <c r="T20" s="18"/>
      <c r="U20" s="18"/>
      <c r="V20" s="18"/>
      <c r="W20" s="18"/>
      <c r="X20" s="87">
        <v>15</v>
      </c>
      <c r="Y20" s="769" t="s">
        <v>1985</v>
      </c>
      <c r="Z20" s="87" t="s">
        <v>1986</v>
      </c>
      <c r="AA20" s="87" t="s">
        <v>1247</v>
      </c>
      <c r="AB20" s="18"/>
      <c r="AC20" s="87">
        <v>15</v>
      </c>
      <c r="AD20" s="87" t="s">
        <v>2343</v>
      </c>
      <c r="AE20" s="87" t="s">
        <v>2344</v>
      </c>
      <c r="AF20" s="87" t="s">
        <v>1247</v>
      </c>
    </row>
    <row r="21" spans="1:32" ht="12">
      <c r="A21" s="18"/>
      <c r="B21" s="18"/>
      <c r="C21" s="18"/>
      <c r="D21" s="18"/>
      <c r="E21" s="18"/>
      <c r="F21" s="18"/>
      <c r="G21" s="18"/>
      <c r="H21" s="18"/>
      <c r="I21" s="18"/>
      <c r="J21" s="18"/>
      <c r="K21" s="18"/>
      <c r="L21" s="18"/>
      <c r="M21" s="18"/>
      <c r="N21" s="87">
        <v>16</v>
      </c>
      <c r="O21" s="87" t="s">
        <v>1671</v>
      </c>
      <c r="P21" s="87" t="s">
        <v>1672</v>
      </c>
      <c r="Q21" s="87" t="s">
        <v>1247</v>
      </c>
      <c r="R21" s="18"/>
      <c r="S21" s="18"/>
      <c r="T21" s="18"/>
      <c r="U21" s="18"/>
      <c r="V21" s="18"/>
      <c r="W21" s="18"/>
      <c r="X21" s="87">
        <v>16</v>
      </c>
      <c r="Y21" s="769" t="s">
        <v>1671</v>
      </c>
      <c r="Z21" s="87" t="s">
        <v>1672</v>
      </c>
      <c r="AA21" s="87" t="s">
        <v>1247</v>
      </c>
      <c r="AB21" s="18"/>
      <c r="AC21" s="87">
        <v>16</v>
      </c>
      <c r="AD21" s="87" t="s">
        <v>2307</v>
      </c>
      <c r="AE21" s="87" t="s">
        <v>2308</v>
      </c>
      <c r="AF21" s="87" t="s">
        <v>1247</v>
      </c>
    </row>
    <row r="22" spans="1:32" ht="12">
      <c r="A22" s="18"/>
      <c r="B22" s="18"/>
      <c r="C22" s="18"/>
      <c r="D22" s="18"/>
      <c r="E22" s="18"/>
      <c r="F22" s="18"/>
      <c r="G22" s="18"/>
      <c r="H22" s="18"/>
      <c r="I22" s="18"/>
      <c r="J22" s="18"/>
      <c r="K22" s="18"/>
      <c r="L22" s="18"/>
      <c r="M22" s="18"/>
      <c r="N22" s="87">
        <v>17</v>
      </c>
      <c r="O22" s="87" t="s">
        <v>2023</v>
      </c>
      <c r="P22" s="87" t="s">
        <v>2024</v>
      </c>
      <c r="Q22" s="87" t="s">
        <v>1247</v>
      </c>
      <c r="R22" s="18"/>
      <c r="S22" s="18"/>
      <c r="T22" s="18"/>
      <c r="U22" s="18"/>
      <c r="V22" s="18"/>
      <c r="W22" s="18"/>
      <c r="X22" s="87">
        <v>17</v>
      </c>
      <c r="Y22" s="769" t="s">
        <v>2023</v>
      </c>
      <c r="Z22" s="87" t="s">
        <v>2024</v>
      </c>
      <c r="AA22" s="87" t="s">
        <v>1247</v>
      </c>
      <c r="AB22" s="18"/>
      <c r="AC22" s="87">
        <v>17</v>
      </c>
      <c r="AD22" s="87" t="s">
        <v>1686</v>
      </c>
      <c r="AE22" s="87" t="s">
        <v>1687</v>
      </c>
      <c r="AF22" s="87" t="s">
        <v>1247</v>
      </c>
    </row>
    <row r="23" spans="1:32" ht="12">
      <c r="A23" s="18"/>
      <c r="B23" s="18"/>
      <c r="C23" s="18"/>
      <c r="D23" s="18"/>
      <c r="E23" s="18"/>
      <c r="F23" s="18"/>
      <c r="G23" s="18"/>
      <c r="H23" s="18"/>
      <c r="I23" s="18"/>
      <c r="J23" s="18"/>
      <c r="K23" s="18"/>
      <c r="L23" s="18"/>
      <c r="M23" s="18"/>
      <c r="N23" s="87">
        <v>18</v>
      </c>
      <c r="O23" s="87" t="s">
        <v>2044</v>
      </c>
      <c r="P23" s="87" t="s">
        <v>2045</v>
      </c>
      <c r="Q23" s="87" t="s">
        <v>1247</v>
      </c>
      <c r="R23" s="18"/>
      <c r="S23" s="18"/>
      <c r="T23" s="18"/>
      <c r="U23" s="18"/>
      <c r="V23" s="18"/>
      <c r="W23" s="18"/>
      <c r="X23" s="87">
        <v>18</v>
      </c>
      <c r="Y23" s="769" t="s">
        <v>2044</v>
      </c>
      <c r="Z23" s="87" t="s">
        <v>2045</v>
      </c>
      <c r="AA23" s="87" t="s">
        <v>1247</v>
      </c>
      <c r="AB23" s="18"/>
      <c r="AC23" s="87">
        <v>18</v>
      </c>
      <c r="AD23" s="87" t="s">
        <v>2331</v>
      </c>
      <c r="AE23" s="87" t="s">
        <v>2332</v>
      </c>
      <c r="AF23" s="87" t="s">
        <v>1247</v>
      </c>
    </row>
    <row r="24" spans="1:32" ht="12">
      <c r="A24" s="18"/>
      <c r="B24" s="18"/>
      <c r="C24" s="18"/>
      <c r="D24" s="18"/>
      <c r="E24" s="18"/>
      <c r="F24" s="18"/>
      <c r="G24" s="18"/>
      <c r="H24" s="18"/>
      <c r="I24" s="18"/>
      <c r="J24" s="18"/>
      <c r="K24" s="18"/>
      <c r="L24" s="18"/>
      <c r="M24" s="18"/>
      <c r="N24" s="87">
        <v>19</v>
      </c>
      <c r="O24" s="87" t="s">
        <v>2065</v>
      </c>
      <c r="P24" s="87" t="s">
        <v>2066</v>
      </c>
      <c r="Q24" s="87" t="s">
        <v>1247</v>
      </c>
      <c r="R24" s="18"/>
      <c r="S24" s="18"/>
      <c r="T24" s="18"/>
      <c r="U24" s="18"/>
      <c r="V24" s="18"/>
      <c r="W24" s="18"/>
      <c r="X24" s="87">
        <v>19</v>
      </c>
      <c r="Y24" s="769" t="s">
        <v>2065</v>
      </c>
      <c r="Z24" s="87" t="s">
        <v>2066</v>
      </c>
      <c r="AA24" s="87" t="s">
        <v>1247</v>
      </c>
      <c r="AB24" s="18"/>
      <c r="AC24" s="87">
        <v>19</v>
      </c>
      <c r="AD24" s="87" t="s">
        <v>2319</v>
      </c>
      <c r="AE24" s="87" t="s">
        <v>2320</v>
      </c>
      <c r="AF24" s="87" t="s">
        <v>1247</v>
      </c>
    </row>
    <row r="25" spans="1:32" ht="12">
      <c r="A25" s="18"/>
      <c r="B25" s="18"/>
      <c r="C25" s="18"/>
      <c r="D25" s="18"/>
      <c r="E25" s="18"/>
      <c r="F25" s="18"/>
      <c r="G25" s="18"/>
      <c r="H25" s="18"/>
      <c r="I25" s="18"/>
      <c r="J25" s="18"/>
      <c r="K25" s="18"/>
      <c r="L25" s="18"/>
      <c r="M25" s="18"/>
      <c r="N25" s="87">
        <v>20</v>
      </c>
      <c r="O25" s="87" t="s">
        <v>2086</v>
      </c>
      <c r="P25" s="87" t="s">
        <v>2087</v>
      </c>
      <c r="Q25" s="87" t="s">
        <v>1247</v>
      </c>
      <c r="R25" s="18"/>
      <c r="S25" s="18"/>
      <c r="T25" s="18"/>
      <c r="U25" s="18"/>
      <c r="V25" s="18"/>
      <c r="W25" s="18"/>
      <c r="X25" s="87">
        <v>20</v>
      </c>
      <c r="Y25" s="769" t="s">
        <v>2086</v>
      </c>
      <c r="Z25" s="87" t="s">
        <v>2087</v>
      </c>
      <c r="AA25" s="87" t="s">
        <v>1247</v>
      </c>
      <c r="AB25" s="18"/>
      <c r="AC25" s="87">
        <v>20</v>
      </c>
      <c r="AD25" s="87" t="s">
        <v>2323</v>
      </c>
      <c r="AE25" s="87" t="s">
        <v>2324</v>
      </c>
      <c r="AF25" s="87" t="s">
        <v>1247</v>
      </c>
    </row>
    <row r="26" spans="1:32" ht="12">
      <c r="A26" s="18"/>
      <c r="B26" s="18"/>
      <c r="C26" s="18"/>
      <c r="D26" s="18"/>
      <c r="E26" s="18"/>
      <c r="F26" s="18"/>
      <c r="G26" s="18"/>
      <c r="H26" s="18"/>
      <c r="I26" s="18"/>
      <c r="J26" s="18"/>
      <c r="K26" s="18"/>
      <c r="L26" s="18"/>
      <c r="M26" s="18"/>
      <c r="N26" s="87">
        <v>21</v>
      </c>
      <c r="O26" s="87" t="s">
        <v>2107</v>
      </c>
      <c r="P26" s="87" t="s">
        <v>2108</v>
      </c>
      <c r="Q26" s="87" t="s">
        <v>1247</v>
      </c>
      <c r="R26" s="18"/>
      <c r="S26" s="18"/>
      <c r="T26" s="18"/>
      <c r="U26" s="18"/>
      <c r="V26" s="18"/>
      <c r="W26" s="18"/>
      <c r="X26" s="87">
        <v>21</v>
      </c>
      <c r="Y26" s="769" t="s">
        <v>2107</v>
      </c>
      <c r="Z26" s="87" t="s">
        <v>2108</v>
      </c>
      <c r="AA26" s="87" t="s">
        <v>1247</v>
      </c>
      <c r="AB26" s="18"/>
      <c r="AC26" s="87">
        <v>21</v>
      </c>
      <c r="AD26" s="87" t="s">
        <v>2299</v>
      </c>
      <c r="AE26" s="87" t="s">
        <v>2300</v>
      </c>
      <c r="AF26" s="87" t="s">
        <v>1247</v>
      </c>
    </row>
    <row r="27" spans="1:32" ht="12">
      <c r="A27" s="18"/>
      <c r="B27" s="18"/>
      <c r="C27" s="18"/>
      <c r="D27" s="18"/>
      <c r="E27" s="18"/>
      <c r="F27" s="18"/>
      <c r="G27" s="18"/>
      <c r="H27" s="18"/>
      <c r="I27" s="18"/>
      <c r="J27" s="18"/>
      <c r="K27" s="18"/>
      <c r="L27" s="18"/>
      <c r="M27" s="18"/>
      <c r="N27" s="87">
        <v>22</v>
      </c>
      <c r="O27" s="87" t="s">
        <v>2128</v>
      </c>
      <c r="P27" s="87" t="s">
        <v>2129</v>
      </c>
      <c r="Q27" s="87" t="s">
        <v>1247</v>
      </c>
      <c r="R27" s="18"/>
      <c r="S27" s="18"/>
      <c r="T27" s="18"/>
      <c r="U27" s="18"/>
      <c r="V27" s="18"/>
      <c r="W27" s="18"/>
      <c r="X27" s="87">
        <v>22</v>
      </c>
      <c r="Y27" s="769" t="s">
        <v>2128</v>
      </c>
      <c r="Z27" s="87" t="s">
        <v>2129</v>
      </c>
      <c r="AA27" s="87" t="s">
        <v>1247</v>
      </c>
      <c r="AB27" s="18"/>
      <c r="AC27" s="87">
        <v>22</v>
      </c>
      <c r="AD27" s="87" t="s">
        <v>2347</v>
      </c>
      <c r="AE27" s="87" t="s">
        <v>2348</v>
      </c>
      <c r="AF27" s="87" t="s">
        <v>1247</v>
      </c>
    </row>
    <row r="28" spans="1:32" ht="12">
      <c r="A28" s="18"/>
      <c r="B28" s="18"/>
      <c r="C28" s="18"/>
      <c r="D28" s="18"/>
      <c r="E28" s="18"/>
      <c r="F28" s="18"/>
      <c r="G28" s="18"/>
      <c r="H28" s="18"/>
      <c r="I28" s="18"/>
      <c r="J28" s="18"/>
      <c r="K28" s="18"/>
      <c r="L28" s="18"/>
      <c r="M28" s="18"/>
      <c r="N28" s="87">
        <v>23</v>
      </c>
      <c r="O28" s="87" t="s">
        <v>2149</v>
      </c>
      <c r="P28" s="87" t="s">
        <v>2150</v>
      </c>
      <c r="Q28" s="87" t="s">
        <v>1247</v>
      </c>
      <c r="R28" s="18"/>
      <c r="S28" s="18"/>
      <c r="T28" s="18"/>
      <c r="U28" s="18"/>
      <c r="V28" s="18"/>
      <c r="W28" s="18"/>
      <c r="X28" s="87">
        <v>23</v>
      </c>
      <c r="Y28" s="769" t="s">
        <v>2149</v>
      </c>
      <c r="Z28" s="87" t="s">
        <v>2150</v>
      </c>
      <c r="AA28" s="87" t="s">
        <v>1247</v>
      </c>
      <c r="AB28" s="18"/>
      <c r="AC28" s="87">
        <v>23</v>
      </c>
      <c r="AD28" s="87" t="s">
        <v>2295</v>
      </c>
      <c r="AE28" s="87" t="s">
        <v>2296</v>
      </c>
      <c r="AF28" s="87" t="s">
        <v>1247</v>
      </c>
    </row>
    <row r="29" spans="1:32" ht="12">
      <c r="A29" s="18"/>
      <c r="B29" s="18"/>
      <c r="C29" s="18"/>
      <c r="D29" s="18"/>
      <c r="E29" s="18"/>
      <c r="F29" s="18"/>
      <c r="G29" s="18"/>
      <c r="H29" s="18"/>
      <c r="I29" s="18"/>
      <c r="J29" s="18"/>
      <c r="K29" s="18"/>
      <c r="L29" s="18"/>
      <c r="M29" s="18"/>
      <c r="N29" s="87">
        <v>24</v>
      </c>
      <c r="O29" s="87" t="s">
        <v>1666</v>
      </c>
      <c r="P29" s="87" t="s">
        <v>1667</v>
      </c>
      <c r="Q29" s="87" t="s">
        <v>1247</v>
      </c>
      <c r="R29" s="18"/>
      <c r="S29" s="18"/>
      <c r="T29" s="18"/>
      <c r="U29" s="18"/>
      <c r="V29" s="18"/>
      <c r="W29" s="18"/>
      <c r="X29" s="87">
        <v>24</v>
      </c>
      <c r="Y29" s="769" t="s">
        <v>1666</v>
      </c>
      <c r="Z29" s="87" t="s">
        <v>1667</v>
      </c>
      <c r="AA29" s="87" t="s">
        <v>1247</v>
      </c>
      <c r="AB29" s="18"/>
      <c r="AC29" s="87">
        <v>24</v>
      </c>
      <c r="AD29" s="87" t="s">
        <v>2327</v>
      </c>
      <c r="AE29" s="87" t="s">
        <v>2328</v>
      </c>
      <c r="AF29" s="87" t="s">
        <v>1247</v>
      </c>
    </row>
    <row r="30" spans="1:32" ht="12">
      <c r="A30" s="18"/>
      <c r="B30" s="18"/>
      <c r="C30" s="18"/>
      <c r="D30" s="18"/>
      <c r="E30" s="18"/>
      <c r="F30" s="18"/>
      <c r="G30" s="18"/>
      <c r="H30" s="18"/>
      <c r="I30" s="18"/>
      <c r="J30" s="18"/>
      <c r="K30" s="18"/>
      <c r="L30" s="18"/>
      <c r="M30" s="18"/>
      <c r="N30" s="87">
        <v>25</v>
      </c>
      <c r="O30" s="87" t="s">
        <v>2187</v>
      </c>
      <c r="P30" s="87" t="s">
        <v>2188</v>
      </c>
      <c r="Q30" s="87" t="s">
        <v>1247</v>
      </c>
      <c r="R30" s="18"/>
      <c r="S30" s="18"/>
      <c r="T30" s="18"/>
      <c r="U30" s="18"/>
      <c r="V30" s="18"/>
      <c r="W30" s="18"/>
      <c r="X30" s="87">
        <v>25</v>
      </c>
      <c r="Y30" s="769" t="s">
        <v>2187</v>
      </c>
      <c r="Z30" s="87" t="s">
        <v>2188</v>
      </c>
      <c r="AA30" s="87" t="s">
        <v>1247</v>
      </c>
      <c r="AB30" s="18"/>
      <c r="AC30" s="87">
        <v>25</v>
      </c>
      <c r="AD30" s="87" t="s">
        <v>2303</v>
      </c>
      <c r="AE30" s="87" t="s">
        <v>2304</v>
      </c>
      <c r="AF30" s="87" t="s">
        <v>1247</v>
      </c>
    </row>
    <row r="31" spans="1:32" ht="12">
      <c r="A31" s="18"/>
      <c r="B31" s="18"/>
      <c r="C31" s="18"/>
      <c r="D31" s="18"/>
      <c r="E31" s="18"/>
      <c r="F31" s="18"/>
      <c r="G31" s="18"/>
      <c r="H31" s="18"/>
      <c r="I31" s="18"/>
      <c r="J31" s="18"/>
      <c r="K31" s="18"/>
      <c r="L31" s="18"/>
      <c r="M31" s="18"/>
      <c r="N31" s="87">
        <v>26</v>
      </c>
      <c r="O31" s="87" t="s">
        <v>1674</v>
      </c>
      <c r="P31" s="87" t="s">
        <v>1675</v>
      </c>
      <c r="Q31" s="87" t="s">
        <v>1247</v>
      </c>
      <c r="R31" s="18"/>
      <c r="S31" s="18"/>
      <c r="T31" s="18"/>
      <c r="U31" s="18"/>
      <c r="V31" s="18"/>
      <c r="W31" s="18"/>
      <c r="X31" s="87">
        <v>26</v>
      </c>
      <c r="Y31" s="769" t="s">
        <v>1674</v>
      </c>
      <c r="Z31" s="87" t="s">
        <v>1675</v>
      </c>
      <c r="AA31" s="87" t="s">
        <v>1247</v>
      </c>
      <c r="AB31" s="18"/>
      <c r="AC31" s="87">
        <v>26</v>
      </c>
      <c r="AD31" s="87" t="s">
        <v>2399</v>
      </c>
      <c r="AE31" s="87" t="s">
        <v>2400</v>
      </c>
      <c r="AF31" s="87" t="s">
        <v>1247</v>
      </c>
    </row>
    <row r="32" spans="1:32" ht="12">
      <c r="A32" s="18"/>
      <c r="B32" s="18"/>
      <c r="C32" s="18"/>
      <c r="D32" s="18"/>
      <c r="E32" s="18"/>
      <c r="F32" s="18"/>
      <c r="G32" s="18"/>
      <c r="H32" s="18"/>
      <c r="I32" s="18"/>
      <c r="J32" s="18"/>
      <c r="K32" s="18"/>
      <c r="L32" s="18"/>
      <c r="M32" s="18"/>
      <c r="N32" s="87">
        <v>27</v>
      </c>
      <c r="O32" s="87" t="s">
        <v>2225</v>
      </c>
      <c r="P32" s="87" t="s">
        <v>2226</v>
      </c>
      <c r="Q32" s="87" t="s">
        <v>1247</v>
      </c>
      <c r="R32" s="18"/>
      <c r="S32" s="18"/>
      <c r="T32" s="18"/>
      <c r="U32" s="18"/>
      <c r="V32" s="18"/>
      <c r="W32" s="18"/>
      <c r="X32" s="87">
        <v>27</v>
      </c>
      <c r="Y32" s="769" t="s">
        <v>2225</v>
      </c>
      <c r="Z32" s="87" t="s">
        <v>2226</v>
      </c>
      <c r="AA32" s="87" t="s">
        <v>1247</v>
      </c>
      <c r="AB32" s="18"/>
      <c r="AC32" s="87">
        <v>27</v>
      </c>
      <c r="AD32" s="87" t="s">
        <v>2335</v>
      </c>
      <c r="AE32" s="87" t="s">
        <v>2336</v>
      </c>
      <c r="AF32" s="87" t="s">
        <v>1247</v>
      </c>
    </row>
    <row r="33" spans="1:32" ht="12">
      <c r="A33" s="18"/>
      <c r="B33" s="18"/>
      <c r="C33" s="18"/>
      <c r="D33" s="18"/>
      <c r="E33" s="18"/>
      <c r="F33" s="18"/>
      <c r="G33" s="18"/>
      <c r="H33" s="18"/>
      <c r="I33" s="18"/>
      <c r="J33" s="18"/>
      <c r="K33" s="18"/>
      <c r="L33" s="18"/>
      <c r="M33" s="18"/>
      <c r="N33" s="87">
        <v>28</v>
      </c>
      <c r="O33" s="87" t="s">
        <v>2246</v>
      </c>
      <c r="P33" s="87" t="s">
        <v>2247</v>
      </c>
      <c r="Q33" s="87" t="s">
        <v>1247</v>
      </c>
      <c r="R33" s="18"/>
      <c r="S33" s="18"/>
      <c r="T33" s="18"/>
      <c r="U33" s="18"/>
      <c r="V33" s="18"/>
      <c r="W33" s="18"/>
      <c r="X33" s="87">
        <v>28</v>
      </c>
      <c r="Y33" s="769" t="s">
        <v>2246</v>
      </c>
      <c r="Z33" s="87" t="s">
        <v>2247</v>
      </c>
      <c r="AA33" s="87" t="s">
        <v>1247</v>
      </c>
      <c r="AB33" s="18"/>
      <c r="AC33" s="87">
        <v>28</v>
      </c>
      <c r="AD33" s="87" t="s">
        <v>2311</v>
      </c>
      <c r="AE33" s="87" t="s">
        <v>2312</v>
      </c>
      <c r="AF33" s="87" t="s">
        <v>1247</v>
      </c>
    </row>
    <row r="34" spans="1:32" ht="12">
      <c r="A34" s="18"/>
      <c r="B34" s="18"/>
      <c r="C34" s="18"/>
      <c r="D34" s="18"/>
      <c r="E34" s="18"/>
      <c r="F34" s="18"/>
      <c r="G34" s="18"/>
      <c r="H34" s="18"/>
      <c r="I34" s="18"/>
      <c r="J34" s="18"/>
      <c r="K34" s="18"/>
      <c r="L34" s="18"/>
      <c r="M34" s="18"/>
      <c r="N34" s="87">
        <v>29</v>
      </c>
      <c r="O34" s="87" t="s">
        <v>2267</v>
      </c>
      <c r="P34" s="87" t="s">
        <v>2268</v>
      </c>
      <c r="Q34" s="87" t="s">
        <v>1247</v>
      </c>
      <c r="R34" s="18"/>
      <c r="S34" s="18"/>
      <c r="T34" s="18"/>
      <c r="U34" s="18"/>
      <c r="V34" s="18"/>
      <c r="W34" s="18"/>
      <c r="X34" s="87">
        <v>29</v>
      </c>
      <c r="Y34" s="769" t="s">
        <v>2267</v>
      </c>
      <c r="Z34" s="87" t="s">
        <v>2268</v>
      </c>
      <c r="AA34" s="87" t="s">
        <v>1247</v>
      </c>
      <c r="AB34" s="18"/>
      <c r="AC34" s="87">
        <v>29</v>
      </c>
      <c r="AD34" s="87" t="s">
        <v>2339</v>
      </c>
      <c r="AE34" s="87" t="s">
        <v>2340</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2402</v>
      </c>
      <c r="AE35" s="87" t="s">
        <v>2403</v>
      </c>
      <c r="AF35" s="87" t="s">
        <v>1247</v>
      </c>
    </row>
    <row r="36" spans="1:32" ht="12">
      <c r="A36" s="18"/>
      <c r="B36" s="18"/>
      <c r="C36" s="18"/>
      <c r="D36" s="18"/>
      <c r="E36" s="18"/>
      <c r="F36" s="18"/>
      <c r="G36" s="18"/>
      <c r="H36" s="18"/>
      <c r="I36" s="18"/>
      <c r="J36" s="18"/>
      <c r="K36" s="18"/>
      <c r="L36" s="18"/>
      <c r="M36" s="18"/>
      <c r="N36" s="87">
        <v>31</v>
      </c>
      <c r="O36" s="87" t="s">
        <v>2372</v>
      </c>
      <c r="P36" s="87" t="s">
        <v>2373</v>
      </c>
      <c r="Q36" s="87" t="s">
        <v>1245</v>
      </c>
      <c r="R36" s="18"/>
      <c r="S36" s="18"/>
      <c r="T36" s="18"/>
      <c r="U36" s="18"/>
      <c r="V36" s="18"/>
      <c r="W36" s="18"/>
      <c r="X36" s="87">
        <v>31</v>
      </c>
      <c r="Y36" s="769">
        <v>0</v>
      </c>
      <c r="Z36" s="87">
        <v>0</v>
      </c>
      <c r="AA36" s="87">
        <v>0</v>
      </c>
      <c r="AB36" s="18"/>
      <c r="AC36" s="87">
        <v>31</v>
      </c>
      <c r="AD36" s="87" t="s">
        <v>1637</v>
      </c>
      <c r="AE36" s="87" t="s">
        <v>1638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2291</v>
      </c>
      <c r="AE37" s="87" t="s">
        <v>2292</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2367</v>
      </c>
      <c r="AE38" s="87" t="s">
        <v>2368</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2287</v>
      </c>
      <c r="AE39" s="87" t="s">
        <v>2288</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03</v>
      </c>
      <c r="I4" s="80" t="str">
        <f>HLOOKUP(I3,比較地域マスタ!$E$5:$L$6,2,0)</f>
        <v>岩手県</v>
      </c>
      <c r="J4" s="80" t="str">
        <f>HLOOKUP(J3,比較地域マスタ!$E$5:$L$6,2,0)</f>
        <v>岩手町</v>
      </c>
      <c r="K4" s="80" t="str">
        <f>HLOOKUP(K3,比較地域マスタ!$E$5:$L$6,2,0)</f>
        <v>03303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2024-03-14T13:08:32Z</dcterms:created>
  <dcterms:modified xsi:type="dcterms:W3CDTF">2024-03-14T13:08:33Z</dcterms:modified>
  <cp:category/>
  <cp:contentStatus/>
</cp:coreProperties>
</file>