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4520" windowHeight="11745" tabRatio="863" firstSheet="4" activeTab="4"/>
  </bookViews>
  <sheets>
    <sheet name="一般BS（M)H19" sheetId="1" state="hidden" r:id="rId1"/>
    <sheet name="一般PL（M)H19" sheetId="2" state="hidden" r:id="rId2"/>
    <sheet name="一般資負（M)H19" sheetId="3" state="hidden" r:id="rId3"/>
    <sheet name="一般CF（M)H19" sheetId="4" state="hidden" r:id="rId4"/>
    <sheet name="BS" sheetId="5" r:id="rId5"/>
    <sheet name="PL" sheetId="6" r:id="rId6"/>
    <sheet name="AD" sheetId="7" r:id="rId7"/>
    <sheet name="CF" sheetId="8" r:id="rId8"/>
    <sheet name="別紙13" sheetId="9" state="hidden" r:id="rId9"/>
    <sheet name="修正H15物品" sheetId="10" state="hidden" r:id="rId10"/>
    <sheet name="H16物品" sheetId="11" state="hidden" r:id="rId11"/>
    <sheet name="H17物品 " sheetId="12" state="hidden" r:id="rId12"/>
    <sheet name="H18物品" sheetId="13" state="hidden" r:id="rId13"/>
    <sheet name="H１８遺族 " sheetId="14" state="hidden" r:id="rId14"/>
    <sheet name="H17遺族" sheetId="15" state="hidden" r:id="rId15"/>
    <sheet name="H16訂正遺族" sheetId="16" state="hidden" r:id="rId16"/>
    <sheet name="H15修正遺族" sheetId="17" state="hidden" r:id="rId17"/>
    <sheet name="H14修正遺族" sheetId="18" state="hidden" r:id="rId18"/>
    <sheet name="H14" sheetId="19" state="hidden" r:id="rId19"/>
    <sheet name="H15" sheetId="20" state="hidden" r:id="rId20"/>
    <sheet name="H16" sheetId="21" state="hidden" r:id="rId21"/>
    <sheet name="H17 " sheetId="22" state="hidden" r:id="rId22"/>
    <sheet name="H18" sheetId="23" state="hidden" r:id="rId23"/>
    <sheet name="H19" sheetId="24" state="hidden" r:id="rId24"/>
  </sheets>
  <externalReferences>
    <externalReference r:id="rId27"/>
  </externalReferences>
  <definedNames>
    <definedName name="ＡＡＡ" localSheetId="6">#REF!,#REF!,#REF!,#REF!</definedName>
    <definedName name="ＡＡＡ" localSheetId="4">#REF!,#REF!,#REF!,#REF!</definedName>
    <definedName name="ＡＡＡ" localSheetId="7">#REF!,#REF!,#REF!,#REF!</definedName>
    <definedName name="ＡＡＡ" localSheetId="5">#REF!,#REF!,#REF!,#REF!</definedName>
    <definedName name="ＡＡＡ">#REF!,#REF!,#REF!,#REF!</definedName>
    <definedName name="AS2DocOpenMode" hidden="1">"AS2DocumentEdit"</definedName>
    <definedName name="_xlnm.Print_Area" localSheetId="6">'AD'!$B$1:$D$14</definedName>
    <definedName name="_xlnm.Print_Area" localSheetId="4">'BS'!$A$1:$F$24</definedName>
    <definedName name="_xlnm.Print_Area" localSheetId="7">'CF'!$A$1:$C$41</definedName>
    <definedName name="_xlnm.Print_Area" localSheetId="10">'H16物品'!$A$1:$H$94</definedName>
    <definedName name="_xlnm.Print_Area" localSheetId="11">'H17物品 '!$A$1:$H$97</definedName>
    <definedName name="_xlnm.Print_Area" localSheetId="13">'H１８遺族 '!$A$1:$AA$341</definedName>
    <definedName name="_xlnm.Print_Area" localSheetId="5">'PL'!$A$1:$C$25</definedName>
    <definedName name="_xlnm.Print_Area" localSheetId="3">'一般CF（M)H19'!$A$1:$N$53</definedName>
    <definedName name="_xlnm.Print_Area" localSheetId="1">'一般PL（M)H19'!$A$1:$J$35</definedName>
    <definedName name="_xlnm.Print_Area" localSheetId="2">'一般資負（M)H19'!$A$1:$N$24</definedName>
    <definedName name="_xlnm.Print_Area" localSheetId="8">'別紙13'!$A$1:$AA$30</definedName>
    <definedName name="既往年度" localSheetId="6">'[1]土地水面'!#REF!</definedName>
    <definedName name="既往年度" localSheetId="4">'[1]土地水面'!#REF!</definedName>
    <definedName name="既往年度" localSheetId="7">'[1]土地水面'!#REF!</definedName>
    <definedName name="既往年度" localSheetId="5">'[1]土地水面'!#REF!</definedName>
    <definedName name="既往年度" localSheetId="0">'[1]土地水面'!#REF!</definedName>
    <definedName name="既往年度">'[1]土地水面'!#REF!</definedName>
    <definedName name="出資金H20" localSheetId="6">#REF!</definedName>
    <definedName name="出資金H20" localSheetId="4">#REF!</definedName>
    <definedName name="出資金H20" localSheetId="7">#REF!</definedName>
    <definedName name="出資金H20" localSheetId="5">#REF!</definedName>
    <definedName name="出資金H20">#REF!</definedName>
  </definedNames>
  <calcPr fullCalcOnLoad="1"/>
</workbook>
</file>

<file path=xl/comments9.xml><?xml version="1.0" encoding="utf-8"?>
<comments xmlns="http://schemas.openxmlformats.org/spreadsheetml/2006/main">
  <authors>
    <author>多賀 洋輔</author>
  </authors>
  <commentList>
    <comment ref="F15" authorId="0">
      <text>
        <r>
          <rPr>
            <b/>
            <sz val="9"/>
            <rFont val="ＭＳ Ｐゴシック"/>
            <family val="3"/>
          </rPr>
          <t>多賀 洋輔:</t>
        </r>
        <r>
          <rPr>
            <sz val="9"/>
            <rFont val="ＭＳ Ｐゴシック"/>
            <family val="3"/>
          </rPr>
          <t xml:space="preserve">
前年度純資産</t>
        </r>
      </text>
    </comment>
  </commentList>
</comments>
</file>

<file path=xl/sharedStrings.xml><?xml version="1.0" encoding="utf-8"?>
<sst xmlns="http://schemas.openxmlformats.org/spreadsheetml/2006/main" count="3316" uniqueCount="701">
  <si>
    <t>H16/３簿価</t>
  </si>
  <si>
    <t>H15/3簿価</t>
  </si>
  <si>
    <t>H16/3簿価</t>
  </si>
  <si>
    <t>～16/3償却額</t>
  </si>
  <si>
    <t>H17/3簿価</t>
  </si>
  <si>
    <t>業務費用計算書</t>
  </si>
  <si>
    <t>人件費</t>
  </si>
  <si>
    <t>委託費</t>
  </si>
  <si>
    <t>資産処分損益</t>
  </si>
  <si>
    <t>１７．　２．２４</t>
  </si>
  <si>
    <t>環境保全調査費</t>
  </si>
  <si>
    <t>マルチ水質モニタリングシステム</t>
  </si>
  <si>
    <t>１７．　３．　３</t>
  </si>
  <si>
    <t>降水試料自動捕集装置</t>
  </si>
  <si>
    <t>１７．　１．２６</t>
  </si>
  <si>
    <t>１７．　２．１５</t>
  </si>
  <si>
    <t>その他の光学機器</t>
  </si>
  <si>
    <t>１６．　４．１４</t>
  </si>
  <si>
    <t>公害防止等調査研究費</t>
  </si>
  <si>
    <t>公害調査費</t>
  </si>
  <si>
    <t>放射線測定装置</t>
  </si>
  <si>
    <t>その他の気象観測機器</t>
  </si>
  <si>
    <t>１６．１１．　９</t>
  </si>
  <si>
    <t xml:space="preserve">出資先
</t>
  </si>
  <si>
    <t>資産
(A)</t>
  </si>
  <si>
    <t>負債
(B)</t>
  </si>
  <si>
    <t>純資産額
(C=A-B)</t>
  </si>
  <si>
    <t>資本金
(D)</t>
  </si>
  <si>
    <t>出資割合
(F=E/D)%</t>
  </si>
  <si>
    <t>純資産額による
算出額
(G=C×F)</t>
  </si>
  <si>
    <t>貸借対照表
計上額</t>
  </si>
  <si>
    <t>労働保険特別会計への繰入</t>
  </si>
  <si>
    <t xml:space="preserve">支給率については、「国家公務員災害補償法の規定」により、対象者数に応じて、4人以上：245、3人：223、2人：201、1人１５３（ただし、受給者が、55歳以上の妻又は人事院規則で定める障害の状態にある妻である場合は、175）とする。
</t>
  </si>
  <si>
    <t>平均給与＝前年度平均給与×１．０２１</t>
  </si>
  <si>
    <t>15年度末</t>
  </si>
  <si>
    <t>15年度末</t>
  </si>
  <si>
    <t>15年度末</t>
  </si>
  <si>
    <t>47年</t>
  </si>
  <si>
    <t>48年</t>
  </si>
  <si>
    <t>新宿</t>
  </si>
  <si>
    <t>△</t>
  </si>
  <si>
    <t>一般会計からの
出資累計額
(E)</t>
  </si>
  <si>
    <t>評価差額</t>
  </si>
  <si>
    <t>本年度末現金・預金残高</t>
  </si>
  <si>
    <t>建設仮勘定</t>
  </si>
  <si>
    <t>未払金</t>
  </si>
  <si>
    <t>賞与引当金</t>
  </si>
  <si>
    <t>退職給付引当金</t>
  </si>
  <si>
    <t>１６．　７．２０</t>
  </si>
  <si>
    <t>中部</t>
  </si>
  <si>
    <t>１６．　７．３０</t>
  </si>
  <si>
    <t>１６．　８．　２</t>
  </si>
  <si>
    <t>１６．１０．１２</t>
  </si>
  <si>
    <t>１７．　１．３１</t>
  </si>
  <si>
    <t>１７．　３．　１</t>
  </si>
  <si>
    <t>近畿</t>
  </si>
  <si>
    <t>１７．　１．３０</t>
  </si>
  <si>
    <t>１７．　３．２８</t>
  </si>
  <si>
    <t>山陰</t>
  </si>
  <si>
    <t>１７．　３．２５</t>
  </si>
  <si>
    <t>山陽四国</t>
  </si>
  <si>
    <t>１６．　９．１６</t>
  </si>
  <si>
    <t>１６．　７．１６</t>
  </si>
  <si>
    <t>１６．１１．１７</t>
  </si>
  <si>
    <t>沖縄奄美</t>
  </si>
  <si>
    <t>１７．　２．２８</t>
  </si>
  <si>
    <t>１７．　３．１７</t>
  </si>
  <si>
    <t>人体感知センサー</t>
  </si>
  <si>
    <t>本会計年度</t>
  </si>
  <si>
    <t>16年度に退職した職員に係る退職給与
（d）×（ｂ）×（ｃ）</t>
  </si>
  <si>
    <t>建物</t>
  </si>
  <si>
    <t>主管の財源</t>
  </si>
  <si>
    <t>Ⅴ　本年度末資産・負債差額</t>
  </si>
  <si>
    <t>区分別収支計算書</t>
  </si>
  <si>
    <t>Ⅰ　業務収支</t>
  </si>
  <si>
    <t>１　財源</t>
  </si>
  <si>
    <t>主管の収納済歳入額</t>
  </si>
  <si>
    <t>配賦財源</t>
  </si>
  <si>
    <t>財源合計</t>
  </si>
  <si>
    <t>２　業務支出</t>
  </si>
  <si>
    <t>子2</t>
  </si>
  <si>
    <t>子3</t>
  </si>
  <si>
    <t>子4</t>
  </si>
  <si>
    <t>子5</t>
  </si>
  <si>
    <t>孫1</t>
  </si>
  <si>
    <t>孫2</t>
  </si>
  <si>
    <t>孫3</t>
  </si>
  <si>
    <t>倒立型蛍光灯位相差顕微鏡画像取得システム</t>
  </si>
  <si>
    <t>フローサイトメーター３カラータイプ自動細胞分析装置</t>
  </si>
  <si>
    <t>炭素・水素・窒素・硫黄微量元素分析計</t>
  </si>
  <si>
    <t>移動可搬型気象観測システム</t>
  </si>
  <si>
    <t>マイクロバス</t>
  </si>
  <si>
    <t>自動体外式除細動器</t>
  </si>
  <si>
    <t>プリンタ</t>
  </si>
  <si>
    <t>パソコン</t>
  </si>
  <si>
    <t>コンピューター</t>
  </si>
  <si>
    <t>１８．　５．　８</t>
  </si>
  <si>
    <t>関東事務所</t>
  </si>
  <si>
    <t>九州</t>
  </si>
  <si>
    <t>区分</t>
  </si>
  <si>
    <t>購入</t>
  </si>
  <si>
    <t>(1)業務支出（施設整備支出を除く）</t>
  </si>
  <si>
    <t>人件費</t>
  </si>
  <si>
    <t>補助金等</t>
  </si>
  <si>
    <t>委託費</t>
  </si>
  <si>
    <t>交付金</t>
  </si>
  <si>
    <t>分担金</t>
  </si>
  <si>
    <t>拠出金</t>
  </si>
  <si>
    <t>庁費等の支出</t>
  </si>
  <si>
    <t>石油及びエネルギー需給構造高度化対策特別会計への繰入</t>
  </si>
  <si>
    <t>産業投資特別会計への繰入</t>
  </si>
  <si>
    <t>その他の支出</t>
  </si>
  <si>
    <t>業務支出（施設整備支出を除く）合計</t>
  </si>
  <si>
    <t>(2)施設整備支出</t>
  </si>
  <si>
    <t>土地に係る支出</t>
  </si>
  <si>
    <t>立木竹に係る支出</t>
  </si>
  <si>
    <t>施設整備支出合計</t>
  </si>
  <si>
    <t>業務支出合計</t>
  </si>
  <si>
    <t>業務収支</t>
  </si>
  <si>
    <t>本年度収支</t>
  </si>
  <si>
    <t>翌年度歳入繰入</t>
  </si>
  <si>
    <t>当期償却額</t>
  </si>
  <si>
    <t>16/3簿価</t>
  </si>
  <si>
    <t>期末　帳簿価額</t>
  </si>
  <si>
    <t>労働保険特別会計へ繰入</t>
  </si>
  <si>
    <t>　　前会計年度</t>
  </si>
  <si>
    <t>15年度に退職した職員に係る退職給与
（d）×（ｂ）×（ｃ）</t>
  </si>
  <si>
    <r>
      <t>　　　　　　　　　　　　　退職給与引当金算出表</t>
    </r>
    <r>
      <rPr>
        <sz val="14"/>
        <rFont val="ＭＳ Ｐゴシック"/>
        <family val="3"/>
      </rPr>
      <t>　</t>
    </r>
    <r>
      <rPr>
        <sz val="10"/>
        <rFont val="ＭＳ Ｐゴシック"/>
        <family val="3"/>
      </rPr>
      <t>※平成15年度分を作成して下さい</t>
    </r>
  </si>
  <si>
    <r>
      <t>退職給与引当金算出表（平成１４年度）</t>
    </r>
    <r>
      <rPr>
        <sz val="10"/>
        <rFont val="ＭＳ Ｐゴシック"/>
        <family val="3"/>
      </rPr>
      <t>　</t>
    </r>
  </si>
  <si>
    <t>H17取得額</t>
  </si>
  <si>
    <t>所管換等</t>
  </si>
  <si>
    <t>18/3簿価</t>
  </si>
  <si>
    <t>H17年度償却額</t>
  </si>
  <si>
    <t>1７/3簿価</t>
  </si>
  <si>
    <t>平成14年度引当金の計算</t>
  </si>
  <si>
    <t>13年度末</t>
  </si>
  <si>
    <t>48年</t>
  </si>
  <si>
    <t>支給率については、「国家公務員災害補償法の規定」により、対象者数に応じて。4人以上：245、3人：223、2人：201、1人１５３とする。</t>
  </si>
  <si>
    <t>平均給与＝前年度平均給与×１．０２５</t>
  </si>
  <si>
    <t>14年度末</t>
  </si>
  <si>
    <t>顕微鏡</t>
  </si>
  <si>
    <t>１９．　３．３０</t>
  </si>
  <si>
    <t>環境本省</t>
  </si>
  <si>
    <t>１９．　３．３０</t>
  </si>
  <si>
    <t>窒素酸化物自動測定記録計</t>
  </si>
  <si>
    <t>１８．１０．３１</t>
  </si>
  <si>
    <t>１９．　３．３０</t>
  </si>
  <si>
    <t>一酸化炭素自動測定記録計</t>
  </si>
  <si>
    <t>１８．１０．３１</t>
  </si>
  <si>
    <t>１９．　３．３０</t>
  </si>
  <si>
    <t>炭化水素自動測定記録計</t>
  </si>
  <si>
    <t>１８．１０．３１</t>
  </si>
  <si>
    <t>１９．　３．３０</t>
  </si>
  <si>
    <t>39年</t>
  </si>
  <si>
    <t>40年</t>
  </si>
  <si>
    <t>41年</t>
  </si>
  <si>
    <t>42年</t>
  </si>
  <si>
    <t>43年</t>
  </si>
  <si>
    <t>44年</t>
  </si>
  <si>
    <t>45年</t>
  </si>
  <si>
    <t>46年</t>
  </si>
  <si>
    <t>配
偶
者</t>
  </si>
  <si>
    <t>父</t>
  </si>
  <si>
    <t>母</t>
  </si>
  <si>
    <t>祖
父</t>
  </si>
  <si>
    <t>祖
母</t>
  </si>
  <si>
    <t>子</t>
  </si>
  <si>
    <t>孫</t>
  </si>
  <si>
    <t>兄弟姉妹</t>
  </si>
  <si>
    <t>対象者数</t>
  </si>
  <si>
    <t>支給率①</t>
  </si>
  <si>
    <t>子
１</t>
  </si>
  <si>
    <t>子
２</t>
  </si>
  <si>
    <t>子
３</t>
  </si>
  <si>
    <t>子
４</t>
  </si>
  <si>
    <t>孫
１</t>
  </si>
  <si>
    <t>孫
２</t>
  </si>
  <si>
    <t>孫
３</t>
  </si>
  <si>
    <t>（単位：百万円）</t>
  </si>
  <si>
    <t>Ⅰ　前年度末資産・負債差額</t>
  </si>
  <si>
    <t>47年</t>
  </si>
  <si>
    <t>引当金計上額</t>
  </si>
  <si>
    <t>（注１）</t>
  </si>
  <si>
    <t>対象者数は支給対象遺族の合計</t>
  </si>
  <si>
    <t>（注２）</t>
  </si>
  <si>
    <t>（注３）</t>
  </si>
  <si>
    <t>その他</t>
  </si>
  <si>
    <t>合計</t>
  </si>
  <si>
    <t>北海道事務所通信機器（タッチパネル）</t>
  </si>
  <si>
    <t>19.2.26購入分追加</t>
  </si>
  <si>
    <t>職員数（a)のうち１６年度に退職した職員数</t>
  </si>
  <si>
    <t>庁費</t>
  </si>
  <si>
    <t>壬生</t>
  </si>
  <si>
    <t>木村</t>
  </si>
  <si>
    <t>山内</t>
  </si>
  <si>
    <r>
      <t>　　　　　　　　　　　　　退職給与引当金算出表（基本額）</t>
    </r>
    <r>
      <rPr>
        <sz val="14"/>
        <rFont val="ＭＳ Ｐゴシック"/>
        <family val="3"/>
      </rPr>
      <t>　</t>
    </r>
    <r>
      <rPr>
        <sz val="10"/>
        <rFont val="ＭＳ Ｐゴシック"/>
        <family val="3"/>
      </rPr>
      <t>※平成18年度分を作成して下さい</t>
    </r>
  </si>
  <si>
    <t>調整額の算出データ</t>
  </si>
  <si>
    <r>
      <t>　　　　　　　　　　　　　退職給与引当金算出表（調整額）</t>
    </r>
    <r>
      <rPr>
        <sz val="14"/>
        <rFont val="ＭＳ Ｐゴシック"/>
        <family val="3"/>
      </rPr>
      <t>　</t>
    </r>
  </si>
  <si>
    <t>調整月額</t>
  </si>
  <si>
    <t>職員数</t>
  </si>
  <si>
    <t>①調整額</t>
  </si>
  <si>
    <t>②調整額</t>
  </si>
  <si>
    <t>第一号区分</t>
  </si>
  <si>
    <t>第二号区分</t>
  </si>
  <si>
    <t>第三号区分</t>
  </si>
  <si>
    <t>第四号区分</t>
  </si>
  <si>
    <t>第五号区分</t>
  </si>
  <si>
    <t>秘書課給与係</t>
  </si>
  <si>
    <t>H18物品サマリー</t>
  </si>
  <si>
    <t>【平成１8年度取得分】</t>
  </si>
  <si>
    <t>H19/3簿価</t>
  </si>
  <si>
    <t>H18取得額</t>
  </si>
  <si>
    <t>～19/3償却額</t>
  </si>
  <si>
    <t>19/3簿価</t>
  </si>
  <si>
    <t>H18年度償却額</t>
  </si>
  <si>
    <t>（内、除売却損）</t>
  </si>
  <si>
    <t>&lt;交換分&gt;</t>
  </si>
  <si>
    <t>当期減少　その他</t>
  </si>
  <si>
    <t>（内、交換損）</t>
  </si>
  <si>
    <t>（内、下取り分）</t>
  </si>
  <si>
    <t>期首　帳簿価額</t>
  </si>
  <si>
    <t>H16償却額</t>
  </si>
  <si>
    <t>（内、交換現金分）</t>
  </si>
  <si>
    <t>①独立行政法人国立環境研究所</t>
  </si>
  <si>
    <t>②独立行政法人環境再生保全機構</t>
  </si>
  <si>
    <t>③日本環境安全事業株式会社</t>
  </si>
  <si>
    <t>H16/4設立</t>
  </si>
  <si>
    <t>20年</t>
  </si>
  <si>
    <t>21年</t>
  </si>
  <si>
    <t>22年</t>
  </si>
  <si>
    <t>23年</t>
  </si>
  <si>
    <t>24年</t>
  </si>
  <si>
    <t>25年</t>
  </si>
  <si>
    <t>26年</t>
  </si>
  <si>
    <t>27年</t>
  </si>
  <si>
    <t>28年</t>
  </si>
  <si>
    <t>29年</t>
  </si>
  <si>
    <t>30年</t>
  </si>
  <si>
    <t>31年</t>
  </si>
  <si>
    <t>32年</t>
  </si>
  <si>
    <t>33年</t>
  </si>
  <si>
    <t>34年</t>
  </si>
  <si>
    <t>35年</t>
  </si>
  <si>
    <t>36年</t>
  </si>
  <si>
    <t>37年</t>
  </si>
  <si>
    <t>38年</t>
  </si>
  <si>
    <t>兄弟等３</t>
  </si>
  <si>
    <t>兄弟等４</t>
  </si>
  <si>
    <t>兄弟等５</t>
  </si>
  <si>
    <t>平均給与②</t>
  </si>
  <si>
    <t>年間支給額③（①×②）</t>
  </si>
  <si>
    <t>割引率④</t>
  </si>
  <si>
    <t>現在価値⑤（③×④）</t>
  </si>
  <si>
    <t>-</t>
  </si>
  <si>
    <t>1年</t>
  </si>
  <si>
    <t>2年</t>
  </si>
  <si>
    <t>3年</t>
  </si>
  <si>
    <t>4年</t>
  </si>
  <si>
    <t>5年</t>
  </si>
  <si>
    <t>6年</t>
  </si>
  <si>
    <t>7年</t>
  </si>
  <si>
    <t>8年</t>
  </si>
  <si>
    <t>9年</t>
  </si>
  <si>
    <t>10年</t>
  </si>
  <si>
    <t>11年</t>
  </si>
  <si>
    <t>12年</t>
  </si>
  <si>
    <t>13年</t>
  </si>
  <si>
    <t>14年</t>
  </si>
  <si>
    <t>15年</t>
  </si>
  <si>
    <t>16年</t>
  </si>
  <si>
    <t>17年</t>
  </si>
  <si>
    <t>18年</t>
  </si>
  <si>
    <t>19年</t>
  </si>
  <si>
    <t>H16物品サマリー</t>
  </si>
  <si>
    <t>17/3簿価</t>
  </si>
  <si>
    <t>H16年度償却額</t>
  </si>
  <si>
    <t>？</t>
  </si>
  <si>
    <t>H15/３簿価</t>
  </si>
  <si>
    <t>（注２）　特殊法人等への出向者を含めるとともに、特殊法人等から省庁への出向者については除いて下さい。</t>
  </si>
  <si>
    <t>別紙１（１４年度）</t>
  </si>
  <si>
    <t>職員数（a)のうち１５年度に退職した職員数</t>
  </si>
  <si>
    <t>前払費用</t>
  </si>
  <si>
    <t xml:space="preserve">出資金額
（国有財産台帳価格）
</t>
  </si>
  <si>
    <t>前年度880,890.-　
　11.3.31取得</t>
  </si>
  <si>
    <t>（公害健康被害補償予防業務勘定）</t>
  </si>
  <si>
    <t>下落率</t>
  </si>
  <si>
    <t>（基金勘定）</t>
  </si>
  <si>
    <t>（承継勘定）</t>
  </si>
  <si>
    <t>配賦財源</t>
  </si>
  <si>
    <t>建物に係る支出</t>
  </si>
  <si>
    <t>工作物に係る支出</t>
  </si>
  <si>
    <t>建設仮勘定に係る支出</t>
  </si>
  <si>
    <t>賞与引当金繰入額</t>
  </si>
  <si>
    <t>退職給付引当金繰入額</t>
  </si>
  <si>
    <t>現金払計</t>
  </si>
  <si>
    <t>当期増加　購入等</t>
  </si>
  <si>
    <t>（内、交換下取分）</t>
  </si>
  <si>
    <t>当期増加　所管替等</t>
  </si>
  <si>
    <r>
      <t>(別表</t>
    </r>
    <r>
      <rPr>
        <sz val="11"/>
        <rFont val="ＭＳ Ｐゴシック"/>
        <family val="3"/>
      </rPr>
      <t>２</t>
    </r>
    <r>
      <rPr>
        <sz val="11"/>
        <rFont val="ＭＳ Ｐゴシック"/>
        <family val="3"/>
      </rPr>
      <t>）</t>
    </r>
  </si>
  <si>
    <t>(単位：円）</t>
  </si>
  <si>
    <t>経過年度</t>
  </si>
  <si>
    <t>配偶者</t>
  </si>
  <si>
    <t>父</t>
  </si>
  <si>
    <t>母</t>
  </si>
  <si>
    <t>祖父</t>
  </si>
  <si>
    <t>祖母</t>
  </si>
  <si>
    <t>子</t>
  </si>
  <si>
    <t>孫</t>
  </si>
  <si>
    <t>兄弟姉妹</t>
  </si>
  <si>
    <t>対象者数</t>
  </si>
  <si>
    <t>支給率①</t>
  </si>
  <si>
    <t>平均給与
②</t>
  </si>
  <si>
    <t>年間支給額
③（①×②）</t>
  </si>
  <si>
    <t>割引率
④</t>
  </si>
  <si>
    <t>現在価値
⑤(③×④）</t>
  </si>
  <si>
    <t>子1</t>
  </si>
  <si>
    <t>兄弟等1</t>
  </si>
  <si>
    <t>兄弟等2</t>
  </si>
  <si>
    <t>兄弟等3</t>
  </si>
  <si>
    <t>兄弟等4</t>
  </si>
  <si>
    <t>兄弟等5</t>
  </si>
  <si>
    <t>－</t>
  </si>
  <si>
    <t>1年</t>
  </si>
  <si>
    <t>2年</t>
  </si>
  <si>
    <t>3年</t>
  </si>
  <si>
    <t>4年</t>
  </si>
  <si>
    <t>5年</t>
  </si>
  <si>
    <t>6年</t>
  </si>
  <si>
    <t>7年</t>
  </si>
  <si>
    <t>8年</t>
  </si>
  <si>
    <t>9年</t>
  </si>
  <si>
    <t>10年</t>
  </si>
  <si>
    <t>11年</t>
  </si>
  <si>
    <t>12年</t>
  </si>
  <si>
    <t>　</t>
  </si>
  <si>
    <t>13年</t>
  </si>
  <si>
    <t>14年</t>
  </si>
  <si>
    <t>15年</t>
  </si>
  <si>
    <t>16年</t>
  </si>
  <si>
    <t>17年</t>
  </si>
  <si>
    <t>18年</t>
  </si>
  <si>
    <t>19年</t>
  </si>
  <si>
    <t>未収金</t>
  </si>
  <si>
    <t>未払費用</t>
  </si>
  <si>
    <t>国有財産</t>
  </si>
  <si>
    <t>&lt;資産・負債差額の部&gt;</t>
  </si>
  <si>
    <t>資産・負債差額</t>
  </si>
  <si>
    <t>負債及び資産・負債差額合計</t>
  </si>
  <si>
    <t>　　本会計年度</t>
  </si>
  <si>
    <t>石油及びエネルギー需給構造高度化対策特別会計への繰入</t>
  </si>
  <si>
    <t>庁費等</t>
  </si>
  <si>
    <t>本年度業務費用合計</t>
  </si>
  <si>
    <t>資産・負債差額増減計算書</t>
  </si>
  <si>
    <t>国立水俣病総合研究センター</t>
  </si>
  <si>
    <t>試験研究費</t>
  </si>
  <si>
    <t>自動核酸精製装置</t>
  </si>
  <si>
    <t>密閉式超音波細胞破砕装置</t>
  </si>
  <si>
    <t>超高感度電気泳動撮影システム</t>
  </si>
  <si>
    <t>物品</t>
  </si>
  <si>
    <t>～18/3償却額</t>
  </si>
  <si>
    <t>移動式監視装置（不法投棄監視システム）</t>
  </si>
  <si>
    <t>１９．　１．３０</t>
  </si>
  <si>
    <t>複写機</t>
  </si>
  <si>
    <t>１９．　３．３０</t>
  </si>
  <si>
    <t>降雨試料自動捕集装置</t>
  </si>
  <si>
    <t>１９．　２．２８</t>
  </si>
  <si>
    <t>１９．　３．２９</t>
  </si>
  <si>
    <t>１９．　３．３０</t>
  </si>
  <si>
    <t>オキシダント自動測定記録計</t>
  </si>
  <si>
    <t>１８．１０．３１</t>
  </si>
  <si>
    <t>取得年月日</t>
  </si>
  <si>
    <t>歳出科目</t>
  </si>
  <si>
    <t>末　　現　　在</t>
  </si>
  <si>
    <t>数量（個）</t>
  </si>
  <si>
    <t>価格（円）</t>
  </si>
  <si>
    <t>目</t>
  </si>
  <si>
    <t>交換の場合の　　　実際の支払額　　　　　　　（円）</t>
  </si>
  <si>
    <t>本省</t>
  </si>
  <si>
    <t>データ処理装置</t>
  </si>
  <si>
    <t>１６．　６．１１</t>
  </si>
  <si>
    <t>環境省</t>
  </si>
  <si>
    <t>イオンクロマトグラフ</t>
  </si>
  <si>
    <t>第六号区分</t>
  </si>
  <si>
    <t>第七号区分</t>
  </si>
  <si>
    <t>第八号区分</t>
  </si>
  <si>
    <t>第九号区分</t>
  </si>
  <si>
    <t>第十号区分</t>
  </si>
  <si>
    <t>当期減少　除却・売却</t>
  </si>
  <si>
    <t>（内、売却収入）</t>
  </si>
  <si>
    <t>第十一号区分</t>
  </si>
  <si>
    <t>調整額計</t>
  </si>
  <si>
    <t>退職給与引当金計</t>
  </si>
  <si>
    <t>秘書課職員係</t>
  </si>
  <si>
    <t>＊平成18年度分に置き換えてを記載願います。</t>
  </si>
  <si>
    <t>平成１7年度引当金の計算例</t>
  </si>
  <si>
    <t>(M氏）</t>
  </si>
  <si>
    <t>工作物</t>
  </si>
  <si>
    <t>船舶</t>
  </si>
  <si>
    <t>物品サマリー</t>
  </si>
  <si>
    <t>除却分</t>
  </si>
  <si>
    <t>残存分</t>
  </si>
  <si>
    <t>新規取得分</t>
  </si>
  <si>
    <t>固定資産明細</t>
  </si>
  <si>
    <t>&lt;除却全体&gt;</t>
  </si>
  <si>
    <t>～15/3償却額</t>
  </si>
  <si>
    <t>15/3簿価</t>
  </si>
  <si>
    <t>&lt;除売却分&gt;</t>
  </si>
  <si>
    <t>補助金等</t>
  </si>
  <si>
    <t>科目不明</t>
  </si>
  <si>
    <t>貸借対照表</t>
  </si>
  <si>
    <t>（単位：百万円）</t>
  </si>
  <si>
    <t>&lt;資産の部&gt;</t>
  </si>
  <si>
    <t>&lt;負債の部&gt;</t>
  </si>
  <si>
    <t>独立行政法人運営費交付金</t>
  </si>
  <si>
    <t>独立行政法人運営費交付金</t>
  </si>
  <si>
    <t>その他の経費</t>
  </si>
  <si>
    <t>貸倒引当金繰入額</t>
  </si>
  <si>
    <t>土地</t>
  </si>
  <si>
    <t>減価償却費</t>
  </si>
  <si>
    <t>帳簿価額</t>
  </si>
  <si>
    <t>計</t>
  </si>
  <si>
    <t>浮遊粒子状物質自動測定記録計</t>
  </si>
  <si>
    <t>１８．１０．１６</t>
  </si>
  <si>
    <t>１９．　３．３０</t>
  </si>
  <si>
    <t>振動計</t>
  </si>
  <si>
    <t>１８．　７．１０</t>
  </si>
  <si>
    <t>検出器</t>
  </si>
  <si>
    <t>１９．　２．２８</t>
  </si>
  <si>
    <t>二酸化硫黄自動測定器</t>
  </si>
  <si>
    <t>１９．　２．２８</t>
  </si>
  <si>
    <t>ライダー装置</t>
  </si>
  <si>
    <t>１９．　３．３０</t>
  </si>
  <si>
    <t>その他の試験及び測定機器</t>
  </si>
  <si>
    <t>１９．　３．３０</t>
  </si>
  <si>
    <t>乗用自動車（ハイブリッド）</t>
  </si>
  <si>
    <t>１９．　３．２０</t>
  </si>
  <si>
    <t>１８年度</t>
  </si>
  <si>
    <t>自然公園等事業費</t>
  </si>
  <si>
    <t>国立公園等維持管理費</t>
  </si>
  <si>
    <t>特殊用途自動車（フォークリフト）</t>
  </si>
  <si>
    <t>その他の自動車</t>
  </si>
  <si>
    <t>Ｆａｘ兼用コピー機</t>
  </si>
  <si>
    <t>自然公園等事業費</t>
  </si>
  <si>
    <t>その他の雑機器（防盗耐火金庫）</t>
  </si>
  <si>
    <t>環境調査研修所</t>
  </si>
  <si>
    <t>その他の電気機器（厨房機器）</t>
  </si>
  <si>
    <t>エアサンプラ</t>
  </si>
  <si>
    <t>ガスクロマトグラフ</t>
  </si>
  <si>
    <t>国立水俣病研究センター</t>
  </si>
  <si>
    <t>水銀分析計</t>
  </si>
  <si>
    <t>その他の電気機器（アホウドリ音声再生装置）</t>
  </si>
  <si>
    <t>１９．　３．３０</t>
  </si>
  <si>
    <t>北海道事務所</t>
  </si>
  <si>
    <t>釧路事務所</t>
  </si>
  <si>
    <t>浮き球型海洋観測装置</t>
  </si>
  <si>
    <t>１８．１２．２１</t>
  </si>
  <si>
    <t>流行流速等デジタルセンサー</t>
  </si>
  <si>
    <t>１９．　１．　９</t>
  </si>
  <si>
    <t>１８．　８．　８</t>
  </si>
  <si>
    <t>１８．　４．２７</t>
  </si>
  <si>
    <t>乗用自動車</t>
  </si>
  <si>
    <t>１８．１１．３０</t>
  </si>
  <si>
    <t>１９．　２．２８</t>
  </si>
  <si>
    <t>１９．　３．２６</t>
  </si>
  <si>
    <t>那覇事務所</t>
  </si>
  <si>
    <t>１８．　６．　５</t>
  </si>
  <si>
    <t>中部事務所</t>
  </si>
  <si>
    <t>ビデオカメラ（不法投棄監視システム）</t>
  </si>
  <si>
    <t>１９．　３．３０</t>
  </si>
  <si>
    <t>長野事務所</t>
  </si>
  <si>
    <t>除雪機</t>
  </si>
  <si>
    <t>近畿事務所</t>
  </si>
  <si>
    <t>印刷機</t>
  </si>
  <si>
    <t>中国四国事務所</t>
  </si>
  <si>
    <t>１６．　７．２３</t>
  </si>
  <si>
    <t>自然公園等管理費</t>
  </si>
  <si>
    <t>物品棚</t>
  </si>
  <si>
    <t>１６．　６．１１</t>
  </si>
  <si>
    <t>平成１６年度末現在</t>
  </si>
  <si>
    <t>【平成１６年度取得分】</t>
  </si>
  <si>
    <r>
      <t>　　　　　　　　　　　　　退職給与引当金算出表</t>
    </r>
    <r>
      <rPr>
        <sz val="14"/>
        <rFont val="ＭＳ Ｐゴシック"/>
        <family val="3"/>
      </rPr>
      <t>　</t>
    </r>
    <r>
      <rPr>
        <sz val="10"/>
        <rFont val="ＭＳ Ｐゴシック"/>
        <family val="3"/>
      </rPr>
      <t>※平成17年度分を作成して下さい</t>
    </r>
  </si>
  <si>
    <t>職員数（a)のうち１7年度に退職した職員数</t>
  </si>
  <si>
    <t>17年度に退職した職員に係る退職給与
（d）×（ｂ）×（ｃ）</t>
  </si>
  <si>
    <t>出資金評価損</t>
  </si>
  <si>
    <t>Ⅵ　本年度末資産・負債差額</t>
  </si>
  <si>
    <t>その他債権</t>
  </si>
  <si>
    <t>立木竹</t>
  </si>
  <si>
    <t>平成１8年度引当金の計算例</t>
  </si>
  <si>
    <t>１8年度末</t>
  </si>
  <si>
    <t>(k氏）</t>
  </si>
  <si>
    <t>平成１８年度引当金の計算例</t>
  </si>
  <si>
    <t>１８年度末</t>
  </si>
  <si>
    <t>(Ｒ氏）</t>
  </si>
  <si>
    <t>(Y氏）</t>
  </si>
  <si>
    <t>Ⅳ　無償所管換等</t>
  </si>
  <si>
    <t>Ⅴ　資産評価差額</t>
  </si>
  <si>
    <t>兄弟等１</t>
  </si>
  <si>
    <t>兄弟等２</t>
  </si>
  <si>
    <t>項</t>
  </si>
  <si>
    <t>（自己都合退職）</t>
  </si>
  <si>
    <t>6ヶ月未満</t>
  </si>
  <si>
    <t>6ヶ月以上1年未満</t>
  </si>
  <si>
    <t>45年以上</t>
  </si>
  <si>
    <t>(注１）「職員」とは国家公務員退職手当法の適用を受ける者を、「俸給月額」とは退職手当算出の基礎となる額をそれぞれ指すものとします。</t>
  </si>
  <si>
    <t>その他の電気機器</t>
  </si>
  <si>
    <t>H１７．　６．２０</t>
  </si>
  <si>
    <t>東北事務所</t>
  </si>
  <si>
    <t>Ｈ１７．　８．２５</t>
  </si>
  <si>
    <t>不法投棄監視機器</t>
  </si>
  <si>
    <t>Ｈ１７．　９．１６</t>
  </si>
  <si>
    <t>九州事務所</t>
  </si>
  <si>
    <t>発電機</t>
  </si>
  <si>
    <t>Ｈ１７．　９．２０</t>
  </si>
  <si>
    <t>空調機</t>
  </si>
  <si>
    <t>Ｈ１７．　９．２０</t>
  </si>
  <si>
    <t>物置</t>
  </si>
  <si>
    <t>平成１６年度</t>
  </si>
  <si>
    <t>データ処理装置</t>
  </si>
  <si>
    <t>１６．　６．１１</t>
  </si>
  <si>
    <t>イオンクロマトグラフ</t>
  </si>
  <si>
    <t>１７．　２．２４</t>
  </si>
  <si>
    <t>マルチ水質モニタリングシステム</t>
  </si>
  <si>
    <t>１７．　３．　３</t>
  </si>
  <si>
    <t>降水試料自動捕集装置</t>
  </si>
  <si>
    <t>１７．　１．２６</t>
  </si>
  <si>
    <t>１７．　２．１５</t>
  </si>
  <si>
    <t>１６．　６．１１</t>
  </si>
  <si>
    <t>１６．１１．　９</t>
  </si>
  <si>
    <t>１６．１０．２１</t>
  </si>
  <si>
    <t>乗用自動車（ハイブリッド）</t>
  </si>
  <si>
    <t>１７．　３．３０</t>
  </si>
  <si>
    <t>H17物品サマリー</t>
  </si>
  <si>
    <t>H18/3簿価</t>
  </si>
  <si>
    <t>～17/3償却額</t>
  </si>
  <si>
    <t>庁費</t>
  </si>
  <si>
    <t>前年度</t>
  </si>
  <si>
    <t>平成１６年度引当金の計算例</t>
  </si>
  <si>
    <t>１６年度末</t>
  </si>
  <si>
    <t>20年</t>
  </si>
  <si>
    <t>21年</t>
  </si>
  <si>
    <t>22年</t>
  </si>
  <si>
    <t>23年</t>
  </si>
  <si>
    <t>24年</t>
  </si>
  <si>
    <t>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</si>
  <si>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</si>
  <si>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</si>
  <si>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</si>
  <si>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</si>
  <si>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</si>
  <si>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</si>
  <si>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</si>
  <si>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</si>
  <si>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</si>
  <si>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</si>
  <si>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</si>
  <si>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</si>
  <si>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</si>
  <si>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</si>
  <si>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</si>
  <si>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</si>
  <si>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</si>
  <si>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</si>
  <si>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</si>
  <si>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</si>
  <si>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</si>
  <si>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 xml:space="preserve"> </t>
  </si>
  <si>
    <t>引当金計上額</t>
  </si>
  <si>
    <t>(注1）対象者数は支給対象遺族の合計。</t>
  </si>
  <si>
    <t>(注2）支給率については、「国家公務員災害補償法の規定」により、対象者数に応じて、４人以上：２４５、３人：２２３、２人：２０１、１人：１５３人とする。</t>
  </si>
  <si>
    <t>(注3）平均給与＝前年度平均給与×１．０２５</t>
  </si>
  <si>
    <t>平　成　１　５　年　度　引　当　金　の　計　算</t>
  </si>
  <si>
    <t>47年</t>
  </si>
  <si>
    <t>別紙１８　別表２</t>
  </si>
  <si>
    <t>経
過
年
度</t>
  </si>
  <si>
    <r>
      <t>　　　　　　　　　　　　　退職給与引当金算出表</t>
    </r>
    <r>
      <rPr>
        <sz val="14"/>
        <rFont val="ＭＳ Ｐゴシック"/>
        <family val="3"/>
      </rPr>
      <t>　</t>
    </r>
    <r>
      <rPr>
        <sz val="10"/>
        <rFont val="ＭＳ Ｐゴシック"/>
        <family val="3"/>
      </rPr>
      <t>※平成16年度分を作成して下さい</t>
    </r>
  </si>
  <si>
    <t>出資金</t>
  </si>
  <si>
    <t>資本金</t>
  </si>
  <si>
    <t>資本剰余金</t>
  </si>
  <si>
    <t>その他の機器</t>
  </si>
  <si>
    <t>１７．　１．１７</t>
  </si>
  <si>
    <t>１７．　３．　４</t>
  </si>
  <si>
    <t>花粉自動計測器</t>
  </si>
  <si>
    <t>１６．１０．２１</t>
  </si>
  <si>
    <t>乗用自動車（ハイブリッド）</t>
  </si>
  <si>
    <t>１７．　３．３０</t>
  </si>
  <si>
    <t>東北海道</t>
  </si>
  <si>
    <t>乗用自動車</t>
  </si>
  <si>
    <t>１６．　５．２６</t>
  </si>
  <si>
    <t>１６．　９．１６</t>
  </si>
  <si>
    <t>１７．　２．２８</t>
  </si>
  <si>
    <t>乗用自動車</t>
  </si>
  <si>
    <t>１７．　２．２８</t>
  </si>
  <si>
    <t>自然公園等管理費</t>
  </si>
  <si>
    <t>鳥獣等保護費</t>
  </si>
  <si>
    <t>西北海道</t>
  </si>
  <si>
    <t>１６．　７．　７</t>
  </si>
  <si>
    <t>１６．１０．２２</t>
  </si>
  <si>
    <t>北関東</t>
  </si>
  <si>
    <t>１６．　９．１５</t>
  </si>
  <si>
    <t>貨物自動車</t>
  </si>
  <si>
    <t>１７．　２．２８</t>
  </si>
  <si>
    <t>南関東</t>
  </si>
  <si>
    <t>１６．　７．２０</t>
  </si>
  <si>
    <t>分類及び細分類</t>
  </si>
  <si>
    <t>品　　目</t>
  </si>
  <si>
    <t>平成１６年度</t>
  </si>
  <si>
    <t>Ⅱ　本年度業務費用合計</t>
  </si>
  <si>
    <t>Ⅲ　財源</t>
  </si>
  <si>
    <t>H16取得額</t>
  </si>
  <si>
    <t>別紙１７</t>
  </si>
  <si>
    <t>（所管等）環境省所管</t>
  </si>
  <si>
    <t>勤続年数</t>
  </si>
  <si>
    <t>職員数（ａ）</t>
  </si>
  <si>
    <t>平均俸給月額（ｂ）</t>
  </si>
  <si>
    <t>支給率（ｃ）</t>
  </si>
  <si>
    <t>退職給与（ａ）×（ｂ）×（ｃ）</t>
  </si>
  <si>
    <t>人</t>
  </si>
  <si>
    <t>円</t>
  </si>
  <si>
    <t>平成１７年度引当金の計算例</t>
  </si>
  <si>
    <t>交付金</t>
  </si>
  <si>
    <t>分担金</t>
  </si>
  <si>
    <t>拠出金</t>
  </si>
  <si>
    <t>（内、交換以外分）</t>
  </si>
  <si>
    <t>貸倒引当金</t>
  </si>
  <si>
    <t>有形固定資産</t>
  </si>
  <si>
    <t>無形固定資産</t>
  </si>
  <si>
    <t>資産合計</t>
  </si>
  <si>
    <t>負債合計</t>
  </si>
  <si>
    <t>職員数（a)のうち１８年度に退職した職員数</t>
  </si>
  <si>
    <t>1８年度に退職した職員に係る退職給与
（d）×（ｂ）×（ｃ）</t>
  </si>
  <si>
    <t>区分（第一号～第十一号）ごとの職員数を記載願います。</t>
  </si>
  <si>
    <t>平成　　年度末における、国家公務員退職手当法第6条の4に定められた</t>
  </si>
  <si>
    <t>退職手当の調整額を算出するためのデータが必要となっています。</t>
  </si>
  <si>
    <t>退職給与額</t>
  </si>
  <si>
    <t>平成　　年4月1日から国家公務員退職手当法の改正により、</t>
  </si>
  <si>
    <t>自　19年4月 1日
至　20年3月31日</t>
  </si>
  <si>
    <t>　　前会計年度</t>
  </si>
  <si>
    <t>前会計年度
（平成20年3月31日）</t>
  </si>
  <si>
    <t>本会計年度
（平成21年3月31日）</t>
  </si>
  <si>
    <t>自　20年4月 1日
至　21年3月31日</t>
  </si>
  <si>
    <t>その他の債権等</t>
  </si>
  <si>
    <t>前払金</t>
  </si>
  <si>
    <t>エネルギー対策特別会計への繰入</t>
  </si>
  <si>
    <t>エネルギー対策特別会計への繰入</t>
  </si>
  <si>
    <t>総政局</t>
  </si>
  <si>
    <t>出資金の状況表</t>
  </si>
  <si>
    <t>別紙１３（一般会計）</t>
  </si>
  <si>
    <t>=V17-(T17/F17)</t>
  </si>
  <si>
    <t>※黄色いセル内の数字24年度のものに更新して下さい。（平成23年度の数字が入ってます）</t>
  </si>
  <si>
    <t>差</t>
  </si>
  <si>
    <t>その他の債務等</t>
  </si>
  <si>
    <t>　物品</t>
  </si>
  <si>
    <t>　　土地</t>
  </si>
  <si>
    <t>　　立木竹</t>
  </si>
  <si>
    <t>　　建物</t>
  </si>
  <si>
    <t>　　工作物</t>
  </si>
  <si>
    <t>　　船舶</t>
  </si>
  <si>
    <t>　　建設仮勘定</t>
  </si>
  <si>
    <t>前会計年度</t>
  </si>
  <si>
    <t>3月31日)</t>
  </si>
  <si>
    <t>(平成24年</t>
  </si>
  <si>
    <t>(平成25年</t>
  </si>
  <si>
    <t>貸　借　対　照　表</t>
  </si>
  <si>
    <t>　貸倒引当金</t>
  </si>
  <si>
    <t>＜資産の部＞</t>
  </si>
  <si>
    <t>＜負債の部＞</t>
  </si>
  <si>
    <t>主管の財源</t>
  </si>
  <si>
    <t>配賦財源</t>
  </si>
  <si>
    <t>配賦財源</t>
  </si>
  <si>
    <t>業務費用計算書</t>
  </si>
  <si>
    <t>　本年度業務費用合計</t>
  </si>
  <si>
    <t>本会計年度</t>
  </si>
  <si>
    <t>前会計年度</t>
  </si>
  <si>
    <t>労働保険特別会計への繰入</t>
  </si>
  <si>
    <t>支出金</t>
  </si>
  <si>
    <t>１　財源</t>
  </si>
  <si>
    <t>主管の収納済歳入額</t>
  </si>
  <si>
    <t>財源合計</t>
  </si>
  <si>
    <t>２　業務支出</t>
  </si>
  <si>
    <t>Ⅱ　財務収支</t>
  </si>
  <si>
    <t>財務収支</t>
  </si>
  <si>
    <t>-</t>
  </si>
  <si>
    <t>本年度収支</t>
  </si>
  <si>
    <t>翌年度歳入繰入</t>
  </si>
  <si>
    <t>本年度末現金･預金残高</t>
  </si>
  <si>
    <t>(1)　業務支出（施設整備支出を除く）</t>
  </si>
  <si>
    <t>(2)　施設整備支出</t>
  </si>
  <si>
    <t>&lt;資産・負債差額の部&gt;</t>
  </si>
  <si>
    <t>-</t>
  </si>
  <si>
    <t>(自　平成23年 4月 1日)</t>
  </si>
  <si>
    <t>(自　平成24年 4月 1日)</t>
  </si>
  <si>
    <t>(至　平成24年 3月31日)</t>
  </si>
  <si>
    <t>(至　平成25年 3月31日)</t>
  </si>
  <si>
    <t>-</t>
  </si>
  <si>
    <t>資　産　合　計</t>
  </si>
  <si>
    <t>負債及び資産・
負債差額合計</t>
  </si>
  <si>
    <t>負　債　合　計</t>
  </si>
  <si>
    <t>　国有財産（公共用
　財産を除く）</t>
  </si>
  <si>
    <t>(単位：百万円)</t>
  </si>
  <si>
    <t>(単位：百万円)</t>
  </si>
  <si>
    <t>Ⅲ　財源</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</si>
</sst>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_ "/>
    <numFmt numFmtId="178" formatCode="#,##0_ ;[Red]\-#,##0\ "/>
    <numFmt numFmtId="179" formatCode="#,##0_);[Red]\(#,##0\)"/>
    <numFmt numFmtId="180" formatCode="0.000"/>
    <numFmt numFmtId="181" formatCode="0.0%"/>
    <numFmt numFmtId="182" formatCode="#,##0;&quot;△ &quot;#,##0"/>
    <numFmt numFmtId="183" formatCode="0_ "/>
    <numFmt numFmtId="184" formatCode="#,##0;&quot;▲ &quot;#,##0"/>
    <numFmt numFmtId="185" formatCode="#,##0.000_);[Red]\(#,##0.000\)"/>
    <numFmt numFmtId="186" formatCode="#,##0;&quot;△ &quot;###,###,###,##0"/>
    <numFmt numFmtId="187" formatCode="0.000_);[Red]\(0.000\)"/>
    <numFmt numFmtId="188" formatCode="[$-411]ge\.m\.d;@"/>
    <numFmt numFmtId="189" formatCode="#,##0;[Red]\-#,##0;&quot;－&quot;"/>
    <numFmt numFmtId="190" formatCode="&quot;(&quot;0%&quot;)   &quot;;[Red]\-&quot;(&quot;0%&quot;)   &quot;;&quot;－    &quot;"/>
    <numFmt numFmtId="191" formatCode="&quot;(&quot;0.00%&quot;)   &quot;;[Red]\-&quot;(&quot;0.00%&quot;)   &quot;;&quot;－    &quot;"/>
    <numFmt numFmtId="192" formatCode="0.00%;[Red]\-0.00%;&quot;－&quot;"/>
    <numFmt numFmtId="193" formatCode="0;&quot;△ &quot;0"/>
    <numFmt numFmtId="194" formatCode="0.000000%"/>
    <numFmt numFmtId="195" formatCode="#,##0.000_ "/>
    <numFmt numFmtId="196" formatCode="#,##0.00;&quot;△ &quot;#,##0.00"/>
    <numFmt numFmtId="197" formatCode="#,##0;&quot;△&quot;#,##0"/>
    <numFmt numFmtId="198" formatCode="0.00_);[Red]\(0.00\)"/>
    <numFmt numFmtId="199" formatCode="0.00;&quot;△ &quot;0.00"/>
    <numFmt numFmtId="200" formatCode="#,##0.00_ "/>
    <numFmt numFmtId="201" formatCode="#,##0.00_);[Red]\(#,##0.00\)"/>
    <numFmt numFmtId="202" formatCode="#,##0.00000_);[Red]\(#,##0.00000\)"/>
    <numFmt numFmtId="203" formatCode="0.0000"/>
    <numFmt numFmtId="204" formatCode="0_);\(0\)"/>
    <numFmt numFmtId="205" formatCode="#,##0.0;[Red]\-#,##0.0"/>
    <numFmt numFmtId="206" formatCode="#,##0.0;&quot;△ &quot;#,##0.0"/>
    <numFmt numFmtId="207" formatCode="#,##0.0_);[Red]\(#,##0.0\)"/>
    <numFmt numFmtId="208" formatCode="#,##0.000;[Red]\-#,##0.0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_ "/>
    <numFmt numFmtId="216" formatCode="#,##0.0_ "/>
    <numFmt numFmtId="217" formatCode="#,##0.00000_ "/>
    <numFmt numFmtId="218" formatCode="#,##0.000;&quot;△ &quot;#,##0.000"/>
    <numFmt numFmtId="219" formatCode="#,##0.0000;&quot;△ &quot;#,##0.0000"/>
    <numFmt numFmtId="220" formatCode="#,##0.00000;&quot;△ &quot;#,##0.00000"/>
    <numFmt numFmtId="221" formatCode="#,##0.000000;&quot;△ &quot;#,##0.000000"/>
    <numFmt numFmtId="222" formatCode="#,##0.0000000;&quot;△ &quot;#,##0.0000000"/>
    <numFmt numFmtId="223" formatCode="#,##0.00000000;&quot;△ &quot;#,##0.00000000"/>
    <numFmt numFmtId="224" formatCode="#,##0.000000000;&quot;△ &quot;#,##0.000000000"/>
    <numFmt numFmtId="225" formatCode="0.0"/>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b/>
      <sz val="11"/>
      <name val="ＭＳ Ｐゴシック"/>
      <family val="3"/>
    </font>
    <font>
      <b/>
      <u val="single"/>
      <sz val="11"/>
      <name val="ＭＳ Ｐゴシック"/>
      <family val="3"/>
    </font>
    <font>
      <sz val="14"/>
      <name val="ＭＳ Ｐゴシック"/>
      <family val="3"/>
    </font>
    <font>
      <sz val="16"/>
      <name val="ＭＳ Ｐゴシック"/>
      <family val="3"/>
    </font>
    <font>
      <sz val="14"/>
      <name val="ＭＳ 明朝"/>
      <family val="1"/>
    </font>
    <font>
      <sz val="11"/>
      <color indexed="10"/>
      <name val="ＭＳ Ｐゴシック"/>
      <family val="3"/>
    </font>
    <font>
      <sz val="10"/>
      <name val="ＭＳ Ｐゴシック"/>
      <family val="3"/>
    </font>
    <font>
      <b/>
      <sz val="11"/>
      <color indexed="10"/>
      <name val="ＭＳ Ｐゴシック"/>
      <family val="3"/>
    </font>
    <font>
      <sz val="8"/>
      <name val="ＭＳ Ｐゴシック"/>
      <family val="3"/>
    </font>
    <font>
      <sz val="9"/>
      <name val="ＭＳ Ｐゴシック"/>
      <family val="3"/>
    </font>
    <font>
      <b/>
      <u val="single"/>
      <sz val="14"/>
      <name val="ＭＳ Ｐゴシック"/>
      <family val="3"/>
    </font>
    <font>
      <sz val="10.5"/>
      <name val="ＭＳ ゴシック"/>
      <family val="3"/>
    </font>
    <font>
      <sz val="10"/>
      <color indexed="10"/>
      <name val="ＭＳ Ｐゴシック"/>
      <family val="3"/>
    </font>
    <font>
      <b/>
      <sz val="9"/>
      <name val="ＭＳ Ｐゴシック"/>
      <family val="3"/>
    </font>
    <font>
      <sz val="9"/>
      <color indexed="10"/>
      <name val="ＭＳ Ｐゴシック"/>
      <family val="3"/>
    </font>
    <font>
      <sz val="11"/>
      <name val="ＭＳ ゴシック"/>
      <family val="3"/>
    </font>
    <font>
      <b/>
      <sz val="14"/>
      <name val="ＭＳ Ｐゴシック"/>
      <family val="3"/>
    </font>
    <font>
      <sz val="14"/>
      <color indexed="10"/>
      <name val="ＭＳ Ｐゴシック"/>
      <family val="3"/>
    </font>
    <font>
      <sz val="12"/>
      <color indexed="10"/>
      <name val="ＭＳ Ｐゴシック"/>
      <family val="3"/>
    </font>
    <font>
      <sz val="10"/>
      <name val="ＭＳ ゴシック"/>
      <family val="3"/>
    </font>
    <font>
      <sz val="11"/>
      <color indexed="52"/>
      <name val="ＭＳ Ｐゴシック"/>
      <family val="3"/>
    </font>
    <font>
      <sz val="8"/>
      <color indexed="10"/>
      <name val="ＭＳ Ｐゴシック"/>
      <family val="3"/>
    </font>
    <font>
      <sz val="12"/>
      <color indexed="8"/>
      <name val="ＭＳ Ｐゴシック"/>
      <family val="3"/>
    </font>
    <font>
      <b/>
      <sz val="18"/>
      <name val="ＭＳ Ｐゴシック"/>
      <family val="3"/>
    </font>
    <font>
      <sz val="11"/>
      <name val="ＭＳ 明朝"/>
      <family val="1"/>
    </font>
    <font>
      <b/>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b/>
      <u val="singleAccounting"/>
      <sz val="11"/>
      <name val="ＭＳ Ｐゴシック"/>
      <family val="3"/>
    </font>
    <font>
      <sz val="9"/>
      <color indexed="62"/>
      <name val="ＭＳ Ｐゴシック"/>
      <family val="3"/>
    </font>
    <font>
      <sz val="12"/>
      <color indexed="8"/>
      <name val="ＭＳ 明朝"/>
      <family val="1"/>
    </font>
    <font>
      <sz val="10"/>
      <color indexed="8"/>
      <name val="ＭＳ 明朝"/>
      <family val="1"/>
    </font>
    <font>
      <b/>
      <u val="single"/>
      <sz val="16"/>
      <name val="ＭＳ Ｐゴシック"/>
      <family val="3"/>
    </font>
    <font>
      <sz val="16"/>
      <color indexed="10"/>
      <name val="ＭＳ Ｐゴシック"/>
      <family val="3"/>
    </font>
    <font>
      <sz val="8"/>
      <color indexed="8"/>
      <name val="ＭＳ 明朝"/>
      <family val="1"/>
    </font>
    <font>
      <sz val="8"/>
      <name val="ＭＳ 明朝"/>
      <family val="1"/>
    </font>
    <font>
      <sz val="10"/>
      <name val="ＭＳ 明朝"/>
      <family val="1"/>
    </font>
    <font>
      <sz val="10"/>
      <color indexed="10"/>
      <name val="ＭＳ 明朝"/>
      <family val="1"/>
    </font>
    <font>
      <sz val="10"/>
      <color indexed="22"/>
      <name val="ＭＳ 明朝"/>
      <family val="1"/>
    </font>
    <font>
      <sz val="10"/>
      <color indexed="17"/>
      <name val="ＭＳ 明朝"/>
      <family val="1"/>
    </font>
    <font>
      <sz val="11"/>
      <color theme="1"/>
      <name val="Calibr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right/>
      <top/>
      <bottom style="medium"/>
    </border>
    <border>
      <left style="hair"/>
      <right style="hair"/>
      <top style="thin"/>
      <bottom style="medium"/>
    </border>
    <border>
      <left style="thin"/>
      <right/>
      <top/>
      <bottom style="medium"/>
    </border>
    <border>
      <left/>
      <right style="thin"/>
      <top/>
      <bottom style="medium"/>
    </border>
    <border>
      <left style="medium"/>
      <right style="medium"/>
      <top style="medium"/>
      <bottom style="double"/>
    </border>
    <border>
      <left/>
      <right/>
      <top style="medium"/>
      <bottom style="double"/>
    </border>
    <border>
      <left style="thin"/>
      <right style="thin"/>
      <top style="medium"/>
      <bottom style="double"/>
    </border>
    <border>
      <left style="hair"/>
      <right style="hair"/>
      <top style="medium"/>
      <bottom style="double"/>
    </border>
    <border>
      <left style="thin"/>
      <right/>
      <top style="medium"/>
      <bottom style="double"/>
    </border>
    <border>
      <left/>
      <right style="thin"/>
      <top style="medium"/>
      <bottom style="double"/>
    </border>
    <border>
      <left/>
      <right style="medium"/>
      <top style="medium"/>
      <bottom style="double"/>
    </border>
    <border>
      <left style="medium"/>
      <right style="medium"/>
      <top/>
      <bottom/>
    </border>
    <border>
      <left style="thin"/>
      <right style="thin"/>
      <top/>
      <bottom/>
    </border>
    <border>
      <left/>
      <right/>
      <top style="hair"/>
      <bottom style="hair"/>
    </border>
    <border>
      <left style="hair"/>
      <right style="hair"/>
      <top/>
      <bottom/>
    </border>
    <border>
      <left style="thin"/>
      <right/>
      <top/>
      <bottom/>
    </border>
    <border>
      <left/>
      <right style="thin"/>
      <top/>
      <bottom/>
    </border>
    <border>
      <left style="medium"/>
      <right style="medium"/>
      <top style="hair"/>
      <bottom style="hair"/>
    </border>
    <border>
      <left style="thin"/>
      <right style="thin"/>
      <top style="hair"/>
      <bottom style="hair"/>
    </border>
    <border>
      <left style="hair"/>
      <right style="hair"/>
      <top style="hair"/>
      <bottom style="hair"/>
    </border>
    <border>
      <left style="thin"/>
      <right/>
      <top style="hair"/>
      <bottom style="hair"/>
    </border>
    <border>
      <left/>
      <right style="thin"/>
      <top style="hair"/>
      <bottom style="hair"/>
    </border>
    <border>
      <left/>
      <right style="medium"/>
      <top style="hair"/>
      <bottom style="hair"/>
    </border>
    <border>
      <left style="medium"/>
      <right style="medium"/>
      <top style="hair"/>
      <bottom style="medium"/>
    </border>
    <border>
      <left/>
      <right/>
      <top style="hair"/>
      <bottom style="medium"/>
    </border>
    <border>
      <left style="thin"/>
      <right style="thin"/>
      <top style="hair"/>
      <bottom style="medium"/>
    </border>
    <border>
      <left style="hair"/>
      <right style="hair"/>
      <top style="hair"/>
      <bottom style="medium"/>
    </border>
    <border>
      <left style="thin"/>
      <right/>
      <top style="hair"/>
      <bottom style="medium"/>
    </border>
    <border>
      <left/>
      <right style="thin"/>
      <top style="hair"/>
      <bottom style="medium"/>
    </border>
    <border>
      <left/>
      <right style="medium"/>
      <top style="hair"/>
      <bottom style="medium"/>
    </border>
    <border>
      <left style="medium"/>
      <right style="medium"/>
      <top/>
      <bottom style="medium"/>
    </border>
    <border>
      <left style="thin"/>
      <right style="thin"/>
      <top style="thin"/>
      <bottom/>
    </border>
    <border>
      <left style="thin"/>
      <right/>
      <top style="thin"/>
      <bottom style="thin"/>
    </border>
    <border>
      <left style="medium"/>
      <right style="medium"/>
      <top style="medium"/>
      <bottom style="medium"/>
    </border>
    <border>
      <left/>
      <right style="thin"/>
      <top style="thin"/>
      <bottom style="thin"/>
    </border>
    <border>
      <left style="thin"/>
      <right style="thin"/>
      <top/>
      <bottom style="thin"/>
    </border>
    <border>
      <left/>
      <right/>
      <top style="thin"/>
      <bottom style="thin"/>
    </border>
    <border>
      <left/>
      <right style="thin"/>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
      <left style="thin"/>
      <right/>
      <top style="thin"/>
      <bottom/>
    </border>
    <border>
      <left/>
      <right style="thin"/>
      <top style="thin"/>
      <bottom/>
    </border>
    <border>
      <left style="thin"/>
      <right/>
      <top/>
      <bottom style="thin"/>
    </border>
    <border>
      <left/>
      <right/>
      <top style="thin"/>
      <bottom style="double"/>
    </border>
    <border>
      <left style="thin"/>
      <right/>
      <top style="medium"/>
      <bottom/>
    </border>
    <border>
      <left/>
      <right/>
      <top style="thin"/>
      <bottom/>
    </border>
    <border>
      <left/>
      <right style="medium"/>
      <top style="thin"/>
      <bottom/>
    </border>
    <border>
      <left style="thin"/>
      <right/>
      <top style="medium"/>
      <bottom style="medium"/>
    </border>
    <border>
      <left style="thin"/>
      <right style="thin"/>
      <top style="medium"/>
      <bottom/>
    </border>
    <border>
      <left style="thin"/>
      <right style="thin"/>
      <top/>
      <bottom style="medium"/>
    </border>
    <border>
      <left style="medium"/>
      <right style="medium"/>
      <top style="medium"/>
      <botto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20" fillId="0" borderId="0" applyFill="0" applyBorder="0" applyProtection="0">
      <alignment/>
    </xf>
    <xf numFmtId="0" fontId="39" fillId="0" borderId="8" applyNumberFormat="0" applyFill="0" applyAlignment="0" applyProtection="0"/>
    <xf numFmtId="0" fontId="40" fillId="23" borderId="9" applyNumberFormat="0" applyAlignment="0" applyProtection="0"/>
    <xf numFmtId="0" fontId="28" fillId="0" borderId="0" applyNumberFormat="0" applyFont="0" applyFill="0" applyBorder="0">
      <alignment horizontal="left" vertical="top" wrapText="1"/>
      <protection/>
    </xf>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protection/>
    </xf>
    <xf numFmtId="0" fontId="57" fillId="0" borderId="0">
      <alignment vertical="center"/>
      <protection/>
    </xf>
    <xf numFmtId="0" fontId="47" fillId="0" borderId="0">
      <alignment vertical="center"/>
      <protection/>
    </xf>
    <xf numFmtId="0" fontId="0" fillId="0" borderId="0">
      <alignment vertical="center"/>
      <protection/>
    </xf>
    <xf numFmtId="189" fontId="19" fillId="0" borderId="0">
      <alignment vertical="top"/>
      <protection/>
    </xf>
    <xf numFmtId="0" fontId="8" fillId="0" borderId="0">
      <alignment/>
      <protection/>
    </xf>
    <xf numFmtId="0" fontId="43" fillId="4" borderId="0" applyNumberFormat="0" applyBorder="0" applyAlignment="0" applyProtection="0"/>
  </cellStyleXfs>
  <cellXfs count="669">
    <xf numFmtId="0" fontId="0" fillId="0" borderId="0" xfId="0" applyAlignment="1">
      <alignment/>
    </xf>
    <xf numFmtId="38" fontId="0" fillId="0" borderId="0" xfId="0" applyNumberFormat="1" applyAlignment="1">
      <alignment/>
    </xf>
    <xf numFmtId="182" fontId="6" fillId="0" borderId="0" xfId="0" applyNumberFormat="1" applyFont="1" applyBorder="1" applyAlignment="1">
      <alignment/>
    </xf>
    <xf numFmtId="182" fontId="0" fillId="0" borderId="0" xfId="0" applyNumberFormat="1" applyFont="1" applyBorder="1" applyAlignment="1">
      <alignment/>
    </xf>
    <xf numFmtId="182" fontId="6" fillId="0" borderId="10" xfId="0" applyNumberFormat="1" applyFont="1" applyBorder="1" applyAlignment="1">
      <alignment/>
    </xf>
    <xf numFmtId="176" fontId="0" fillId="0" borderId="0" xfId="0" applyNumberFormat="1" applyAlignment="1">
      <alignment/>
    </xf>
    <xf numFmtId="176" fontId="0" fillId="0" borderId="11" xfId="0" applyNumberFormat="1" applyBorder="1" applyAlignment="1">
      <alignment/>
    </xf>
    <xf numFmtId="0" fontId="0" fillId="0" borderId="0" xfId="0" applyAlignment="1">
      <alignment vertical="center"/>
    </xf>
    <xf numFmtId="0" fontId="13" fillId="0" borderId="0" xfId="0" applyFont="1" applyAlignment="1">
      <alignment horizontal="center" vertical="center"/>
    </xf>
    <xf numFmtId="179" fontId="0" fillId="0" borderId="0" xfId="0" applyNumberFormat="1" applyAlignment="1">
      <alignment/>
    </xf>
    <xf numFmtId="0" fontId="0" fillId="0" borderId="0" xfId="0" applyAlignment="1">
      <alignment horizontal="center"/>
    </xf>
    <xf numFmtId="179" fontId="0" fillId="0" borderId="0" xfId="0" applyNumberFormat="1" applyFill="1" applyAlignment="1">
      <alignment/>
    </xf>
    <xf numFmtId="0" fontId="4" fillId="0" borderId="0" xfId="0" applyFont="1" applyAlignment="1">
      <alignment/>
    </xf>
    <xf numFmtId="0" fontId="0" fillId="23" borderId="11" xfId="0" applyFill="1" applyBorder="1" applyAlignment="1">
      <alignment/>
    </xf>
    <xf numFmtId="0" fontId="0" fillId="23" borderId="11" xfId="0" applyFill="1" applyBorder="1" applyAlignment="1">
      <alignment horizontal="center"/>
    </xf>
    <xf numFmtId="0" fontId="0" fillId="0" borderId="11" xfId="0" applyBorder="1" applyAlignment="1">
      <alignment/>
    </xf>
    <xf numFmtId="0" fontId="0" fillId="0" borderId="11" xfId="0" applyBorder="1" applyAlignment="1">
      <alignment/>
    </xf>
    <xf numFmtId="0" fontId="0" fillId="0" borderId="11" xfId="0" applyBorder="1" applyAlignment="1">
      <alignment horizontal="center"/>
    </xf>
    <xf numFmtId="38" fontId="0" fillId="0" borderId="11" xfId="52" applyBorder="1" applyAlignment="1">
      <alignment/>
    </xf>
    <xf numFmtId="0" fontId="0" fillId="0" borderId="11" xfId="0" applyBorder="1" applyAlignment="1">
      <alignment horizontal="left"/>
    </xf>
    <xf numFmtId="38" fontId="3" fillId="0" borderId="0" xfId="52" applyFont="1" applyAlignment="1">
      <alignment/>
    </xf>
    <xf numFmtId="38" fontId="3" fillId="0" borderId="0" xfId="52" applyFont="1" applyFill="1" applyAlignment="1">
      <alignment/>
    </xf>
    <xf numFmtId="38" fontId="0" fillId="0" borderId="11" xfId="52" applyFill="1" applyBorder="1" applyAlignment="1">
      <alignment/>
    </xf>
    <xf numFmtId="38" fontId="0" fillId="0" borderId="11" xfId="52" applyBorder="1" applyAlignment="1">
      <alignment horizontal="center"/>
    </xf>
    <xf numFmtId="38" fontId="0" fillId="0" borderId="11" xfId="52" applyFont="1" applyBorder="1" applyAlignment="1">
      <alignment/>
    </xf>
    <xf numFmtId="0" fontId="0" fillId="24" borderId="11" xfId="0" applyFill="1" applyBorder="1" applyAlignment="1">
      <alignment horizontal="center"/>
    </xf>
    <xf numFmtId="0" fontId="0" fillId="0" borderId="0" xfId="0" applyFill="1" applyAlignment="1">
      <alignment/>
    </xf>
    <xf numFmtId="0" fontId="0" fillId="0" borderId="11" xfId="0" applyFill="1" applyBorder="1" applyAlignment="1">
      <alignment/>
    </xf>
    <xf numFmtId="0" fontId="13" fillId="0" borderId="0" xfId="0" applyFont="1" applyAlignment="1">
      <alignment/>
    </xf>
    <xf numFmtId="0" fontId="13" fillId="0" borderId="0" xfId="0" applyFont="1" applyAlignment="1">
      <alignment horizontal="center"/>
    </xf>
    <xf numFmtId="38" fontId="13" fillId="0" borderId="0" xfId="52" applyFont="1" applyAlignment="1">
      <alignment/>
    </xf>
    <xf numFmtId="0" fontId="0" fillId="0" borderId="0" xfId="0" applyFont="1" applyAlignment="1">
      <alignment horizontal="center" vertical="center"/>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15"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24" borderId="19" xfId="0" applyFont="1" applyFill="1" applyBorder="1" applyAlignment="1">
      <alignment horizontal="center" vertical="center"/>
    </xf>
    <xf numFmtId="0" fontId="13" fillId="24" borderId="20" xfId="0" applyFont="1" applyFill="1" applyBorder="1" applyAlignment="1">
      <alignment horizontal="center" vertical="distributed"/>
    </xf>
    <xf numFmtId="0" fontId="13" fillId="24" borderId="21" xfId="0" applyFont="1" applyFill="1" applyBorder="1" applyAlignment="1">
      <alignment horizontal="center" vertical="distributed"/>
    </xf>
    <xf numFmtId="0" fontId="13" fillId="24" borderId="20" xfId="0" applyFont="1" applyFill="1" applyBorder="1" applyAlignment="1">
      <alignment horizontal="center" vertical="center"/>
    </xf>
    <xf numFmtId="0" fontId="13" fillId="24" borderId="22" xfId="0" applyFont="1" applyFill="1" applyBorder="1" applyAlignment="1">
      <alignment horizontal="center" vertical="center"/>
    </xf>
    <xf numFmtId="0" fontId="13" fillId="24" borderId="23" xfId="0" applyFont="1" applyFill="1" applyBorder="1" applyAlignment="1">
      <alignment horizontal="center" vertical="center"/>
    </xf>
    <xf numFmtId="0" fontId="13" fillId="24" borderId="24" xfId="0" applyFont="1" applyFill="1" applyBorder="1" applyAlignment="1">
      <alignment horizontal="center" vertical="center"/>
    </xf>
    <xf numFmtId="0" fontId="13" fillId="24" borderId="21" xfId="0" applyFont="1" applyFill="1" applyBorder="1" applyAlignment="1">
      <alignment horizontal="center" vertical="center"/>
    </xf>
    <xf numFmtId="0" fontId="13" fillId="24" borderId="21" xfId="0" applyFont="1" applyFill="1" applyBorder="1" applyAlignment="1">
      <alignment horizontal="right" vertical="center"/>
    </xf>
    <xf numFmtId="38" fontId="13" fillId="24" borderId="21" xfId="52" applyFont="1" applyFill="1" applyBorder="1" applyAlignment="1">
      <alignment horizontal="right" vertical="center"/>
    </xf>
    <xf numFmtId="38" fontId="13" fillId="24" borderId="25" xfId="52" applyFont="1" applyFill="1" applyBorder="1" applyAlignment="1">
      <alignment horizontal="right" vertical="center" wrapText="1"/>
    </xf>
    <xf numFmtId="0" fontId="13" fillId="0" borderId="26" xfId="0" applyFont="1" applyBorder="1" applyAlignment="1">
      <alignment horizontal="center"/>
    </xf>
    <xf numFmtId="38" fontId="13" fillId="0" borderId="0" xfId="0" applyNumberFormat="1" applyFont="1" applyBorder="1" applyAlignment="1">
      <alignment horizontal="center"/>
    </xf>
    <xf numFmtId="38" fontId="13" fillId="0" borderId="27" xfId="0" applyNumberFormat="1" applyFont="1"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38" fontId="13" fillId="0" borderId="29" xfId="0" applyNumberFormat="1" applyFont="1" applyBorder="1" applyAlignment="1">
      <alignment horizontal="center"/>
    </xf>
    <xf numFmtId="0" fontId="13" fillId="0" borderId="29" xfId="0" applyFont="1" applyBorder="1" applyAlignment="1">
      <alignment horizontal="center"/>
    </xf>
    <xf numFmtId="0" fontId="13" fillId="0" borderId="0" xfId="0" applyFont="1" applyBorder="1" applyAlignment="1">
      <alignment horizontal="center"/>
    </xf>
    <xf numFmtId="38" fontId="13" fillId="0" borderId="30" xfId="0" applyNumberFormat="1" applyFont="1" applyBorder="1" applyAlignment="1">
      <alignment horizontal="center"/>
    </xf>
    <xf numFmtId="0" fontId="13" fillId="0" borderId="31" xfId="0" applyFont="1" applyBorder="1" applyAlignment="1">
      <alignment horizontal="center"/>
    </xf>
    <xf numFmtId="0" fontId="13" fillId="25" borderId="27" xfId="0" applyFont="1" applyFill="1" applyBorder="1" applyAlignment="1">
      <alignment horizontal="center"/>
    </xf>
    <xf numFmtId="0" fontId="13" fillId="0" borderId="27" xfId="0" applyFont="1" applyBorder="1" applyAlignment="1">
      <alignment/>
    </xf>
    <xf numFmtId="38" fontId="13" fillId="0" borderId="27" xfId="52" applyFont="1" applyBorder="1" applyAlignment="1">
      <alignment/>
    </xf>
    <xf numFmtId="180" fontId="13" fillId="0" borderId="27" xfId="0" applyNumberFormat="1" applyFont="1" applyBorder="1" applyAlignment="1">
      <alignment/>
    </xf>
    <xf numFmtId="38" fontId="13" fillId="0" borderId="10" xfId="52" applyFont="1" applyBorder="1" applyAlignment="1">
      <alignment/>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25" borderId="33" xfId="0" applyFont="1" applyFill="1" applyBorder="1" applyAlignment="1">
      <alignment horizontal="center"/>
    </xf>
    <xf numFmtId="0" fontId="13" fillId="0" borderId="33" xfId="0" applyFont="1" applyBorder="1" applyAlignment="1">
      <alignment/>
    </xf>
    <xf numFmtId="38" fontId="13" fillId="0" borderId="33" xfId="52" applyFont="1" applyBorder="1" applyAlignment="1">
      <alignment/>
    </xf>
    <xf numFmtId="180" fontId="13" fillId="0" borderId="33" xfId="0" applyNumberFormat="1" applyFont="1" applyBorder="1" applyAlignment="1">
      <alignment/>
    </xf>
    <xf numFmtId="38" fontId="13" fillId="0" borderId="37" xfId="52" applyFont="1" applyBorder="1" applyAlignment="1">
      <alignment/>
    </xf>
    <xf numFmtId="38" fontId="13" fillId="0" borderId="33" xfId="0" applyNumberFormat="1" applyFont="1" applyBorder="1" applyAlignment="1">
      <alignment horizontal="center"/>
    </xf>
    <xf numFmtId="0" fontId="13" fillId="20" borderId="28" xfId="0" applyFont="1" applyFill="1" applyBorder="1" applyAlignment="1">
      <alignment horizontal="center"/>
    </xf>
    <xf numFmtId="0" fontId="13" fillId="20" borderId="34" xfId="0" applyFont="1" applyFill="1" applyBorder="1" applyAlignment="1">
      <alignment horizontal="center"/>
    </xf>
    <xf numFmtId="0" fontId="13" fillId="20" borderId="35" xfId="0" applyFont="1" applyFill="1" applyBorder="1" applyAlignment="1">
      <alignment horizontal="center"/>
    </xf>
    <xf numFmtId="0" fontId="13" fillId="20" borderId="36" xfId="0" applyFont="1" applyFill="1" applyBorder="1" applyAlignment="1">
      <alignment horizontal="center"/>
    </xf>
    <xf numFmtId="0" fontId="13" fillId="0" borderId="38" xfId="0" applyFont="1" applyBorder="1" applyAlignment="1">
      <alignment horizontal="center"/>
    </xf>
    <xf numFmtId="38" fontId="13" fillId="0" borderId="39" xfId="0" applyNumberFormat="1" applyFont="1" applyBorder="1" applyAlignment="1">
      <alignment horizontal="center"/>
    </xf>
    <xf numFmtId="0" fontId="13" fillId="0" borderId="40" xfId="0" applyFont="1" applyBorder="1" applyAlignment="1">
      <alignment horizontal="center"/>
    </xf>
    <xf numFmtId="0" fontId="13" fillId="20" borderId="39" xfId="0" applyFont="1" applyFill="1" applyBorder="1" applyAlignment="1">
      <alignment horizontal="center"/>
    </xf>
    <xf numFmtId="0" fontId="13" fillId="20" borderId="41" xfId="0" applyFont="1" applyFill="1" applyBorder="1" applyAlignment="1">
      <alignment horizontal="center"/>
    </xf>
    <xf numFmtId="0" fontId="13" fillId="20" borderId="42" xfId="0" applyFont="1" applyFill="1" applyBorder="1" applyAlignment="1">
      <alignment horizontal="center"/>
    </xf>
    <xf numFmtId="0" fontId="13" fillId="20" borderId="43" xfId="0" applyFont="1" applyFill="1" applyBorder="1" applyAlignment="1">
      <alignment horizontal="center"/>
    </xf>
    <xf numFmtId="0" fontId="13" fillId="25" borderId="40" xfId="0" applyFont="1" applyFill="1" applyBorder="1" applyAlignment="1">
      <alignment horizontal="center"/>
    </xf>
    <xf numFmtId="0" fontId="13" fillId="0" borderId="40" xfId="0" applyFont="1" applyBorder="1" applyAlignment="1">
      <alignment/>
    </xf>
    <xf numFmtId="38" fontId="13" fillId="0" borderId="40" xfId="52" applyFont="1" applyBorder="1" applyAlignment="1">
      <alignment/>
    </xf>
    <xf numFmtId="180" fontId="13" fillId="0" borderId="40" xfId="0" applyNumberFormat="1" applyFont="1" applyBorder="1" applyAlignment="1">
      <alignment/>
    </xf>
    <xf numFmtId="38" fontId="13" fillId="0" borderId="44" xfId="52" applyFont="1" applyBorder="1" applyAlignment="1">
      <alignment/>
    </xf>
    <xf numFmtId="0" fontId="13" fillId="25" borderId="0" xfId="0" applyFont="1" applyFill="1" applyBorder="1" applyAlignment="1">
      <alignment horizontal="center"/>
    </xf>
    <xf numFmtId="0" fontId="13" fillId="0" borderId="0" xfId="0" applyFont="1" applyBorder="1" applyAlignment="1">
      <alignment/>
    </xf>
    <xf numFmtId="38" fontId="13" fillId="0" borderId="0" xfId="52" applyFont="1" applyBorder="1" applyAlignment="1">
      <alignment/>
    </xf>
    <xf numFmtId="38" fontId="13" fillId="0" borderId="45" xfId="52" applyFont="1" applyBorder="1" applyAlignment="1">
      <alignment/>
    </xf>
    <xf numFmtId="38" fontId="13" fillId="0" borderId="0" xfId="0" applyNumberFormat="1" applyFont="1" applyAlignment="1">
      <alignment horizontal="center"/>
    </xf>
    <xf numFmtId="38" fontId="13" fillId="0" borderId="0" xfId="0" applyNumberFormat="1" applyFont="1" applyAlignment="1">
      <alignment/>
    </xf>
    <xf numFmtId="38" fontId="13" fillId="0" borderId="28" xfId="0" applyNumberFormat="1" applyFont="1" applyBorder="1" applyAlignment="1">
      <alignment horizontal="center"/>
    </xf>
    <xf numFmtId="38" fontId="12" fillId="0" borderId="45" xfId="52" applyFont="1" applyBorder="1" applyAlignment="1">
      <alignment/>
    </xf>
    <xf numFmtId="0" fontId="4" fillId="0" borderId="0" xfId="0" applyFont="1" applyAlignment="1">
      <alignment horizontal="left"/>
    </xf>
    <xf numFmtId="0" fontId="0" fillId="0" borderId="11" xfId="0" applyBorder="1" applyAlignment="1">
      <alignment horizontal="center" wrapText="1"/>
    </xf>
    <xf numFmtId="179" fontId="0" fillId="0" borderId="11" xfId="0" applyNumberFormat="1" applyBorder="1" applyAlignment="1">
      <alignment/>
    </xf>
    <xf numFmtId="0" fontId="0" fillId="0" borderId="0" xfId="0" applyAlignment="1">
      <alignment horizontal="center" wrapText="1"/>
    </xf>
    <xf numFmtId="179" fontId="0" fillId="0" borderId="11" xfId="0" applyNumberFormat="1" applyFill="1" applyBorder="1" applyAlignment="1">
      <alignment horizontal="center" wrapText="1"/>
    </xf>
    <xf numFmtId="0" fontId="0" fillId="0" borderId="46" xfId="0" applyBorder="1" applyAlignment="1">
      <alignment/>
    </xf>
    <xf numFmtId="179" fontId="0" fillId="0" borderId="46" xfId="0" applyNumberFormat="1" applyBorder="1" applyAlignment="1">
      <alignment/>
    </xf>
    <xf numFmtId="179" fontId="0" fillId="0" borderId="46" xfId="0" applyNumberFormat="1" applyBorder="1" applyAlignment="1">
      <alignment horizontal="right"/>
    </xf>
    <xf numFmtId="0" fontId="0" fillId="0" borderId="0" xfId="0" applyFill="1" applyBorder="1" applyAlignment="1">
      <alignment horizontal="center"/>
    </xf>
    <xf numFmtId="38" fontId="0" fillId="0" borderId="11" xfId="0" applyNumberFormat="1" applyBorder="1" applyAlignment="1">
      <alignment/>
    </xf>
    <xf numFmtId="0" fontId="0" fillId="0" borderId="0" xfId="0" applyAlignment="1">
      <alignment horizontal="right"/>
    </xf>
    <xf numFmtId="0" fontId="0" fillId="0" borderId="11" xfId="0" applyBorder="1" applyAlignment="1">
      <alignment horizontal="right"/>
    </xf>
    <xf numFmtId="38" fontId="0" fillId="0" borderId="11" xfId="52" applyBorder="1" applyAlignment="1">
      <alignment horizontal="right"/>
    </xf>
    <xf numFmtId="2" fontId="0" fillId="0" borderId="11" xfId="0" applyNumberFormat="1" applyBorder="1" applyAlignment="1">
      <alignment horizontal="right"/>
    </xf>
    <xf numFmtId="2" fontId="0" fillId="0" borderId="11" xfId="0" applyNumberFormat="1" applyBorder="1" applyAlignment="1">
      <alignment/>
    </xf>
    <xf numFmtId="0" fontId="0" fillId="24" borderId="11" xfId="0" applyFill="1" applyBorder="1" applyAlignment="1">
      <alignment wrapText="1"/>
    </xf>
    <xf numFmtId="0" fontId="0" fillId="0" borderId="11" xfId="0" applyFill="1" applyBorder="1" applyAlignment="1">
      <alignment wrapText="1"/>
    </xf>
    <xf numFmtId="0" fontId="0" fillId="24" borderId="11" xfId="0" applyFill="1" applyBorder="1" applyAlignment="1">
      <alignment horizontal="right"/>
    </xf>
    <xf numFmtId="38" fontId="0" fillId="0" borderId="11" xfId="52" applyFill="1" applyBorder="1" applyAlignment="1">
      <alignment horizontal="right"/>
    </xf>
    <xf numFmtId="0" fontId="0" fillId="0" borderId="11" xfId="0" applyFill="1" applyBorder="1" applyAlignment="1">
      <alignment horizontal="center"/>
    </xf>
    <xf numFmtId="176" fontId="0" fillId="0" borderId="11" xfId="0" applyNumberFormat="1" applyFill="1" applyBorder="1" applyAlignment="1">
      <alignment horizontal="right"/>
    </xf>
    <xf numFmtId="2" fontId="0" fillId="0" borderId="11" xfId="0" applyNumberFormat="1" applyFill="1" applyBorder="1" applyAlignment="1">
      <alignment horizontal="right"/>
    </xf>
    <xf numFmtId="0" fontId="0" fillId="24" borderId="11" xfId="0" applyFill="1" applyBorder="1" applyAlignment="1">
      <alignment/>
    </xf>
    <xf numFmtId="176" fontId="0" fillId="0" borderId="11" xfId="0" applyNumberFormat="1" applyFill="1" applyBorder="1" applyAlignment="1">
      <alignment/>
    </xf>
    <xf numFmtId="2" fontId="0" fillId="0" borderId="11" xfId="0" applyNumberFormat="1" applyFill="1" applyBorder="1" applyAlignment="1">
      <alignment/>
    </xf>
    <xf numFmtId="179" fontId="0" fillId="0" borderId="11" xfId="0" applyNumberFormat="1" applyFill="1" applyBorder="1" applyAlignment="1">
      <alignment/>
    </xf>
    <xf numFmtId="179" fontId="4" fillId="0" borderId="0" xfId="0" applyNumberFormat="1" applyFont="1" applyAlignment="1">
      <alignment/>
    </xf>
    <xf numFmtId="179" fontId="0" fillId="0" borderId="0" xfId="0" applyNumberFormat="1" applyFill="1" applyBorder="1" applyAlignment="1">
      <alignment/>
    </xf>
    <xf numFmtId="38" fontId="0" fillId="0" borderId="11" xfId="52" applyFont="1" applyBorder="1" applyAlignment="1">
      <alignment/>
    </xf>
    <xf numFmtId="187" fontId="0" fillId="0" borderId="0" xfId="0" applyNumberFormat="1" applyAlignment="1">
      <alignment/>
    </xf>
    <xf numFmtId="187" fontId="0" fillId="0" borderId="11" xfId="0" applyNumberFormat="1" applyBorder="1" applyAlignment="1">
      <alignment/>
    </xf>
    <xf numFmtId="187" fontId="0" fillId="0" borderId="11" xfId="0" applyNumberFormat="1" applyFill="1" applyBorder="1" applyAlignment="1">
      <alignment horizontal="center" wrapText="1"/>
    </xf>
    <xf numFmtId="187" fontId="0" fillId="0" borderId="46" xfId="0" applyNumberFormat="1" applyBorder="1" applyAlignment="1">
      <alignment horizontal="right"/>
    </xf>
    <xf numFmtId="38" fontId="0" fillId="0" borderId="11" xfId="52" applyFont="1" applyBorder="1" applyAlignment="1">
      <alignment horizontal="right"/>
    </xf>
    <xf numFmtId="0" fontId="0" fillId="0" borderId="47" xfId="0" applyBorder="1" applyAlignment="1">
      <alignment/>
    </xf>
    <xf numFmtId="182" fontId="0" fillId="0" borderId="0" xfId="0" applyNumberFormat="1" applyAlignment="1">
      <alignment/>
    </xf>
    <xf numFmtId="182" fontId="6" fillId="0" borderId="0" xfId="0" applyNumberFormat="1" applyFont="1" applyAlignment="1">
      <alignment/>
    </xf>
    <xf numFmtId="182" fontId="0" fillId="0" borderId="0" xfId="0" applyNumberFormat="1" applyFill="1" applyAlignment="1">
      <alignment/>
    </xf>
    <xf numFmtId="0" fontId="0" fillId="0" borderId="0" xfId="0" applyBorder="1" applyAlignment="1">
      <alignment/>
    </xf>
    <xf numFmtId="0" fontId="11" fillId="0" borderId="0" xfId="0" applyFont="1" applyAlignment="1">
      <alignment/>
    </xf>
    <xf numFmtId="0" fontId="9" fillId="0" borderId="0" xfId="0" applyFont="1" applyAlignment="1">
      <alignment/>
    </xf>
    <xf numFmtId="0" fontId="9" fillId="0" borderId="0" xfId="0" applyFont="1" applyAlignment="1">
      <alignment horizontal="center"/>
    </xf>
    <xf numFmtId="0" fontId="9" fillId="23" borderId="11" xfId="0" applyFont="1" applyFill="1" applyBorder="1" applyAlignment="1">
      <alignment/>
    </xf>
    <xf numFmtId="0" fontId="9" fillId="23" borderId="11" xfId="0" applyFont="1" applyFill="1" applyBorder="1" applyAlignment="1">
      <alignment horizontal="center"/>
    </xf>
    <xf numFmtId="0" fontId="9" fillId="0" borderId="11" xfId="0" applyFont="1" applyBorder="1" applyAlignment="1">
      <alignment/>
    </xf>
    <xf numFmtId="0" fontId="9" fillId="0" borderId="11" xfId="0" applyFont="1" applyBorder="1" applyAlignment="1">
      <alignment/>
    </xf>
    <xf numFmtId="0" fontId="9" fillId="0" borderId="11" xfId="0" applyFont="1" applyFill="1" applyBorder="1" applyAlignment="1">
      <alignment horizontal="center"/>
    </xf>
    <xf numFmtId="38" fontId="9" fillId="0" borderId="11" xfId="52" applyFont="1" applyFill="1" applyBorder="1" applyAlignment="1">
      <alignment/>
    </xf>
    <xf numFmtId="38" fontId="9" fillId="0" borderId="11" xfId="52" applyFont="1" applyBorder="1" applyAlignment="1">
      <alignment/>
    </xf>
    <xf numFmtId="0" fontId="9" fillId="0" borderId="11" xfId="0" applyFont="1" applyFill="1" applyBorder="1" applyAlignment="1">
      <alignment/>
    </xf>
    <xf numFmtId="0" fontId="9" fillId="0" borderId="11" xfId="0" applyFont="1" applyFill="1" applyBorder="1" applyAlignment="1">
      <alignment horizontal="left"/>
    </xf>
    <xf numFmtId="38" fontId="22" fillId="0" borderId="0" xfId="52" applyFont="1" applyFill="1" applyAlignment="1">
      <alignment/>
    </xf>
    <xf numFmtId="0" fontId="9" fillId="0" borderId="11" xfId="0" applyFont="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176" fontId="4" fillId="0" borderId="48" xfId="0" applyNumberFormat="1" applyFont="1" applyFill="1" applyBorder="1" applyAlignment="1">
      <alignment horizontal="right"/>
    </xf>
    <xf numFmtId="0" fontId="0" fillId="0" borderId="49" xfId="0" applyFill="1" applyBorder="1" applyAlignment="1">
      <alignment horizontal="center"/>
    </xf>
    <xf numFmtId="0" fontId="0" fillId="0" borderId="50" xfId="0" applyFill="1" applyBorder="1" applyAlignment="1">
      <alignment horizontal="center"/>
    </xf>
    <xf numFmtId="0" fontId="0" fillId="0" borderId="11" xfId="0" applyFill="1" applyBorder="1" applyAlignment="1">
      <alignment/>
    </xf>
    <xf numFmtId="38" fontId="0" fillId="0" borderId="46" xfId="52" applyBorder="1" applyAlignment="1">
      <alignment/>
    </xf>
    <xf numFmtId="38" fontId="0" fillId="0" borderId="47" xfId="52" applyBorder="1" applyAlignment="1">
      <alignment/>
    </xf>
    <xf numFmtId="38" fontId="4" fillId="0" borderId="48" xfId="52" applyFont="1" applyBorder="1" applyAlignment="1">
      <alignment/>
    </xf>
    <xf numFmtId="38" fontId="0" fillId="0" borderId="49" xfId="52" applyBorder="1" applyAlignment="1">
      <alignment/>
    </xf>
    <xf numFmtId="0" fontId="0" fillId="0" borderId="50" xfId="0" applyBorder="1" applyAlignment="1">
      <alignment/>
    </xf>
    <xf numFmtId="0" fontId="9" fillId="0" borderId="11" xfId="0" applyFont="1" applyFill="1" applyBorder="1" applyAlignment="1">
      <alignment/>
    </xf>
    <xf numFmtId="0" fontId="9" fillId="0" borderId="46" xfId="0" applyFont="1" applyFill="1" applyBorder="1" applyAlignment="1">
      <alignment horizontal="center"/>
    </xf>
    <xf numFmtId="0" fontId="9" fillId="0" borderId="0" xfId="0" applyFont="1" applyFill="1" applyAlignment="1">
      <alignment/>
    </xf>
    <xf numFmtId="0" fontId="9" fillId="0" borderId="47" xfId="0" applyFont="1" applyFill="1" applyBorder="1" applyAlignment="1">
      <alignment horizontal="center"/>
    </xf>
    <xf numFmtId="38" fontId="11" fillId="0" borderId="48" xfId="52" applyFont="1" applyFill="1" applyBorder="1" applyAlignment="1">
      <alignment horizontal="right"/>
    </xf>
    <xf numFmtId="0" fontId="9" fillId="0" borderId="49" xfId="0" applyFont="1" applyFill="1" applyBorder="1" applyAlignment="1">
      <alignment horizontal="center"/>
    </xf>
    <xf numFmtId="0" fontId="9" fillId="0" borderId="50" xfId="0" applyFont="1" applyFill="1" applyBorder="1" applyAlignment="1">
      <alignment horizontal="center"/>
    </xf>
    <xf numFmtId="38" fontId="9" fillId="0" borderId="47" xfId="52" applyFont="1" applyBorder="1" applyAlignment="1">
      <alignment/>
    </xf>
    <xf numFmtId="38" fontId="11" fillId="0" borderId="48" xfId="52" applyFont="1" applyBorder="1" applyAlignment="1">
      <alignment/>
    </xf>
    <xf numFmtId="38" fontId="9" fillId="0" borderId="49" xfId="52" applyFont="1" applyBorder="1" applyAlignment="1">
      <alignment/>
    </xf>
    <xf numFmtId="38" fontId="4" fillId="0" borderId="48" xfId="52" applyFont="1" applyFill="1" applyBorder="1" applyAlignment="1">
      <alignment horizontal="right"/>
    </xf>
    <xf numFmtId="38" fontId="4" fillId="0" borderId="48" xfId="52" applyFont="1" applyBorder="1" applyAlignment="1">
      <alignment vertical="center"/>
    </xf>
    <xf numFmtId="0" fontId="0" fillId="0" borderId="49" xfId="0" applyBorder="1" applyAlignment="1">
      <alignment/>
    </xf>
    <xf numFmtId="38" fontId="0" fillId="0" borderId="0" xfId="52" applyFont="1" applyAlignment="1">
      <alignment/>
    </xf>
    <xf numFmtId="38" fontId="0" fillId="0" borderId="0" xfId="52" applyFont="1" applyBorder="1" applyAlignment="1">
      <alignment/>
    </xf>
    <xf numFmtId="10" fontId="0" fillId="0" borderId="0" xfId="0" applyNumberFormat="1" applyFill="1" applyAlignment="1">
      <alignment/>
    </xf>
    <xf numFmtId="176" fontId="0" fillId="0" borderId="0" xfId="0" applyNumberFormat="1" applyBorder="1" applyAlignment="1">
      <alignment/>
    </xf>
    <xf numFmtId="176" fontId="0" fillId="0" borderId="51" xfId="0" applyNumberFormat="1" applyBorder="1" applyAlignment="1">
      <alignment/>
    </xf>
    <xf numFmtId="179" fontId="0" fillId="0" borderId="0" xfId="0" applyNumberFormat="1" applyBorder="1" applyAlignment="1">
      <alignment/>
    </xf>
    <xf numFmtId="38" fontId="0" fillId="0" borderId="0" xfId="52" applyBorder="1" applyAlignment="1">
      <alignment/>
    </xf>
    <xf numFmtId="182" fontId="0" fillId="0" borderId="0" xfId="0" applyNumberFormat="1" applyFill="1" applyBorder="1" applyAlignment="1">
      <alignment/>
    </xf>
    <xf numFmtId="0" fontId="0" fillId="0" borderId="0" xfId="0" applyAlignment="1">
      <alignment horizontal="left" vertical="center"/>
    </xf>
    <xf numFmtId="179" fontId="9" fillId="0" borderId="0" xfId="0" applyNumberFormat="1" applyFont="1" applyBorder="1" applyAlignment="1">
      <alignment horizontal="left"/>
    </xf>
    <xf numFmtId="0" fontId="3" fillId="0" borderId="52" xfId="0" applyFont="1" applyBorder="1" applyAlignment="1">
      <alignment horizontal="center" vertical="center"/>
    </xf>
    <xf numFmtId="38" fontId="3" fillId="0" borderId="50" xfId="52" applyFont="1" applyBorder="1" applyAlignment="1">
      <alignment horizontal="center" vertical="center"/>
    </xf>
    <xf numFmtId="38" fontId="3" fillId="0" borderId="11" xfId="52" applyFont="1" applyBorder="1" applyAlignment="1">
      <alignment horizontal="center"/>
    </xf>
    <xf numFmtId="186" fontId="3" fillId="0" borderId="11" xfId="52" applyNumberFormat="1" applyFont="1" applyBorder="1" applyAlignment="1">
      <alignment horizontal="center" vertical="center"/>
    </xf>
    <xf numFmtId="38" fontId="3" fillId="0" borderId="27" xfId="52" applyFont="1" applyBorder="1" applyAlignment="1">
      <alignment/>
    </xf>
    <xf numFmtId="38" fontId="3" fillId="0" borderId="27" xfId="52" applyFont="1" applyBorder="1" applyAlignment="1">
      <alignment horizontal="left" vertical="center"/>
    </xf>
    <xf numFmtId="38" fontId="3" fillId="0" borderId="27" xfId="52" applyFont="1" applyBorder="1" applyAlignment="1">
      <alignment vertical="center"/>
    </xf>
    <xf numFmtId="186" fontId="3" fillId="0" borderId="27" xfId="52" applyNumberFormat="1" applyFont="1" applyBorder="1" applyAlignment="1">
      <alignment horizontal="left" vertical="center"/>
    </xf>
    <xf numFmtId="186" fontId="3" fillId="0" borderId="27" xfId="52" applyNumberFormat="1" applyFont="1" applyBorder="1" applyAlignment="1">
      <alignment horizontal="left"/>
    </xf>
    <xf numFmtId="186" fontId="13" fillId="0" borderId="27" xfId="52" applyNumberFormat="1" applyFont="1" applyBorder="1" applyAlignment="1">
      <alignment horizontal="left"/>
    </xf>
    <xf numFmtId="38" fontId="3" fillId="0" borderId="27" xfId="52" applyFont="1" applyFill="1" applyBorder="1" applyAlignment="1">
      <alignment vertical="center"/>
    </xf>
    <xf numFmtId="186" fontId="3" fillId="0" borderId="27" xfId="52" applyNumberFormat="1" applyFont="1" applyFill="1" applyBorder="1" applyAlignment="1">
      <alignment horizontal="left" vertical="center"/>
    </xf>
    <xf numFmtId="186" fontId="3" fillId="0" borderId="0" xfId="52" applyNumberFormat="1" applyFont="1" applyAlignment="1">
      <alignment horizontal="left"/>
    </xf>
    <xf numFmtId="188" fontId="3" fillId="0" borderId="27" xfId="52" applyNumberFormat="1" applyFont="1" applyFill="1" applyBorder="1" applyAlignment="1">
      <alignment vertical="center"/>
    </xf>
    <xf numFmtId="38" fontId="3" fillId="0" borderId="0" xfId="52" applyFont="1" applyAlignment="1">
      <alignment horizontal="left" vertical="center"/>
    </xf>
    <xf numFmtId="38" fontId="3" fillId="0" borderId="50" xfId="52" applyFont="1" applyBorder="1" applyAlignment="1">
      <alignment/>
    </xf>
    <xf numFmtId="38" fontId="3" fillId="0" borderId="50" xfId="52" applyFont="1" applyBorder="1" applyAlignment="1">
      <alignment vertical="center"/>
    </xf>
    <xf numFmtId="38" fontId="3" fillId="0" borderId="50" xfId="52" applyFont="1" applyBorder="1" applyAlignment="1">
      <alignment horizontal="left" vertical="center"/>
    </xf>
    <xf numFmtId="186" fontId="0" fillId="0" borderId="0" xfId="0" applyNumberFormat="1" applyAlignment="1">
      <alignment/>
    </xf>
    <xf numFmtId="0" fontId="0" fillId="0" borderId="51" xfId="0" applyBorder="1" applyAlignment="1">
      <alignment horizontal="right"/>
    </xf>
    <xf numFmtId="179" fontId="20" fillId="0" borderId="0" xfId="0" applyNumberFormat="1" applyFont="1" applyAlignment="1">
      <alignment/>
    </xf>
    <xf numFmtId="179" fontId="0" fillId="0" borderId="15" xfId="0" applyNumberFormat="1" applyBorder="1" applyAlignment="1">
      <alignment/>
    </xf>
    <xf numFmtId="179" fontId="0" fillId="0" borderId="53" xfId="0" applyNumberFormat="1" applyBorder="1" applyAlignment="1">
      <alignment/>
    </xf>
    <xf numFmtId="179" fontId="6" fillId="0" borderId="0" xfId="0" applyNumberFormat="1" applyFont="1" applyBorder="1" applyAlignment="1">
      <alignment/>
    </xf>
    <xf numFmtId="179" fontId="3" fillId="0" borderId="0" xfId="0" applyNumberFormat="1" applyFont="1" applyFill="1" applyBorder="1" applyAlignment="1">
      <alignment/>
    </xf>
    <xf numFmtId="179" fontId="6" fillId="0" borderId="0" xfId="0" applyNumberFormat="1" applyFont="1" applyBorder="1" applyAlignment="1">
      <alignment horizontal="right"/>
    </xf>
    <xf numFmtId="179" fontId="6"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Border="1" applyAlignment="1">
      <alignment horizontal="left"/>
    </xf>
    <xf numFmtId="179" fontId="1" fillId="0" borderId="0" xfId="0" applyNumberFormat="1" applyFont="1" applyBorder="1" applyAlignment="1">
      <alignment horizontal="left"/>
    </xf>
    <xf numFmtId="179" fontId="0" fillId="0" borderId="54" xfId="0" applyNumberFormat="1" applyBorder="1" applyAlignment="1">
      <alignment/>
    </xf>
    <xf numFmtId="179" fontId="0" fillId="0" borderId="55" xfId="0" applyNumberFormat="1" applyBorder="1" applyAlignment="1">
      <alignment/>
    </xf>
    <xf numFmtId="179" fontId="1" fillId="0" borderId="55" xfId="0" applyNumberFormat="1" applyFont="1" applyBorder="1" applyAlignment="1">
      <alignment/>
    </xf>
    <xf numFmtId="179" fontId="0" fillId="0" borderId="56" xfId="0" applyNumberFormat="1" applyBorder="1" applyAlignment="1">
      <alignment/>
    </xf>
    <xf numFmtId="179" fontId="13" fillId="0" borderId="0" xfId="0" applyNumberFormat="1" applyFont="1" applyBorder="1" applyAlignment="1">
      <alignment horizontal="center" vertical="top" wrapText="1"/>
    </xf>
    <xf numFmtId="179" fontId="0" fillId="0" borderId="10" xfId="0" applyNumberFormat="1" applyBorder="1" applyAlignment="1">
      <alignment/>
    </xf>
    <xf numFmtId="179" fontId="16" fillId="0" borderId="0" xfId="0" applyNumberFormat="1" applyFont="1" applyBorder="1" applyAlignment="1">
      <alignment vertical="top" wrapText="1"/>
    </xf>
    <xf numFmtId="179" fontId="16" fillId="0" borderId="0" xfId="0" applyNumberFormat="1" applyFont="1" applyAlignment="1">
      <alignment vertical="center" wrapText="1"/>
    </xf>
    <xf numFmtId="179" fontId="16" fillId="0" borderId="0" xfId="0" applyNumberFormat="1" applyFont="1" applyBorder="1" applyAlignment="1">
      <alignment vertical="center" wrapText="1"/>
    </xf>
    <xf numFmtId="179" fontId="9" fillId="0" borderId="0" xfId="0" applyNumberFormat="1" applyFont="1" applyAlignment="1">
      <alignment vertical="center"/>
    </xf>
    <xf numFmtId="179" fontId="21" fillId="0" borderId="0" xfId="0" applyNumberFormat="1" applyFont="1" applyBorder="1" applyAlignment="1">
      <alignment vertical="top"/>
    </xf>
    <xf numFmtId="179" fontId="16" fillId="0" borderId="0" xfId="0" applyNumberFormat="1" applyFont="1" applyAlignment="1">
      <alignment vertical="center"/>
    </xf>
    <xf numFmtId="179" fontId="0" fillId="0" borderId="57" xfId="0" applyNumberFormat="1" applyBorder="1" applyAlignment="1">
      <alignment/>
    </xf>
    <xf numFmtId="179" fontId="3" fillId="0" borderId="15" xfId="0" applyNumberFormat="1" applyFont="1" applyBorder="1" applyAlignment="1">
      <alignment/>
    </xf>
    <xf numFmtId="179" fontId="26" fillId="0" borderId="15" xfId="0" applyNumberFormat="1" applyFont="1" applyBorder="1" applyAlignment="1">
      <alignment/>
    </xf>
    <xf numFmtId="179" fontId="0" fillId="0" borderId="58" xfId="0" applyNumberFormat="1" applyBorder="1" applyAlignment="1">
      <alignment/>
    </xf>
    <xf numFmtId="179" fontId="1" fillId="0" borderId="0" xfId="0" applyNumberFormat="1" applyFont="1" applyAlignment="1">
      <alignment/>
    </xf>
    <xf numFmtId="179" fontId="9" fillId="0" borderId="0" xfId="0" applyNumberFormat="1" applyFont="1" applyAlignment="1">
      <alignment/>
    </xf>
    <xf numFmtId="179" fontId="3" fillId="0" borderId="0" xfId="0" applyNumberFormat="1" applyFont="1" applyAlignment="1">
      <alignment/>
    </xf>
    <xf numFmtId="179" fontId="6" fillId="0" borderId="0" xfId="0" applyNumberFormat="1" applyFont="1" applyFill="1" applyAlignment="1">
      <alignment/>
    </xf>
    <xf numFmtId="179" fontId="6" fillId="0" borderId="0" xfId="0" applyNumberFormat="1" applyFont="1" applyFill="1" applyAlignment="1">
      <alignment horizontal="right"/>
    </xf>
    <xf numFmtId="179" fontId="16" fillId="0" borderId="0" xfId="0" applyNumberFormat="1" applyFont="1" applyAlignment="1">
      <alignment vertical="top" wrapText="1"/>
    </xf>
    <xf numFmtId="38" fontId="0" fillId="0" borderId="0" xfId="52" applyAlignment="1">
      <alignment vertical="center"/>
    </xf>
    <xf numFmtId="0" fontId="10" fillId="0" borderId="0" xfId="0" applyFont="1" applyAlignment="1">
      <alignment vertical="center"/>
    </xf>
    <xf numFmtId="182" fontId="3" fillId="0" borderId="0" xfId="0" applyNumberFormat="1" applyFont="1" applyAlignment="1">
      <alignment horizontal="center" vertical="center"/>
    </xf>
    <xf numFmtId="0" fontId="0" fillId="26" borderId="0" xfId="0"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54" xfId="0" applyBorder="1" applyAlignment="1">
      <alignment vertical="center"/>
    </xf>
    <xf numFmtId="0" fontId="0" fillId="0" borderId="55" xfId="0" applyBorder="1" applyAlignment="1">
      <alignment vertical="center"/>
    </xf>
    <xf numFmtId="182" fontId="0" fillId="26" borderId="55" xfId="0" applyNumberFormat="1" applyFont="1" applyFill="1" applyBorder="1" applyAlignment="1">
      <alignment horizontal="center" vertical="center" shrinkToFit="1"/>
    </xf>
    <xf numFmtId="182" fontId="0" fillId="0" borderId="55" xfId="0" applyNumberFormat="1" applyFont="1" applyFill="1" applyBorder="1" applyAlignment="1">
      <alignment horizontal="center" vertical="center" shrinkToFit="1"/>
    </xf>
    <xf numFmtId="182" fontId="0" fillId="0" borderId="55" xfId="0" applyNumberFormat="1" applyFont="1" applyBorder="1" applyAlignment="1">
      <alignment horizontal="center" vertical="center" shrinkToFit="1"/>
    </xf>
    <xf numFmtId="0" fontId="0" fillId="0" borderId="53" xfId="0" applyBorder="1" applyAlignment="1">
      <alignment vertical="center"/>
    </xf>
    <xf numFmtId="0" fontId="0" fillId="0" borderId="0" xfId="0" applyBorder="1" applyAlignment="1">
      <alignment vertical="center"/>
    </xf>
    <xf numFmtId="182" fontId="0" fillId="26" borderId="0" xfId="0" applyNumberFormat="1" applyFont="1" applyFill="1" applyBorder="1" applyAlignment="1">
      <alignment horizontal="center" vertical="center" shrinkToFit="1"/>
    </xf>
    <xf numFmtId="179" fontId="13" fillId="0" borderId="0" xfId="0" applyNumberFormat="1" applyFont="1" applyFill="1" applyBorder="1" applyAlignment="1">
      <alignment horizontal="left" vertical="top" wrapText="1"/>
    </xf>
    <xf numFmtId="0" fontId="6" fillId="0" borderId="53" xfId="0" applyFont="1" applyBorder="1" applyAlignment="1">
      <alignment vertical="center"/>
    </xf>
    <xf numFmtId="0" fontId="6" fillId="0" borderId="0" xfId="0" applyFont="1" applyBorder="1" applyAlignment="1">
      <alignment vertical="center"/>
    </xf>
    <xf numFmtId="182" fontId="6" fillId="26" borderId="0" xfId="0" applyNumberFormat="1" applyFont="1" applyFill="1" applyBorder="1" applyAlignment="1">
      <alignment vertical="center"/>
    </xf>
    <xf numFmtId="182" fontId="6" fillId="0" borderId="0" xfId="0" applyNumberFormat="1" applyFont="1" applyFill="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right" vertical="center"/>
    </xf>
    <xf numFmtId="182" fontId="6" fillId="21" borderId="0" xfId="0" applyNumberFormat="1" applyFont="1" applyFill="1" applyBorder="1" applyAlignment="1">
      <alignment vertical="center"/>
    </xf>
    <xf numFmtId="182" fontId="6" fillId="0" borderId="59" xfId="0" applyNumberFormat="1" applyFont="1" applyBorder="1" applyAlignment="1">
      <alignment horizontal="right" vertical="center"/>
    </xf>
    <xf numFmtId="176" fontId="0" fillId="0" borderId="0" xfId="0" applyNumberFormat="1" applyAlignment="1">
      <alignment vertical="center"/>
    </xf>
    <xf numFmtId="38" fontId="0" fillId="0" borderId="0" xfId="0" applyNumberFormat="1" applyAlignment="1">
      <alignment vertical="center"/>
    </xf>
    <xf numFmtId="0" fontId="21" fillId="0" borderId="0" xfId="0" applyFont="1" applyBorder="1" applyAlignment="1">
      <alignment vertical="center"/>
    </xf>
    <xf numFmtId="0" fontId="9" fillId="0" borderId="0" xfId="0" applyFont="1" applyBorder="1" applyAlignment="1">
      <alignment horizontal="left"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0" fillId="0" borderId="57" xfId="0" applyBorder="1" applyAlignment="1">
      <alignment vertical="center"/>
    </xf>
    <xf numFmtId="0" fontId="0" fillId="0" borderId="15" xfId="0" applyBorder="1" applyAlignment="1">
      <alignment vertical="center"/>
    </xf>
    <xf numFmtId="182" fontId="0" fillId="26" borderId="15" xfId="0" applyNumberFormat="1" applyFill="1" applyBorder="1" applyAlignment="1">
      <alignment vertical="center"/>
    </xf>
    <xf numFmtId="182" fontId="0" fillId="0" borderId="15" xfId="0" applyNumberFormat="1" applyFill="1" applyBorder="1" applyAlignment="1">
      <alignment vertical="center"/>
    </xf>
    <xf numFmtId="182" fontId="0" fillId="0" borderId="15" xfId="0" applyNumberFormat="1" applyBorder="1" applyAlignment="1">
      <alignment vertical="center"/>
    </xf>
    <xf numFmtId="182" fontId="20" fillId="0" borderId="0" xfId="0" applyNumberFormat="1" applyFont="1" applyAlignment="1">
      <alignment/>
    </xf>
    <xf numFmtId="182" fontId="4" fillId="0" borderId="0" xfId="0" applyNumberFormat="1" applyFont="1" applyAlignment="1">
      <alignment/>
    </xf>
    <xf numFmtId="182" fontId="6" fillId="0" borderId="0" xfId="0" applyNumberFormat="1" applyFont="1" applyAlignment="1">
      <alignment horizontal="center"/>
    </xf>
    <xf numFmtId="182" fontId="0" fillId="0" borderId="0" xfId="0" applyNumberFormat="1" applyAlignment="1">
      <alignment horizontal="center"/>
    </xf>
    <xf numFmtId="182" fontId="0" fillId="0" borderId="15" xfId="0" applyNumberFormat="1" applyBorder="1" applyAlignment="1">
      <alignment/>
    </xf>
    <xf numFmtId="182" fontId="0" fillId="0" borderId="0" xfId="0" applyNumberFormat="1" applyBorder="1" applyAlignment="1">
      <alignment horizontal="right"/>
    </xf>
    <xf numFmtId="182" fontId="0" fillId="0" borderId="53" xfId="0" applyNumberFormat="1" applyBorder="1" applyAlignment="1">
      <alignment/>
    </xf>
    <xf numFmtId="182" fontId="6" fillId="0" borderId="10" xfId="0" applyNumberFormat="1" applyFont="1" applyBorder="1" applyAlignment="1">
      <alignment horizontal="right"/>
    </xf>
    <xf numFmtId="182" fontId="6" fillId="0" borderId="0" xfId="0" applyNumberFormat="1" applyFont="1" applyBorder="1" applyAlignment="1">
      <alignment horizontal="right"/>
    </xf>
    <xf numFmtId="182" fontId="6" fillId="0" borderId="0" xfId="0" applyNumberFormat="1" applyFont="1" applyFill="1" applyBorder="1" applyAlignment="1">
      <alignment/>
    </xf>
    <xf numFmtId="182" fontId="3" fillId="0" borderId="0" xfId="0" applyNumberFormat="1" applyFont="1" applyFill="1" applyBorder="1" applyAlignment="1">
      <alignment horizontal="right"/>
    </xf>
    <xf numFmtId="182" fontId="6" fillId="0" borderId="10" xfId="0" applyNumberFormat="1" applyFont="1" applyFill="1" applyBorder="1" applyAlignment="1">
      <alignment/>
    </xf>
    <xf numFmtId="182" fontId="6" fillId="0" borderId="60" xfId="52" applyNumberFormat="1" applyFont="1" applyFill="1" applyBorder="1" applyAlignment="1">
      <alignment/>
    </xf>
    <xf numFmtId="182" fontId="0" fillId="0" borderId="0" xfId="0" applyNumberFormat="1" applyFont="1" applyFill="1" applyBorder="1" applyAlignment="1">
      <alignment/>
    </xf>
    <xf numFmtId="182" fontId="3" fillId="0" borderId="0" xfId="52" applyNumberFormat="1" applyFont="1" applyFill="1" applyBorder="1" applyAlignment="1">
      <alignment horizontal="right"/>
    </xf>
    <xf numFmtId="182" fontId="0" fillId="0" borderId="60" xfId="0" applyNumberFormat="1" applyFont="1" applyBorder="1" applyAlignment="1">
      <alignment/>
    </xf>
    <xf numFmtId="182" fontId="0" fillId="0" borderId="0" xfId="0" applyNumberFormat="1" applyAlignment="1">
      <alignment vertical="center"/>
    </xf>
    <xf numFmtId="182" fontId="0" fillId="0" borderId="0" xfId="52" applyNumberFormat="1" applyAlignment="1">
      <alignment vertical="center"/>
    </xf>
    <xf numFmtId="182" fontId="13" fillId="0" borderId="0" xfId="0" applyNumberFormat="1" applyFont="1" applyAlignment="1">
      <alignment horizontal="center" vertical="center"/>
    </xf>
    <xf numFmtId="182" fontId="21" fillId="0" borderId="0" xfId="0" applyNumberFormat="1" applyFont="1" applyBorder="1" applyAlignment="1">
      <alignment vertical="center"/>
    </xf>
    <xf numFmtId="182" fontId="9" fillId="0" borderId="0" xfId="0" applyNumberFormat="1" applyFont="1" applyBorder="1" applyAlignment="1">
      <alignment horizontal="left" vertical="center" wrapText="1"/>
    </xf>
    <xf numFmtId="182" fontId="6" fillId="0" borderId="0" xfId="0" applyNumberFormat="1" applyFont="1" applyAlignment="1">
      <alignment vertical="center"/>
    </xf>
    <xf numFmtId="38" fontId="3" fillId="0" borderId="27" xfId="52" applyFont="1" applyBorder="1" applyAlignment="1">
      <alignment wrapText="1"/>
    </xf>
    <xf numFmtId="185" fontId="0" fillId="0" borderId="0" xfId="0" applyNumberFormat="1" applyAlignment="1">
      <alignment/>
    </xf>
    <xf numFmtId="185" fontId="0" fillId="0" borderId="11" xfId="0" applyNumberFormat="1" applyBorder="1" applyAlignment="1">
      <alignment/>
    </xf>
    <xf numFmtId="185" fontId="0" fillId="0" borderId="11" xfId="0" applyNumberFormat="1" applyFill="1" applyBorder="1" applyAlignment="1">
      <alignment horizontal="center" wrapText="1"/>
    </xf>
    <xf numFmtId="185" fontId="0" fillId="0" borderId="46" xfId="0" applyNumberFormat="1" applyBorder="1" applyAlignment="1">
      <alignment horizontal="right"/>
    </xf>
    <xf numFmtId="185" fontId="3" fillId="0" borderId="11" xfId="0" applyNumberFormat="1" applyFont="1" applyBorder="1" applyAlignment="1">
      <alignment/>
    </xf>
    <xf numFmtId="38" fontId="0" fillId="0" borderId="46" xfId="0" applyNumberFormat="1" applyBorder="1" applyAlignment="1">
      <alignment/>
    </xf>
    <xf numFmtId="180" fontId="0" fillId="0" borderId="11" xfId="0" applyNumberFormat="1" applyBorder="1" applyAlignment="1">
      <alignment/>
    </xf>
    <xf numFmtId="0" fontId="13" fillId="0" borderId="60" xfId="0" applyFont="1" applyBorder="1" applyAlignment="1">
      <alignment/>
    </xf>
    <xf numFmtId="38" fontId="3" fillId="0" borderId="61" xfId="52" applyFont="1" applyBorder="1" applyAlignment="1">
      <alignment/>
    </xf>
    <xf numFmtId="179" fontId="16" fillId="0" borderId="0" xfId="0" applyNumberFormat="1" applyFont="1" applyFill="1" applyAlignment="1">
      <alignment vertical="top" wrapText="1"/>
    </xf>
    <xf numFmtId="179" fontId="16" fillId="0" borderId="0" xfId="0" applyNumberFormat="1" applyFont="1" applyFill="1" applyAlignment="1">
      <alignment vertical="top"/>
    </xf>
    <xf numFmtId="179" fontId="18" fillId="0" borderId="0" xfId="0" applyNumberFormat="1" applyFont="1" applyBorder="1" applyAlignment="1">
      <alignment horizontal="center" vertical="top" wrapText="1"/>
    </xf>
    <xf numFmtId="182" fontId="21" fillId="0" borderId="0" xfId="0" applyNumberFormat="1" applyFont="1" applyBorder="1" applyAlignment="1">
      <alignment horizontal="right" vertical="center"/>
    </xf>
    <xf numFmtId="0" fontId="9" fillId="0" borderId="0" xfId="0" applyFont="1" applyAlignment="1">
      <alignment vertical="center"/>
    </xf>
    <xf numFmtId="179" fontId="21" fillId="0" borderId="0" xfId="0" applyNumberFormat="1" applyFont="1" applyFill="1" applyBorder="1" applyAlignment="1">
      <alignment/>
    </xf>
    <xf numFmtId="179" fontId="21" fillId="0" borderId="0" xfId="52" applyNumberFormat="1" applyFont="1" applyFill="1" applyAlignment="1">
      <alignment/>
    </xf>
    <xf numFmtId="182" fontId="12" fillId="0" borderId="55" xfId="0" applyNumberFormat="1" applyFont="1" applyFill="1" applyBorder="1" applyAlignment="1">
      <alignment horizontal="center" wrapText="1"/>
    </xf>
    <xf numFmtId="182" fontId="6" fillId="0" borderId="0" xfId="0" applyNumberFormat="1" applyFont="1" applyFill="1" applyBorder="1" applyAlignment="1">
      <alignment horizontal="right"/>
    </xf>
    <xf numFmtId="182" fontId="9" fillId="0" borderId="0" xfId="0" applyNumberFormat="1" applyFont="1" applyFill="1" applyBorder="1" applyAlignment="1">
      <alignment vertical="top"/>
    </xf>
    <xf numFmtId="182" fontId="0" fillId="0" borderId="62" xfId="0" applyNumberFormat="1" applyFont="1" applyFill="1" applyBorder="1" applyAlignment="1">
      <alignment/>
    </xf>
    <xf numFmtId="182" fontId="6" fillId="0" borderId="62" xfId="0" applyNumberFormat="1" applyFont="1" applyFill="1" applyBorder="1" applyAlignment="1">
      <alignment/>
    </xf>
    <xf numFmtId="182" fontId="13" fillId="0" borderId="0" xfId="0" applyNumberFormat="1" applyFont="1" applyFill="1" applyBorder="1" applyAlignment="1">
      <alignment vertical="top" wrapText="1"/>
    </xf>
    <xf numFmtId="182" fontId="6" fillId="0" borderId="10" xfId="52" applyNumberFormat="1" applyFont="1" applyFill="1" applyBorder="1" applyAlignment="1">
      <alignment/>
    </xf>
    <xf numFmtId="182" fontId="6" fillId="0" borderId="0" xfId="52" applyNumberFormat="1" applyFont="1" applyFill="1" applyBorder="1" applyAlignment="1">
      <alignment/>
    </xf>
    <xf numFmtId="182" fontId="21" fillId="0" borderId="61" xfId="52" applyNumberFormat="1" applyFont="1" applyFill="1" applyBorder="1" applyAlignment="1">
      <alignment/>
    </xf>
    <xf numFmtId="182" fontId="10" fillId="0" borderId="62" xfId="0" applyNumberFormat="1" applyFont="1" applyFill="1" applyBorder="1" applyAlignment="1">
      <alignment/>
    </xf>
    <xf numFmtId="38" fontId="0" fillId="0" borderId="11" xfId="52" applyFont="1" applyFill="1" applyBorder="1" applyAlignment="1">
      <alignment/>
    </xf>
    <xf numFmtId="38" fontId="0" fillId="0" borderId="11" xfId="52" applyFont="1" applyBorder="1" applyAlignment="1">
      <alignment/>
    </xf>
    <xf numFmtId="38" fontId="0" fillId="0" borderId="11" xfId="52" applyFont="1" applyBorder="1" applyAlignment="1">
      <alignment horizontal="center"/>
    </xf>
    <xf numFmtId="38" fontId="0" fillId="0" borderId="11" xfId="52" applyFont="1" applyBorder="1" applyAlignment="1">
      <alignment horizontal="right"/>
    </xf>
    <xf numFmtId="0" fontId="0" fillId="0" borderId="11" xfId="0" applyBorder="1" applyAlignment="1">
      <alignment horizontal="center" vertical="center"/>
    </xf>
    <xf numFmtId="38" fontId="0" fillId="0" borderId="11" xfId="52" applyFont="1" applyBorder="1" applyAlignment="1">
      <alignment horizontal="center" vertical="center"/>
    </xf>
    <xf numFmtId="0" fontId="0" fillId="24" borderId="11" xfId="0" applyFill="1" applyBorder="1" applyAlignment="1">
      <alignment horizontal="center" vertical="center" wrapText="1"/>
    </xf>
    <xf numFmtId="0" fontId="0" fillId="0" borderId="0" xfId="0" applyBorder="1" applyAlignment="1">
      <alignment horizontal="right"/>
    </xf>
    <xf numFmtId="179" fontId="13" fillId="0" borderId="11" xfId="0" applyNumberFormat="1" applyFont="1" applyFill="1" applyBorder="1" applyAlignment="1">
      <alignment horizontal="center" vertical="center"/>
    </xf>
    <xf numFmtId="0" fontId="17" fillId="0" borderId="0" xfId="0" applyFont="1" applyAlignment="1">
      <alignment/>
    </xf>
    <xf numFmtId="38" fontId="3" fillId="0" borderId="27" xfId="52" applyFont="1" applyFill="1" applyBorder="1" applyAlignment="1">
      <alignment/>
    </xf>
    <xf numFmtId="38" fontId="3" fillId="0" borderId="27" xfId="52" applyFont="1" applyFill="1" applyBorder="1" applyAlignment="1">
      <alignment horizontal="left" vertical="center"/>
    </xf>
    <xf numFmtId="186" fontId="3" fillId="0" borderId="27" xfId="52" applyNumberFormat="1" applyFont="1" applyFill="1" applyBorder="1" applyAlignment="1">
      <alignment horizontal="left"/>
    </xf>
    <xf numFmtId="186" fontId="13" fillId="0" borderId="27" xfId="52" applyNumberFormat="1" applyFont="1" applyFill="1" applyBorder="1" applyAlignment="1">
      <alignment horizontal="left" vertical="center"/>
    </xf>
    <xf numFmtId="38" fontId="13" fillId="0" borderId="27" xfId="52" applyFont="1" applyFill="1" applyBorder="1" applyAlignment="1">
      <alignment vertical="center"/>
    </xf>
    <xf numFmtId="188" fontId="3" fillId="0" borderId="27" xfId="0" applyNumberFormat="1" applyFont="1" applyFill="1" applyBorder="1" applyAlignment="1">
      <alignment/>
    </xf>
    <xf numFmtId="38" fontId="13" fillId="0" borderId="27" xfId="52" applyFont="1" applyFill="1" applyBorder="1" applyAlignment="1">
      <alignment vertical="center" wrapText="1"/>
    </xf>
    <xf numFmtId="38" fontId="3" fillId="0" borderId="27" xfId="52" applyFont="1" applyFill="1" applyBorder="1" applyAlignment="1">
      <alignment/>
    </xf>
    <xf numFmtId="38" fontId="13" fillId="0" borderId="27" xfId="52" applyFont="1" applyFill="1" applyBorder="1" applyAlignment="1">
      <alignment horizontal="left" vertical="center"/>
    </xf>
    <xf numFmtId="38" fontId="3" fillId="0" borderId="31" xfId="52" applyFont="1" applyFill="1" applyBorder="1" applyAlignment="1">
      <alignment/>
    </xf>
    <xf numFmtId="38" fontId="4" fillId="0" borderId="11" xfId="52" applyFont="1" applyBorder="1" applyAlignment="1">
      <alignment/>
    </xf>
    <xf numFmtId="186" fontId="3" fillId="0" borderId="63" xfId="52" applyNumberFormat="1"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38" fontId="3" fillId="0" borderId="65" xfId="52" applyFont="1" applyBorder="1" applyAlignment="1">
      <alignment horizontal="center"/>
    </xf>
    <xf numFmtId="38" fontId="3" fillId="0" borderId="52" xfId="52" applyFont="1" applyBorder="1" applyAlignment="1">
      <alignment horizontal="center"/>
    </xf>
    <xf numFmtId="38" fontId="3" fillId="0" borderId="46" xfId="52" applyFont="1" applyBorder="1" applyAlignment="1">
      <alignment horizontal="center" vertical="top" wrapText="1"/>
    </xf>
    <xf numFmtId="0" fontId="0" fillId="0" borderId="27" xfId="0" applyBorder="1" applyAlignment="1">
      <alignment horizontal="center" vertical="top" wrapText="1"/>
    </xf>
    <xf numFmtId="0" fontId="0" fillId="0" borderId="50" xfId="0" applyBorder="1" applyAlignment="1">
      <alignment horizontal="center" vertical="top" wrapText="1"/>
    </xf>
    <xf numFmtId="38" fontId="3" fillId="0" borderId="46" xfId="52" applyFont="1" applyBorder="1" applyAlignment="1">
      <alignment horizontal="center" vertical="center"/>
    </xf>
    <xf numFmtId="38" fontId="3" fillId="0" borderId="27" xfId="52" applyFont="1" applyBorder="1" applyAlignment="1">
      <alignment horizontal="center" vertical="center"/>
    </xf>
    <xf numFmtId="38" fontId="3" fillId="0" borderId="63" xfId="52" applyFont="1" applyBorder="1" applyAlignment="1">
      <alignment horizontal="center"/>
    </xf>
    <xf numFmtId="38" fontId="3" fillId="0" borderId="64" xfId="52" applyFont="1" applyBorder="1" applyAlignment="1">
      <alignment horizontal="center"/>
    </xf>
    <xf numFmtId="186" fontId="3" fillId="0" borderId="46" xfId="52" applyNumberFormat="1" applyFont="1" applyBorder="1" applyAlignment="1">
      <alignment horizontal="center"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179" fontId="23" fillId="0" borderId="0" xfId="74" applyNumberFormat="1" applyFont="1" applyAlignment="1">
      <alignment vertical="center"/>
      <protection/>
    </xf>
    <xf numFmtId="0" fontId="0" fillId="3" borderId="0" xfId="0" applyFill="1" applyAlignment="1">
      <alignment/>
    </xf>
    <xf numFmtId="38" fontId="0" fillId="0" borderId="11" xfId="52" applyFont="1" applyBorder="1" applyAlignment="1">
      <alignment horizontal="center"/>
    </xf>
    <xf numFmtId="0" fontId="4" fillId="0" borderId="0" xfId="0" applyFont="1" applyFill="1" applyAlignment="1">
      <alignment horizontal="left"/>
    </xf>
    <xf numFmtId="38" fontId="0" fillId="0" borderId="11" xfId="52" applyFont="1" applyBorder="1" applyAlignment="1">
      <alignment horizontal="right"/>
    </xf>
    <xf numFmtId="1" fontId="0" fillId="0" borderId="11" xfId="0" applyNumberFormat="1" applyBorder="1" applyAlignment="1">
      <alignment horizontal="right"/>
    </xf>
    <xf numFmtId="1" fontId="0" fillId="0" borderId="11" xfId="0" applyNumberFormat="1" applyBorder="1" applyAlignment="1">
      <alignment/>
    </xf>
    <xf numFmtId="0" fontId="4" fillId="0" borderId="0" xfId="0" applyFont="1" applyAlignment="1">
      <alignment horizontal="right" vertical="center"/>
    </xf>
    <xf numFmtId="38" fontId="4" fillId="0" borderId="0" xfId="0" applyNumberFormat="1" applyFont="1" applyAlignment="1">
      <alignment vertical="top"/>
    </xf>
    <xf numFmtId="179" fontId="18" fillId="0" borderId="10" xfId="0" applyNumberFormat="1" applyFont="1" applyBorder="1" applyAlignment="1">
      <alignment horizontal="center" vertical="top" wrapText="1"/>
    </xf>
    <xf numFmtId="0" fontId="0" fillId="24" borderId="46" xfId="0" applyFill="1" applyBorder="1" applyAlignment="1">
      <alignment/>
    </xf>
    <xf numFmtId="179" fontId="0" fillId="24" borderId="11" xfId="0" applyNumberFormat="1" applyFill="1" applyBorder="1" applyAlignment="1">
      <alignment/>
    </xf>
    <xf numFmtId="185" fontId="0" fillId="24" borderId="11" xfId="0" applyNumberFormat="1" applyFill="1" applyBorder="1" applyAlignment="1">
      <alignment/>
    </xf>
    <xf numFmtId="182" fontId="7" fillId="0" borderId="0" xfId="0" applyNumberFormat="1" applyFont="1" applyAlignment="1">
      <alignment horizontal="center" vertical="center"/>
    </xf>
    <xf numFmtId="179" fontId="6" fillId="0" borderId="10" xfId="0" applyNumberFormat="1" applyFont="1" applyFill="1" applyBorder="1" applyAlignment="1">
      <alignment/>
    </xf>
    <xf numFmtId="179" fontId="16" fillId="0" borderId="10" xfId="0" applyNumberFormat="1" applyFont="1" applyBorder="1" applyAlignment="1">
      <alignment vertical="top" wrapText="1"/>
    </xf>
    <xf numFmtId="179" fontId="0" fillId="0" borderId="0" xfId="0" applyNumberFormat="1" applyFont="1" applyBorder="1" applyAlignment="1">
      <alignment/>
    </xf>
    <xf numFmtId="179" fontId="0" fillId="0" borderId="0" xfId="0" applyNumberFormat="1" applyFont="1" applyBorder="1" applyAlignment="1">
      <alignment/>
    </xf>
    <xf numFmtId="179" fontId="6" fillId="0" borderId="0" xfId="52" applyNumberFormat="1" applyFont="1" applyFill="1" applyAlignment="1">
      <alignment/>
    </xf>
    <xf numFmtId="179" fontId="10" fillId="0" borderId="0" xfId="0" applyNumberFormat="1" applyFont="1" applyFill="1" applyAlignment="1">
      <alignment vertical="top"/>
    </xf>
    <xf numFmtId="0" fontId="0" fillId="0" borderId="0" xfId="0" applyFont="1" applyAlignment="1">
      <alignment vertical="center"/>
    </xf>
    <xf numFmtId="182" fontId="0" fillId="0" borderId="15" xfId="0" applyNumberFormat="1" applyFont="1" applyBorder="1" applyAlignment="1">
      <alignment vertical="center"/>
    </xf>
    <xf numFmtId="186" fontId="3" fillId="0" borderId="27" xfId="52" applyNumberFormat="1" applyFont="1" applyFill="1" applyBorder="1" applyAlignment="1" quotePrefix="1">
      <alignment horizontal="left" vertical="center"/>
    </xf>
    <xf numFmtId="38" fontId="0" fillId="0" borderId="27" xfId="52" applyFont="1" applyFill="1" applyBorder="1" applyAlignment="1">
      <alignment/>
    </xf>
    <xf numFmtId="0" fontId="3" fillId="0" borderId="27" xfId="0" applyFont="1" applyFill="1" applyBorder="1" applyAlignment="1">
      <alignment/>
    </xf>
    <xf numFmtId="0" fontId="12" fillId="0" borderId="27" xfId="0" applyFont="1" applyFill="1" applyBorder="1" applyAlignment="1">
      <alignment/>
    </xf>
    <xf numFmtId="0" fontId="3" fillId="0" borderId="30" xfId="0" applyFont="1" applyFill="1" applyBorder="1" applyAlignment="1">
      <alignment/>
    </xf>
    <xf numFmtId="0" fontId="12" fillId="0" borderId="30" xfId="0" applyFont="1" applyFill="1" applyBorder="1" applyAlignment="1">
      <alignment/>
    </xf>
    <xf numFmtId="186" fontId="12" fillId="0" borderId="27" xfId="52" applyNumberFormat="1" applyFont="1" applyFill="1" applyBorder="1" applyAlignment="1">
      <alignment horizontal="left" vertical="center"/>
    </xf>
    <xf numFmtId="38" fontId="3" fillId="0" borderId="27" xfId="52" applyFont="1" applyFill="1" applyBorder="1" applyAlignment="1">
      <alignment horizontal="center" vertical="center"/>
    </xf>
    <xf numFmtId="38" fontId="0" fillId="0" borderId="27" xfId="52" applyFont="1" applyFill="1" applyBorder="1" applyAlignment="1">
      <alignment vertical="center"/>
    </xf>
    <xf numFmtId="38" fontId="3" fillId="0" borderId="50" xfId="52" applyFont="1" applyFill="1" applyBorder="1" applyAlignment="1">
      <alignment/>
    </xf>
    <xf numFmtId="38" fontId="3" fillId="0" borderId="50" xfId="52" applyFont="1" applyFill="1" applyBorder="1" applyAlignment="1">
      <alignment horizontal="left" vertical="center"/>
    </xf>
    <xf numFmtId="38" fontId="3" fillId="0" borderId="50" xfId="52" applyFont="1" applyFill="1" applyBorder="1" applyAlignment="1">
      <alignment vertical="center"/>
    </xf>
    <xf numFmtId="186" fontId="3" fillId="0" borderId="50" xfId="52" applyNumberFormat="1" applyFont="1" applyFill="1" applyBorder="1" applyAlignment="1">
      <alignment horizontal="left" vertical="center"/>
    </xf>
    <xf numFmtId="186" fontId="13" fillId="0" borderId="50" xfId="52" applyNumberFormat="1" applyFont="1" applyFill="1" applyBorder="1" applyAlignment="1">
      <alignment horizontal="left" vertical="center"/>
    </xf>
    <xf numFmtId="38" fontId="13" fillId="0" borderId="50" xfId="52" applyFont="1" applyFill="1" applyBorder="1" applyAlignment="1">
      <alignment vertical="center"/>
    </xf>
    <xf numFmtId="182" fontId="0" fillId="0" borderId="0" xfId="0" applyNumberFormat="1" applyFill="1" applyAlignment="1">
      <alignment horizontal="right"/>
    </xf>
    <xf numFmtId="182" fontId="3" fillId="0" borderId="0" xfId="0" applyNumberFormat="1" applyFont="1" applyBorder="1" applyAlignment="1">
      <alignment horizontal="right"/>
    </xf>
    <xf numFmtId="179" fontId="23" fillId="0" borderId="66" xfId="74" applyNumberFormat="1" applyFont="1" applyBorder="1" applyAlignment="1">
      <alignment vertical="center"/>
      <protection/>
    </xf>
    <xf numFmtId="43" fontId="6" fillId="0" borderId="0" xfId="0" applyNumberFormat="1" applyFont="1" applyBorder="1" applyAlignment="1">
      <alignment horizontal="right" vertical="center"/>
    </xf>
    <xf numFmtId="41" fontId="0" fillId="0" borderId="0" xfId="0" applyNumberFormat="1" applyAlignment="1">
      <alignment/>
    </xf>
    <xf numFmtId="41" fontId="45" fillId="0" borderId="0" xfId="0" applyNumberFormat="1" applyFont="1" applyAlignment="1">
      <alignment/>
    </xf>
    <xf numFmtId="41" fontId="4" fillId="0" borderId="0" xfId="0" applyNumberFormat="1" applyFont="1" applyAlignment="1">
      <alignment/>
    </xf>
    <xf numFmtId="0" fontId="4" fillId="0" borderId="0" xfId="0" applyFont="1" applyAlignment="1">
      <alignment horizontal="right"/>
    </xf>
    <xf numFmtId="41" fontId="4" fillId="0" borderId="0" xfId="0" applyNumberFormat="1" applyFont="1" applyBorder="1" applyAlignment="1">
      <alignment/>
    </xf>
    <xf numFmtId="38" fontId="4" fillId="0" borderId="0" xfId="52" applyFont="1" applyBorder="1" applyAlignment="1">
      <alignment horizontal="right"/>
    </xf>
    <xf numFmtId="1" fontId="0" fillId="0" borderId="0" xfId="0" applyNumberFormat="1" applyBorder="1" applyAlignment="1">
      <alignment/>
    </xf>
    <xf numFmtId="41" fontId="0" fillId="0" borderId="0" xfId="0" applyNumberFormat="1" applyBorder="1" applyAlignment="1">
      <alignment/>
    </xf>
    <xf numFmtId="41" fontId="0" fillId="0" borderId="11" xfId="0" applyNumberFormat="1" applyBorder="1" applyAlignment="1">
      <alignment/>
    </xf>
    <xf numFmtId="182" fontId="0" fillId="0" borderId="0" xfId="0" applyNumberFormat="1" applyBorder="1" applyAlignment="1">
      <alignment/>
    </xf>
    <xf numFmtId="182" fontId="9" fillId="0" borderId="10" xfId="0" applyNumberFormat="1" applyFont="1" applyBorder="1" applyAlignment="1">
      <alignment/>
    </xf>
    <xf numFmtId="182" fontId="3" fillId="0" borderId="62" xfId="0" applyNumberFormat="1" applyFont="1" applyFill="1" applyBorder="1" applyAlignment="1">
      <alignment horizontal="right"/>
    </xf>
    <xf numFmtId="182" fontId="6" fillId="0" borderId="0" xfId="52" applyNumberFormat="1" applyFont="1" applyFill="1" applyBorder="1" applyAlignment="1">
      <alignment horizontal="right"/>
    </xf>
    <xf numFmtId="182" fontId="25" fillId="0" borderId="55" xfId="0" applyNumberFormat="1" applyFont="1" applyFill="1" applyBorder="1" applyAlignment="1">
      <alignment horizontal="center" wrapText="1"/>
    </xf>
    <xf numFmtId="182" fontId="21" fillId="0" borderId="0" xfId="0" applyNumberFormat="1" applyFont="1" applyBorder="1" applyAlignment="1">
      <alignment/>
    </xf>
    <xf numFmtId="182" fontId="22" fillId="0" borderId="0" xfId="0" applyNumberFormat="1" applyFont="1" applyBorder="1" applyAlignment="1">
      <alignment horizontal="right"/>
    </xf>
    <xf numFmtId="182" fontId="22" fillId="0" borderId="0" xfId="0" applyNumberFormat="1" applyFont="1" applyFill="1" applyBorder="1" applyAlignment="1">
      <alignment horizontal="right"/>
    </xf>
    <xf numFmtId="182" fontId="22" fillId="0" borderId="0" xfId="52" applyNumberFormat="1" applyFont="1" applyFill="1" applyBorder="1" applyAlignment="1">
      <alignment horizontal="right"/>
    </xf>
    <xf numFmtId="182" fontId="22" fillId="0" borderId="62" xfId="0" applyNumberFormat="1" applyFont="1" applyFill="1" applyBorder="1" applyAlignment="1">
      <alignment horizontal="right"/>
    </xf>
    <xf numFmtId="182" fontId="25" fillId="0" borderId="56" xfId="0" applyNumberFormat="1" applyFont="1" applyFill="1" applyBorder="1" applyAlignment="1">
      <alignment horizontal="center" wrapText="1"/>
    </xf>
    <xf numFmtId="182" fontId="9" fillId="0" borderId="10" xfId="0" applyNumberFormat="1" applyFont="1" applyBorder="1" applyAlignment="1">
      <alignment horizontal="right"/>
    </xf>
    <xf numFmtId="182" fontId="22" fillId="0" borderId="10" xfId="0" applyNumberFormat="1" applyFont="1" applyBorder="1" applyAlignment="1">
      <alignment horizontal="right"/>
    </xf>
    <xf numFmtId="182" fontId="22" fillId="0" borderId="61" xfId="0" applyNumberFormat="1" applyFont="1" applyFill="1" applyBorder="1" applyAlignment="1">
      <alignment horizontal="right"/>
    </xf>
    <xf numFmtId="182" fontId="9" fillId="0" borderId="10" xfId="52" applyNumberFormat="1" applyFont="1" applyBorder="1" applyAlignment="1">
      <alignment horizontal="right"/>
    </xf>
    <xf numFmtId="182" fontId="21" fillId="0" borderId="59" xfId="0" applyNumberFormat="1" applyFont="1" applyBorder="1" applyAlignment="1">
      <alignment horizontal="right" vertical="center"/>
    </xf>
    <xf numFmtId="0" fontId="9" fillId="0" borderId="0" xfId="0" applyFont="1" applyBorder="1" applyAlignment="1">
      <alignment vertical="center"/>
    </xf>
    <xf numFmtId="182" fontId="9" fillId="0" borderId="15" xfId="0" applyNumberFormat="1" applyFont="1" applyBorder="1" applyAlignment="1">
      <alignment vertical="center"/>
    </xf>
    <xf numFmtId="0" fontId="0" fillId="0" borderId="10" xfId="0" applyBorder="1" applyAlignment="1">
      <alignment vertical="center"/>
    </xf>
    <xf numFmtId="0" fontId="0" fillId="0" borderId="58" xfId="0" applyBorder="1" applyAlignment="1">
      <alignment vertical="center"/>
    </xf>
    <xf numFmtId="10" fontId="0" fillId="0" borderId="0" xfId="0" applyNumberFormat="1" applyFill="1" applyBorder="1" applyAlignment="1">
      <alignment/>
    </xf>
    <xf numFmtId="179" fontId="13" fillId="0" borderId="0" xfId="0" applyNumberFormat="1" applyFont="1" applyFill="1" applyBorder="1" applyAlignment="1">
      <alignment horizontal="center"/>
    </xf>
    <xf numFmtId="179" fontId="0" fillId="0" borderId="0" xfId="0" applyNumberFormat="1" applyFill="1" applyBorder="1" applyAlignment="1">
      <alignment horizontal="center"/>
    </xf>
    <xf numFmtId="179" fontId="13" fillId="0" borderId="0" xfId="0" applyNumberFormat="1" applyFont="1" applyFill="1" applyBorder="1" applyAlignment="1">
      <alignment/>
    </xf>
    <xf numFmtId="10" fontId="13" fillId="0" borderId="0" xfId="0" applyNumberFormat="1" applyFont="1" applyFill="1" applyBorder="1" applyAlignment="1">
      <alignment/>
    </xf>
    <xf numFmtId="178" fontId="13" fillId="0" borderId="0" xfId="0" applyNumberFormat="1" applyFont="1" applyFill="1" applyBorder="1" applyAlignment="1">
      <alignment/>
    </xf>
    <xf numFmtId="179" fontId="13" fillId="0" borderId="0" xfId="0" applyNumberFormat="1" applyFont="1" applyFill="1" applyBorder="1" applyAlignment="1">
      <alignment horizontal="right"/>
    </xf>
    <xf numFmtId="179" fontId="46" fillId="6" borderId="0" xfId="0" applyNumberFormat="1" applyFont="1" applyFill="1" applyBorder="1" applyAlignment="1">
      <alignment/>
    </xf>
    <xf numFmtId="179" fontId="10" fillId="6" borderId="0" xfId="0" applyNumberFormat="1" applyFont="1" applyFill="1" applyBorder="1" applyAlignment="1">
      <alignment/>
    </xf>
    <xf numFmtId="178" fontId="10" fillId="6" borderId="0" xfId="0" applyNumberFormat="1" applyFont="1" applyFill="1" applyBorder="1" applyAlignment="1">
      <alignment/>
    </xf>
    <xf numFmtId="49" fontId="13" fillId="0" borderId="0" xfId="0" applyNumberFormat="1" applyFont="1" applyFill="1" applyBorder="1" applyAlignment="1">
      <alignment horizontal="right"/>
    </xf>
    <xf numFmtId="179" fontId="46" fillId="24" borderId="0" xfId="0" applyNumberFormat="1" applyFont="1" applyFill="1" applyBorder="1" applyAlignment="1">
      <alignment/>
    </xf>
    <xf numFmtId="182" fontId="46" fillId="24" borderId="0" xfId="0" applyNumberFormat="1" applyFont="1" applyFill="1" applyBorder="1" applyAlignment="1">
      <alignment/>
    </xf>
    <xf numFmtId="179" fontId="0" fillId="3" borderId="0" xfId="0" applyNumberFormat="1" applyFill="1" applyBorder="1" applyAlignment="1">
      <alignment/>
    </xf>
    <xf numFmtId="179" fontId="27" fillId="0" borderId="0" xfId="0" applyNumberFormat="1" applyFont="1" applyFill="1" applyBorder="1" applyAlignment="1">
      <alignment/>
    </xf>
    <xf numFmtId="38" fontId="9" fillId="0" borderId="0" xfId="52" applyFont="1" applyAlignment="1">
      <alignment vertical="top" wrapText="1"/>
    </xf>
    <xf numFmtId="38" fontId="0" fillId="0" borderId="0" xfId="52" applyFont="1" applyAlignment="1">
      <alignment/>
    </xf>
    <xf numFmtId="38" fontId="0" fillId="0" borderId="0" xfId="52" applyFont="1" applyAlignment="1">
      <alignment vertical="center"/>
    </xf>
    <xf numFmtId="179" fontId="10" fillId="0" borderId="11" xfId="55" applyNumberFormat="1" applyFont="1" applyFill="1" applyBorder="1" applyAlignment="1">
      <alignment/>
    </xf>
    <xf numFmtId="179" fontId="18" fillId="24" borderId="0" xfId="0" applyNumberFormat="1" applyFont="1" applyFill="1" applyBorder="1" applyAlignment="1">
      <alignment/>
    </xf>
    <xf numFmtId="179" fontId="0" fillId="11" borderId="0" xfId="0" applyNumberFormat="1" applyFill="1" applyAlignment="1">
      <alignment horizontal="right"/>
    </xf>
    <xf numFmtId="179" fontId="0" fillId="11" borderId="0" xfId="0" applyNumberFormat="1" applyFill="1" applyAlignment="1">
      <alignment/>
    </xf>
    <xf numFmtId="38" fontId="53" fillId="0" borderId="0" xfId="52" applyFont="1" applyAlignment="1">
      <alignment/>
    </xf>
    <xf numFmtId="182" fontId="53" fillId="0" borderId="15" xfId="0" applyNumberFormat="1" applyFont="1" applyFill="1" applyBorder="1" applyAlignment="1">
      <alignment shrinkToFit="1"/>
    </xf>
    <xf numFmtId="38" fontId="48" fillId="0" borderId="55" xfId="52" applyFont="1" applyFill="1" applyBorder="1" applyAlignment="1">
      <alignment horizontal="center" vertical="center" shrinkToFit="1"/>
    </xf>
    <xf numFmtId="38" fontId="53" fillId="0" borderId="55" xfId="52" applyFont="1" applyFill="1" applyBorder="1" applyAlignment="1">
      <alignment horizontal="center" vertical="center" shrinkToFit="1"/>
    </xf>
    <xf numFmtId="38" fontId="53" fillId="0" borderId="56" xfId="52" applyFont="1" applyFill="1" applyBorder="1" applyAlignment="1">
      <alignment horizontal="center" vertical="center" shrinkToFit="1"/>
    </xf>
    <xf numFmtId="182" fontId="53" fillId="0" borderId="0" xfId="0" applyNumberFormat="1" applyFont="1" applyAlignment="1">
      <alignment shrinkToFit="1"/>
    </xf>
    <xf numFmtId="38" fontId="53" fillId="0" borderId="0" xfId="52" applyFont="1" applyAlignment="1">
      <alignment shrinkToFit="1"/>
    </xf>
    <xf numFmtId="38" fontId="53" fillId="0" borderId="0" xfId="52" applyFont="1" applyAlignment="1">
      <alignment horizontal="right" shrinkToFit="1"/>
    </xf>
    <xf numFmtId="38" fontId="55" fillId="0" borderId="0" xfId="52" applyFont="1" applyFill="1" applyAlignment="1">
      <alignment shrinkToFit="1"/>
    </xf>
    <xf numFmtId="182" fontId="53" fillId="0" borderId="54" xfId="0" applyNumberFormat="1" applyFont="1" applyFill="1" applyBorder="1" applyAlignment="1">
      <alignment shrinkToFit="1"/>
    </xf>
    <xf numFmtId="182" fontId="53" fillId="0" borderId="53" xfId="0" applyNumberFormat="1" applyFont="1" applyFill="1" applyBorder="1" applyAlignment="1">
      <alignment vertical="center" shrinkToFit="1"/>
    </xf>
    <xf numFmtId="182" fontId="0" fillId="0" borderId="0" xfId="0" applyNumberFormat="1" applyAlignment="1">
      <alignment shrinkToFit="1"/>
    </xf>
    <xf numFmtId="182" fontId="52" fillId="0" borderId="53" xfId="0" applyNumberFormat="1" applyFont="1" applyFill="1" applyBorder="1" applyAlignment="1">
      <alignment shrinkToFit="1"/>
    </xf>
    <xf numFmtId="38" fontId="51" fillId="0" borderId="0" xfId="52" applyFont="1" applyFill="1" applyBorder="1" applyAlignment="1">
      <alignment horizontal="left" vertical="center" shrinkToFit="1"/>
    </xf>
    <xf numFmtId="38" fontId="52" fillId="0" borderId="0" xfId="52" applyFont="1" applyFill="1" applyBorder="1" applyAlignment="1">
      <alignment horizontal="left" vertical="center" shrinkToFit="1"/>
    </xf>
    <xf numFmtId="38" fontId="52" fillId="0" borderId="10" xfId="52" applyFont="1" applyFill="1" applyBorder="1" applyAlignment="1">
      <alignment horizontal="left" vertical="center" shrinkToFit="1"/>
    </xf>
    <xf numFmtId="38" fontId="51" fillId="0" borderId="0" xfId="52" applyFont="1" applyFill="1" applyBorder="1" applyAlignment="1">
      <alignment horizontal="right" vertical="center" shrinkToFit="1"/>
    </xf>
    <xf numFmtId="38" fontId="52" fillId="0" borderId="0" xfId="52" applyFont="1" applyFill="1" applyBorder="1" applyAlignment="1">
      <alignment horizontal="right" vertical="center" shrinkToFit="1"/>
    </xf>
    <xf numFmtId="38" fontId="52" fillId="0" borderId="10" xfId="52" applyFont="1" applyFill="1" applyBorder="1" applyAlignment="1">
      <alignment horizontal="right" vertical="center" shrinkToFit="1"/>
    </xf>
    <xf numFmtId="182" fontId="53" fillId="0" borderId="53" xfId="0" applyNumberFormat="1" applyFont="1" applyFill="1" applyBorder="1" applyAlignment="1">
      <alignment horizontal="distributed" vertical="center" shrinkToFit="1"/>
    </xf>
    <xf numFmtId="38" fontId="48" fillId="0" borderId="0" xfId="52" applyFont="1" applyFill="1" applyBorder="1" applyAlignment="1">
      <alignment horizontal="distributed" vertical="center" shrinkToFit="1"/>
    </xf>
    <xf numFmtId="38" fontId="48" fillId="0" borderId="0" xfId="52" applyFont="1" applyBorder="1" applyAlignment="1">
      <alignment horizontal="distributed" vertical="center" shrinkToFit="1"/>
    </xf>
    <xf numFmtId="38" fontId="54" fillId="0" borderId="10" xfId="52" applyFont="1" applyBorder="1" applyAlignment="1">
      <alignment horizontal="distributed" vertical="center" shrinkToFit="1"/>
    </xf>
    <xf numFmtId="179" fontId="53" fillId="0" borderId="0" xfId="0" applyNumberFormat="1" applyFont="1" applyAlignment="1">
      <alignment/>
    </xf>
    <xf numFmtId="182" fontId="53" fillId="0" borderId="67" xfId="0" applyNumberFormat="1" applyFont="1" applyFill="1" applyBorder="1" applyAlignment="1">
      <alignment vertical="center" shrinkToFit="1"/>
    </xf>
    <xf numFmtId="182" fontId="52" fillId="0" borderId="30" xfId="0" applyNumberFormat="1" applyFont="1" applyFill="1" applyBorder="1" applyAlignment="1">
      <alignment vertical="center" shrinkToFit="1"/>
    </xf>
    <xf numFmtId="182" fontId="53" fillId="0" borderId="30" xfId="0" applyNumberFormat="1" applyFont="1" applyFill="1" applyBorder="1" applyAlignment="1">
      <alignment horizontal="distributed" vertical="center" shrinkToFit="1"/>
    </xf>
    <xf numFmtId="182" fontId="53" fillId="0" borderId="30" xfId="0" applyNumberFormat="1" applyFont="1" applyFill="1" applyBorder="1" applyAlignment="1">
      <alignment vertical="center" shrinkToFit="1"/>
    </xf>
    <xf numFmtId="182" fontId="53" fillId="0" borderId="30" xfId="0" applyNumberFormat="1" applyFont="1" applyBorder="1" applyAlignment="1">
      <alignment vertical="center" shrinkToFit="1"/>
    </xf>
    <xf numFmtId="179" fontId="53" fillId="0" borderId="54" xfId="0" applyNumberFormat="1" applyFont="1" applyFill="1" applyBorder="1" applyAlignment="1">
      <alignment/>
    </xf>
    <xf numFmtId="179" fontId="52" fillId="0" borderId="53" xfId="0" applyNumberFormat="1" applyFont="1" applyFill="1" applyBorder="1" applyAlignment="1">
      <alignment/>
    </xf>
    <xf numFmtId="38" fontId="53" fillId="0" borderId="55" xfId="52" applyFont="1" applyBorder="1" applyAlignment="1">
      <alignment horizontal="center" vertical="center" wrapText="1"/>
    </xf>
    <xf numFmtId="38" fontId="53" fillId="0" borderId="56" xfId="52" applyFont="1" applyBorder="1" applyAlignment="1">
      <alignment horizontal="center" vertical="center" wrapText="1"/>
    </xf>
    <xf numFmtId="179" fontId="53" fillId="0" borderId="53" xfId="0" applyNumberFormat="1" applyFont="1" applyFill="1" applyBorder="1" applyAlignment="1">
      <alignment vertical="center"/>
    </xf>
    <xf numFmtId="38" fontId="53" fillId="0" borderId="0" xfId="52" applyFont="1" applyFill="1" applyAlignment="1">
      <alignment vertical="center"/>
    </xf>
    <xf numFmtId="179" fontId="53" fillId="0" borderId="57" xfId="0" applyNumberFormat="1" applyFont="1" applyFill="1" applyBorder="1" applyAlignment="1">
      <alignment vertical="center"/>
    </xf>
    <xf numFmtId="179" fontId="53" fillId="0" borderId="53" xfId="0" applyNumberFormat="1" applyFont="1" applyFill="1" applyBorder="1" applyAlignment="1">
      <alignment horizontal="left" vertical="center" indent="3"/>
    </xf>
    <xf numFmtId="38" fontId="53" fillId="0" borderId="0" xfId="52" applyFont="1" applyAlignment="1">
      <alignment horizontal="right" vertical="center"/>
    </xf>
    <xf numFmtId="38" fontId="52" fillId="0" borderId="0" xfId="52" applyFont="1" applyBorder="1" applyAlignment="1">
      <alignment horizontal="center" vertical="center" wrapText="1"/>
    </xf>
    <xf numFmtId="38" fontId="52" fillId="0" borderId="10" xfId="52" applyFont="1" applyBorder="1" applyAlignment="1">
      <alignment horizontal="center" vertical="center" wrapText="1"/>
    </xf>
    <xf numFmtId="38" fontId="52" fillId="0" borderId="10" xfId="52" applyFont="1" applyBorder="1" applyAlignment="1">
      <alignment horizontal="center" vertical="center"/>
    </xf>
    <xf numFmtId="38" fontId="52" fillId="0" borderId="0" xfId="52" applyFont="1" applyBorder="1" applyAlignment="1">
      <alignment horizontal="center" vertical="center"/>
    </xf>
    <xf numFmtId="179" fontId="54" fillId="0" borderId="0" xfId="0" applyNumberFormat="1" applyFont="1" applyBorder="1" applyAlignment="1">
      <alignment vertical="top" wrapText="1"/>
    </xf>
    <xf numFmtId="179" fontId="54" fillId="0" borderId="0" xfId="0" applyNumberFormat="1" applyFont="1" applyAlignment="1">
      <alignment vertical="center" wrapText="1"/>
    </xf>
    <xf numFmtId="179" fontId="53" fillId="0" borderId="0" xfId="0" applyNumberFormat="1" applyFont="1" applyAlignment="1">
      <alignment vertical="center" wrapText="1"/>
    </xf>
    <xf numFmtId="179" fontId="54" fillId="0" borderId="0" xfId="0" applyNumberFormat="1" applyFont="1" applyBorder="1" applyAlignment="1">
      <alignment vertical="center" wrapText="1"/>
    </xf>
    <xf numFmtId="179" fontId="54" fillId="0" borderId="0" xfId="0" applyNumberFormat="1" applyFont="1" applyAlignment="1">
      <alignment vertical="center"/>
    </xf>
    <xf numFmtId="179" fontId="53" fillId="0" borderId="0" xfId="0" applyNumberFormat="1" applyFont="1" applyBorder="1" applyAlignment="1">
      <alignment vertical="center"/>
    </xf>
    <xf numFmtId="38" fontId="53" fillId="0" borderId="15" xfId="52" applyFont="1" applyBorder="1" applyAlignment="1">
      <alignment horizontal="right" vertical="center"/>
    </xf>
    <xf numFmtId="38" fontId="48" fillId="0" borderId="55" xfId="52" applyFont="1" applyBorder="1" applyAlignment="1">
      <alignment horizontal="center" vertical="center"/>
    </xf>
    <xf numFmtId="38" fontId="53" fillId="0" borderId="56" xfId="52" applyFont="1" applyBorder="1" applyAlignment="1">
      <alignment horizontal="center" vertical="center"/>
    </xf>
    <xf numFmtId="0" fontId="53" fillId="0" borderId="53" xfId="0" applyFont="1" applyFill="1" applyBorder="1" applyAlignment="1">
      <alignment horizontal="left" vertical="center" wrapText="1"/>
    </xf>
    <xf numFmtId="182" fontId="53" fillId="0" borderId="0" xfId="0" applyNumberFormat="1" applyFont="1" applyFill="1" applyBorder="1" applyAlignment="1">
      <alignment horizontal="right" vertical="center"/>
    </xf>
    <xf numFmtId="182" fontId="53" fillId="0" borderId="10" xfId="0" applyNumberFormat="1" applyFont="1" applyFill="1" applyBorder="1" applyAlignment="1">
      <alignment horizontal="right" vertical="center"/>
    </xf>
    <xf numFmtId="0" fontId="53" fillId="0" borderId="53" xfId="0" applyFont="1" applyFill="1" applyBorder="1" applyAlignment="1">
      <alignment horizontal="left" vertical="center" wrapText="1" indent="1"/>
    </xf>
    <xf numFmtId="0" fontId="53" fillId="0" borderId="57" xfId="0" applyFont="1" applyFill="1" applyBorder="1" applyAlignment="1">
      <alignment horizontal="left" vertical="center" wrapText="1" indent="1"/>
    </xf>
    <xf numFmtId="182" fontId="53" fillId="0" borderId="15" xfId="0" applyNumberFormat="1" applyFont="1" applyFill="1" applyBorder="1" applyAlignment="1">
      <alignment horizontal="right" vertical="center"/>
    </xf>
    <xf numFmtId="182" fontId="53" fillId="0" borderId="58" xfId="0" applyNumberFormat="1" applyFont="1" applyFill="1" applyBorder="1" applyAlignment="1">
      <alignment horizontal="right" vertical="center"/>
    </xf>
    <xf numFmtId="182" fontId="53" fillId="0" borderId="0" xfId="0" applyNumberFormat="1" applyFont="1" applyAlignment="1">
      <alignment vertical="center"/>
    </xf>
    <xf numFmtId="182" fontId="53" fillId="0" borderId="54" xfId="0" applyNumberFormat="1" applyFont="1" applyBorder="1" applyAlignment="1">
      <alignment vertical="center"/>
    </xf>
    <xf numFmtId="38" fontId="53" fillId="0" borderId="55" xfId="52" applyFont="1" applyBorder="1" applyAlignment="1">
      <alignment horizontal="center" vertical="center" shrinkToFit="1"/>
    </xf>
    <xf numFmtId="38" fontId="53" fillId="0" borderId="56" xfId="52" applyFont="1" applyBorder="1" applyAlignment="1">
      <alignment horizontal="center" vertical="center" shrinkToFit="1"/>
    </xf>
    <xf numFmtId="182" fontId="53" fillId="0" borderId="53" xfId="0" applyNumberFormat="1" applyFont="1" applyBorder="1" applyAlignment="1">
      <alignment vertical="center"/>
    </xf>
    <xf numFmtId="38" fontId="53" fillId="0" borderId="0" xfId="52" applyFont="1" applyBorder="1" applyAlignment="1">
      <alignment vertical="center"/>
    </xf>
    <xf numFmtId="38" fontId="54" fillId="0" borderId="10" xfId="52" applyFont="1" applyBorder="1" applyAlignment="1">
      <alignment vertical="center"/>
    </xf>
    <xf numFmtId="38" fontId="56" fillId="0" borderId="0" xfId="52" applyFont="1" applyFill="1" applyBorder="1" applyAlignment="1">
      <alignment horizontal="right" vertical="center"/>
    </xf>
    <xf numFmtId="38" fontId="54" fillId="0" borderId="10" xfId="52" applyFont="1" applyFill="1" applyBorder="1" applyAlignment="1">
      <alignment horizontal="right" vertical="center"/>
    </xf>
    <xf numFmtId="182" fontId="53" fillId="0" borderId="53" xfId="0" applyNumberFormat="1" applyFont="1" applyBorder="1" applyAlignment="1">
      <alignment horizontal="left" vertical="center" indent="1"/>
    </xf>
    <xf numFmtId="182" fontId="53" fillId="0" borderId="53" xfId="0" applyNumberFormat="1" applyFont="1" applyBorder="1" applyAlignment="1">
      <alignment horizontal="left" vertical="center" indent="3"/>
    </xf>
    <xf numFmtId="182" fontId="53" fillId="0" borderId="53" xfId="0" applyNumberFormat="1" applyFont="1" applyBorder="1" applyAlignment="1">
      <alignment horizontal="left" vertical="center" indent="2"/>
    </xf>
    <xf numFmtId="182" fontId="53" fillId="0" borderId="53" xfId="0" applyNumberFormat="1" applyFont="1" applyBorder="1" applyAlignment="1">
      <alignment horizontal="left" vertical="center" indent="4"/>
    </xf>
    <xf numFmtId="182" fontId="53" fillId="0" borderId="53" xfId="0" applyNumberFormat="1" applyFont="1" applyFill="1" applyBorder="1" applyAlignment="1">
      <alignment horizontal="left" vertical="center" indent="4"/>
    </xf>
    <xf numFmtId="182" fontId="53" fillId="0" borderId="0" xfId="52" applyNumberFormat="1" applyFont="1" applyFill="1" applyBorder="1" applyAlignment="1">
      <alignment horizontal="right" vertical="center" shrinkToFit="1"/>
    </xf>
    <xf numFmtId="182" fontId="53" fillId="0" borderId="0" xfId="52" applyNumberFormat="1" applyFont="1" applyBorder="1" applyAlignment="1">
      <alignment horizontal="right" vertical="center" shrinkToFit="1"/>
    </xf>
    <xf numFmtId="182" fontId="53" fillId="0" borderId="10" xfId="52" applyNumberFormat="1" applyFont="1" applyFill="1" applyBorder="1" applyAlignment="1">
      <alignment horizontal="right" vertical="center" shrinkToFit="1"/>
    </xf>
    <xf numFmtId="179" fontId="53" fillId="0" borderId="54" xfId="0" applyNumberFormat="1" applyFont="1" applyBorder="1" applyAlignment="1">
      <alignment vertical="center"/>
    </xf>
    <xf numFmtId="179" fontId="52" fillId="0" borderId="53" xfId="0" applyNumberFormat="1" applyFont="1" applyBorder="1" applyAlignment="1">
      <alignment vertical="center"/>
    </xf>
    <xf numFmtId="179" fontId="53" fillId="0" borderId="53" xfId="0" applyNumberFormat="1" applyFont="1" applyBorder="1" applyAlignment="1">
      <alignment vertical="center"/>
    </xf>
    <xf numFmtId="38" fontId="53" fillId="0" borderId="10" xfId="52" applyNumberFormat="1" applyFont="1" applyFill="1" applyBorder="1" applyAlignment="1">
      <alignment vertical="center" shrinkToFit="1"/>
    </xf>
    <xf numFmtId="38" fontId="53" fillId="0" borderId="61" xfId="52" applyNumberFormat="1" applyFont="1" applyFill="1" applyBorder="1" applyAlignment="1">
      <alignment vertical="center" shrinkToFit="1"/>
    </xf>
    <xf numFmtId="38" fontId="48" fillId="0" borderId="0" xfId="52" applyNumberFormat="1" applyFont="1" applyFill="1" applyBorder="1" applyAlignment="1">
      <alignment vertical="center" shrinkToFit="1"/>
    </xf>
    <xf numFmtId="38" fontId="53" fillId="0" borderId="62" xfId="52" applyNumberFormat="1" applyFont="1" applyFill="1" applyBorder="1" applyAlignment="1">
      <alignment horizontal="right" vertical="center" shrinkToFit="1"/>
    </xf>
    <xf numFmtId="38" fontId="48" fillId="0" borderId="0" xfId="52" applyNumberFormat="1" applyFont="1" applyBorder="1" applyAlignment="1">
      <alignment vertical="center" shrinkToFit="1"/>
    </xf>
    <xf numFmtId="38" fontId="48" fillId="0" borderId="62" xfId="52" applyNumberFormat="1" applyFont="1" applyBorder="1" applyAlignment="1">
      <alignment vertical="center" shrinkToFit="1"/>
    </xf>
    <xf numFmtId="38" fontId="54" fillId="0" borderId="10" xfId="52" applyNumberFormat="1" applyFont="1" applyBorder="1" applyAlignment="1">
      <alignment vertical="center" shrinkToFit="1"/>
    </xf>
    <xf numFmtId="38" fontId="48" fillId="0" borderId="10" xfId="52" applyNumberFormat="1" applyFont="1" applyBorder="1" applyAlignment="1">
      <alignment vertical="center" shrinkToFit="1"/>
    </xf>
    <xf numFmtId="182" fontId="0" fillId="0" borderId="30" xfId="0" applyNumberFormat="1" applyBorder="1" applyAlignment="1">
      <alignment/>
    </xf>
    <xf numFmtId="38" fontId="0" fillId="0" borderId="10" xfId="52" applyFont="1" applyBorder="1" applyAlignment="1">
      <alignment/>
    </xf>
    <xf numFmtId="38" fontId="48" fillId="0" borderId="0" xfId="52" applyNumberFormat="1" applyFont="1" applyBorder="1" applyAlignment="1">
      <alignment horizontal="right" vertical="center" shrinkToFit="1"/>
    </xf>
    <xf numFmtId="182" fontId="48" fillId="0" borderId="0" xfId="52" applyNumberFormat="1" applyFont="1" applyFill="1" applyBorder="1" applyAlignment="1">
      <alignment vertical="center" shrinkToFit="1"/>
    </xf>
    <xf numFmtId="182" fontId="0" fillId="0" borderId="0" xfId="0" applyNumberFormat="1" applyFill="1" applyAlignment="1">
      <alignment shrinkToFit="1"/>
    </xf>
    <xf numFmtId="182" fontId="0" fillId="0" borderId="0" xfId="0" applyNumberFormat="1" applyFont="1" applyFill="1" applyAlignment="1">
      <alignment shrinkToFit="1"/>
    </xf>
    <xf numFmtId="182" fontId="0" fillId="0" borderId="0" xfId="0" applyNumberFormat="1" applyFill="1" applyAlignment="1">
      <alignment horizontal="right" shrinkToFit="1"/>
    </xf>
    <xf numFmtId="182" fontId="53" fillId="0" borderId="0" xfId="52" applyNumberFormat="1" applyFont="1" applyFill="1" applyBorder="1" applyAlignment="1">
      <alignment vertical="center"/>
    </xf>
    <xf numFmtId="182" fontId="53" fillId="0" borderId="10" xfId="52" applyNumberFormat="1" applyFont="1" applyFill="1" applyBorder="1" applyAlignment="1">
      <alignment vertical="center"/>
    </xf>
    <xf numFmtId="182" fontId="53" fillId="0" borderId="15" xfId="52" applyNumberFormat="1" applyFont="1" applyFill="1" applyBorder="1" applyAlignment="1">
      <alignment vertical="center"/>
    </xf>
    <xf numFmtId="182" fontId="53" fillId="0" borderId="58" xfId="52" applyNumberFormat="1" applyFont="1" applyFill="1" applyBorder="1" applyAlignment="1">
      <alignment vertical="center"/>
    </xf>
    <xf numFmtId="182" fontId="53" fillId="0" borderId="68" xfId="52" applyNumberFormat="1" applyFont="1" applyFill="1" applyBorder="1" applyAlignment="1">
      <alignment horizontal="right" vertical="center" shrinkToFit="1"/>
    </xf>
    <xf numFmtId="182" fontId="53" fillId="0" borderId="69" xfId="52" applyNumberFormat="1" applyFont="1" applyFill="1" applyBorder="1" applyAlignment="1">
      <alignment horizontal="right" vertical="center" shrinkToFit="1"/>
    </xf>
    <xf numFmtId="182" fontId="53" fillId="0" borderId="0" xfId="52" applyNumberFormat="1" applyFont="1" applyFill="1" applyBorder="1" applyAlignment="1">
      <alignment horizontal="right" vertical="center"/>
    </xf>
    <xf numFmtId="182" fontId="23" fillId="0" borderId="60" xfId="0" applyNumberFormat="1" applyFont="1" applyFill="1" applyBorder="1" applyAlignment="1">
      <alignment vertical="center" shrinkToFit="1"/>
    </xf>
    <xf numFmtId="182" fontId="23" fillId="0" borderId="70" xfId="0" applyNumberFormat="1" applyFont="1" applyFill="1" applyBorder="1" applyAlignment="1">
      <alignment vertical="center" wrapText="1" shrinkToFit="1"/>
    </xf>
    <xf numFmtId="182" fontId="23" fillId="0" borderId="70" xfId="0" applyNumberFormat="1" applyFont="1" applyFill="1" applyBorder="1" applyAlignment="1">
      <alignment vertical="center" shrinkToFit="1"/>
    </xf>
    <xf numFmtId="182" fontId="53" fillId="0" borderId="53" xfId="0" applyNumberFormat="1" applyFont="1" applyFill="1" applyBorder="1" applyAlignment="1">
      <alignment vertical="center" wrapText="1" shrinkToFit="1"/>
    </xf>
    <xf numFmtId="179" fontId="23" fillId="0" borderId="57" xfId="0" applyNumberFormat="1" applyFont="1" applyBorder="1" applyAlignment="1">
      <alignment vertical="center"/>
    </xf>
    <xf numFmtId="182" fontId="7" fillId="0" borderId="0" xfId="0" applyNumberFormat="1" applyFont="1" applyAlignment="1">
      <alignment horizontal="center"/>
    </xf>
    <xf numFmtId="182" fontId="3" fillId="0" borderId="15" xfId="0" applyNumberFormat="1" applyFont="1" applyBorder="1" applyAlignment="1">
      <alignment horizontal="right"/>
    </xf>
    <xf numFmtId="182" fontId="0" fillId="0" borderId="0" xfId="0" applyNumberFormat="1" applyFont="1" applyBorder="1" applyAlignment="1">
      <alignment/>
    </xf>
    <xf numFmtId="182" fontId="16" fillId="0" borderId="0" xfId="0" applyNumberFormat="1" applyFont="1" applyFill="1" applyAlignment="1">
      <alignment vertical="top" wrapText="1"/>
    </xf>
    <xf numFmtId="179" fontId="9" fillId="0" borderId="0" xfId="0" applyNumberFormat="1" applyFont="1" applyBorder="1" applyAlignment="1">
      <alignment horizontal="left"/>
    </xf>
    <xf numFmtId="179" fontId="7" fillId="0" borderId="0" xfId="0" applyNumberFormat="1" applyFont="1" applyBorder="1" applyAlignment="1">
      <alignment horizontal="center"/>
    </xf>
    <xf numFmtId="179" fontId="16" fillId="0" borderId="0" xfId="0" applyNumberFormat="1" applyFont="1" applyAlignment="1">
      <alignment horizontal="left" vertical="top" wrapText="1"/>
    </xf>
    <xf numFmtId="179" fontId="3" fillId="0" borderId="15" xfId="0" applyNumberFormat="1" applyFont="1" applyBorder="1" applyAlignment="1">
      <alignment horizontal="right"/>
    </xf>
    <xf numFmtId="179" fontId="16" fillId="0" borderId="0" xfId="0" applyNumberFormat="1" applyFont="1" applyBorder="1" applyAlignment="1">
      <alignment vertical="center" wrapText="1"/>
    </xf>
    <xf numFmtId="179" fontId="16" fillId="0" borderId="0" xfId="0" applyNumberFormat="1" applyFont="1" applyAlignment="1">
      <alignment vertical="center" wrapText="1"/>
    </xf>
    <xf numFmtId="179" fontId="9" fillId="0" borderId="0" xfId="0" applyNumberFormat="1" applyFont="1" applyAlignment="1">
      <alignment vertical="top" wrapText="1"/>
    </xf>
    <xf numFmtId="179" fontId="25" fillId="0" borderId="0" xfId="0" applyNumberFormat="1" applyFont="1" applyBorder="1" applyAlignment="1">
      <alignment vertical="top" wrapText="1"/>
    </xf>
    <xf numFmtId="179" fontId="10" fillId="0" borderId="0" xfId="0" applyNumberFormat="1" applyFont="1" applyAlignment="1">
      <alignment vertical="center" wrapText="1"/>
    </xf>
    <xf numFmtId="179" fontId="18" fillId="0" borderId="0" xfId="0" applyNumberFormat="1" applyFont="1" applyBorder="1" applyAlignment="1">
      <alignment vertical="center" wrapText="1"/>
    </xf>
    <xf numFmtId="179" fontId="7" fillId="0" borderId="0" xfId="0" applyNumberFormat="1" applyFont="1" applyAlignment="1">
      <alignment horizontal="center"/>
    </xf>
    <xf numFmtId="179" fontId="18" fillId="0" borderId="0" xfId="0" applyNumberFormat="1" applyFont="1" applyAlignment="1">
      <alignment vertical="top" wrapText="1"/>
    </xf>
    <xf numFmtId="0" fontId="16" fillId="0" borderId="0" xfId="0" applyFont="1" applyAlignment="1">
      <alignment vertical="top" wrapText="1"/>
    </xf>
    <xf numFmtId="182" fontId="7" fillId="0" borderId="0" xfId="0" applyNumberFormat="1" applyFont="1" applyAlignment="1">
      <alignment horizontal="center" vertical="center"/>
    </xf>
    <xf numFmtId="0" fontId="16" fillId="0" borderId="55" xfId="0" applyFont="1" applyBorder="1" applyAlignment="1">
      <alignment vertical="top" wrapText="1"/>
    </xf>
    <xf numFmtId="0" fontId="16" fillId="0" borderId="56" xfId="0" applyFont="1" applyBorder="1" applyAlignment="1">
      <alignment vertical="top" wrapText="1"/>
    </xf>
    <xf numFmtId="0" fontId="16" fillId="0" borderId="0" xfId="0" applyFont="1" applyBorder="1" applyAlignment="1">
      <alignment vertical="top" wrapText="1"/>
    </xf>
    <xf numFmtId="0" fontId="16" fillId="0" borderId="10" xfId="0" applyFont="1" applyBorder="1" applyAlignment="1">
      <alignment vertical="top" wrapText="1"/>
    </xf>
    <xf numFmtId="0" fontId="0" fillId="0" borderId="0" xfId="0" applyAlignment="1">
      <alignment horizontal="left" vertical="center"/>
    </xf>
    <xf numFmtId="0" fontId="9" fillId="0" borderId="0" xfId="0" applyFont="1" applyBorder="1" applyAlignment="1">
      <alignment horizontal="left" vertical="center" wrapText="1" indent="1"/>
    </xf>
    <xf numFmtId="182" fontId="9" fillId="0" borderId="0" xfId="0" applyNumberFormat="1" applyFont="1" applyFill="1" applyBorder="1" applyAlignment="1">
      <alignment horizontal="left" vertical="center" wrapText="1"/>
    </xf>
    <xf numFmtId="0" fontId="9" fillId="0" borderId="10" xfId="0" applyFont="1" applyBorder="1" applyAlignment="1">
      <alignment vertical="top" wrapText="1"/>
    </xf>
    <xf numFmtId="182" fontId="8" fillId="0" borderId="0" xfId="0" applyNumberFormat="1" applyFont="1" applyAlignment="1">
      <alignment horizontal="center" vertical="center" shrinkToFit="1"/>
    </xf>
    <xf numFmtId="182" fontId="50" fillId="0" borderId="0" xfId="0" applyNumberFormat="1" applyFont="1" applyAlignment="1">
      <alignment vertical="top" wrapText="1"/>
    </xf>
    <xf numFmtId="179" fontId="8" fillId="0" borderId="0" xfId="0" applyNumberFormat="1" applyFont="1" applyBorder="1" applyAlignment="1">
      <alignment horizontal="center" vertical="center"/>
    </xf>
    <xf numFmtId="179" fontId="54" fillId="0" borderId="0" xfId="0" applyNumberFormat="1" applyFont="1" applyAlignment="1">
      <alignment horizontal="left" vertical="top" wrapText="1"/>
    </xf>
    <xf numFmtId="179" fontId="8" fillId="0" borderId="0" xfId="0" applyNumberFormat="1" applyFont="1" applyAlignment="1">
      <alignment horizontal="center" vertical="center"/>
    </xf>
    <xf numFmtId="182" fontId="8" fillId="0" borderId="0" xfId="0" applyNumberFormat="1" applyFont="1" applyAlignment="1">
      <alignment horizontal="center" vertical="center"/>
    </xf>
    <xf numFmtId="182" fontId="16" fillId="0" borderId="0" xfId="0" applyNumberFormat="1" applyFont="1" applyAlignment="1">
      <alignment vertical="top" wrapText="1"/>
    </xf>
    <xf numFmtId="179" fontId="13" fillId="0" borderId="11" xfId="0" applyNumberFormat="1" applyFont="1" applyFill="1" applyBorder="1" applyAlignment="1">
      <alignment horizontal="center" vertical="top" wrapText="1"/>
    </xf>
    <xf numFmtId="179" fontId="13" fillId="0" borderId="11" xfId="0" applyNumberFormat="1" applyFont="1" applyFill="1" applyBorder="1" applyAlignment="1">
      <alignment horizontal="center" vertical="top"/>
    </xf>
    <xf numFmtId="179" fontId="13" fillId="0" borderId="47" xfId="0" applyNumberFormat="1" applyFont="1" applyFill="1" applyBorder="1" applyAlignment="1">
      <alignment horizontal="center" vertical="top" wrapText="1"/>
    </xf>
    <xf numFmtId="179" fontId="13" fillId="0" borderId="49" xfId="0" applyNumberFormat="1" applyFont="1" applyFill="1" applyBorder="1" applyAlignment="1">
      <alignment horizontal="center" vertical="top" wrapText="1"/>
    </xf>
    <xf numFmtId="179" fontId="10" fillId="0" borderId="47" xfId="55" applyNumberFormat="1" applyFont="1" applyFill="1" applyBorder="1" applyAlignment="1">
      <alignment horizontal="right"/>
    </xf>
    <xf numFmtId="179" fontId="10" fillId="0" borderId="49" xfId="55" applyNumberFormat="1" applyFont="1" applyFill="1" applyBorder="1" applyAlignment="1">
      <alignment horizontal="right"/>
    </xf>
    <xf numFmtId="10" fontId="10" fillId="0" borderId="11" xfId="55" applyNumberFormat="1" applyFont="1" applyFill="1" applyBorder="1" applyAlignment="1">
      <alignment horizontal="right"/>
    </xf>
    <xf numFmtId="179" fontId="10" fillId="0" borderId="11" xfId="55" applyNumberFormat="1" applyFont="1" applyFill="1" applyBorder="1" applyAlignment="1">
      <alignment horizontal="right"/>
    </xf>
    <xf numFmtId="179" fontId="49" fillId="0" borderId="0" xfId="0" applyNumberFormat="1" applyFont="1" applyFill="1" applyBorder="1" applyAlignment="1">
      <alignment horizontal="center"/>
    </xf>
    <xf numFmtId="179" fontId="5" fillId="0" borderId="0" xfId="0" applyNumberFormat="1" applyFont="1" applyFill="1" applyBorder="1" applyAlignment="1">
      <alignment horizontal="center"/>
    </xf>
    <xf numFmtId="179" fontId="10" fillId="0" borderId="11" xfId="0" applyNumberFormat="1" applyFont="1" applyFill="1" applyBorder="1" applyAlignment="1">
      <alignment horizontal="left" vertical="top" wrapText="1"/>
    </xf>
    <xf numFmtId="10" fontId="10" fillId="0" borderId="47" xfId="55" applyNumberFormat="1" applyFont="1" applyFill="1" applyBorder="1" applyAlignment="1">
      <alignment horizontal="right"/>
    </xf>
    <xf numFmtId="10" fontId="10" fillId="0" borderId="49" xfId="55" applyNumberFormat="1" applyFont="1" applyFill="1" applyBorder="1" applyAlignment="1">
      <alignment horizontal="right"/>
    </xf>
    <xf numFmtId="179" fontId="10" fillId="0" borderId="11" xfId="0" applyNumberFormat="1" applyFont="1" applyFill="1" applyBorder="1" applyAlignment="1">
      <alignment horizontal="right" vertical="top" wrapText="1"/>
    </xf>
    <xf numFmtId="182" fontId="10" fillId="0" borderId="11" xfId="55" applyNumberFormat="1" applyFont="1" applyFill="1" applyBorder="1" applyAlignment="1">
      <alignment horizontal="right"/>
    </xf>
    <xf numFmtId="179" fontId="13" fillId="0" borderId="0" xfId="0" applyNumberFormat="1" applyFont="1" applyFill="1" applyBorder="1" applyAlignment="1">
      <alignment horizontal="left" vertical="top" wrapText="1"/>
    </xf>
    <xf numFmtId="179" fontId="10" fillId="0" borderId="47" xfId="0" applyNumberFormat="1" applyFont="1" applyFill="1" applyBorder="1" applyAlignment="1">
      <alignment horizontal="right" vertical="top" wrapText="1"/>
    </xf>
    <xf numFmtId="179" fontId="10" fillId="0" borderId="51" xfId="0" applyNumberFormat="1" applyFont="1" applyFill="1" applyBorder="1" applyAlignment="1">
      <alignment horizontal="right" vertical="top" wrapText="1"/>
    </xf>
    <xf numFmtId="179" fontId="10" fillId="0" borderId="49" xfId="0" applyNumberFormat="1" applyFont="1" applyFill="1" applyBorder="1" applyAlignment="1">
      <alignment horizontal="right" vertical="top" wrapText="1"/>
    </xf>
    <xf numFmtId="179" fontId="13" fillId="0" borderId="0" xfId="0" applyNumberFormat="1" applyFont="1" applyFill="1" applyBorder="1" applyAlignment="1">
      <alignment horizontal="right" vertical="top" wrapText="1"/>
    </xf>
    <xf numFmtId="179" fontId="10" fillId="0" borderId="0" xfId="0" applyNumberFormat="1" applyFont="1" applyFill="1" applyBorder="1" applyAlignment="1">
      <alignment horizontal="right" vertical="top" wrapText="1"/>
    </xf>
    <xf numFmtId="186" fontId="3" fillId="0" borderId="63" xfId="52" applyNumberFormat="1"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2" xfId="0" applyFont="1" applyBorder="1" applyAlignment="1">
      <alignment horizontal="center" vertical="center"/>
    </xf>
    <xf numFmtId="38" fontId="3" fillId="0" borderId="65" xfId="52" applyFont="1" applyBorder="1" applyAlignment="1">
      <alignment horizontal="center"/>
    </xf>
    <xf numFmtId="38" fontId="3" fillId="0" borderId="52" xfId="52" applyFont="1" applyBorder="1" applyAlignment="1">
      <alignment horizontal="center"/>
    </xf>
    <xf numFmtId="38" fontId="3" fillId="0" borderId="46" xfId="52" applyFont="1" applyBorder="1" applyAlignment="1">
      <alignment horizontal="center" vertical="top" wrapText="1"/>
    </xf>
    <xf numFmtId="0" fontId="0" fillId="0" borderId="27" xfId="0" applyBorder="1" applyAlignment="1">
      <alignment horizontal="center" vertical="top" wrapText="1"/>
    </xf>
    <xf numFmtId="0" fontId="0" fillId="0" borderId="50" xfId="0" applyBorder="1" applyAlignment="1">
      <alignment horizontal="center" vertical="top" wrapText="1"/>
    </xf>
    <xf numFmtId="38" fontId="3" fillId="0" borderId="46" xfId="52" applyFont="1" applyBorder="1" applyAlignment="1">
      <alignment horizontal="center" vertical="center"/>
    </xf>
    <xf numFmtId="38" fontId="3" fillId="0" borderId="27" xfId="52" applyFont="1" applyBorder="1" applyAlignment="1">
      <alignment horizontal="center" vertical="center"/>
    </xf>
    <xf numFmtId="38" fontId="3" fillId="0" borderId="50" xfId="52" applyFont="1" applyBorder="1" applyAlignment="1">
      <alignment horizontal="center" vertical="center"/>
    </xf>
    <xf numFmtId="38" fontId="3" fillId="0" borderId="63" xfId="52" applyFont="1" applyBorder="1" applyAlignment="1">
      <alignment horizontal="center"/>
    </xf>
    <xf numFmtId="38" fontId="3" fillId="0" borderId="64" xfId="52" applyFont="1" applyBorder="1" applyAlignment="1">
      <alignment horizontal="center"/>
    </xf>
    <xf numFmtId="186" fontId="3" fillId="0" borderId="46" xfId="52" applyNumberFormat="1" applyFont="1" applyBorder="1" applyAlignment="1">
      <alignment horizontal="center"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4" fillId="0" borderId="0" xfId="0" applyFont="1" applyFill="1" applyAlignment="1">
      <alignment horizontal="left"/>
    </xf>
    <xf numFmtId="0" fontId="0" fillId="0" borderId="0" xfId="0" applyAlignment="1">
      <alignment horizontal="left"/>
    </xf>
    <xf numFmtId="0" fontId="0" fillId="0" borderId="11" xfId="0" applyBorder="1" applyAlignment="1">
      <alignment horizontal="center" wrapText="1"/>
    </xf>
    <xf numFmtId="0" fontId="0" fillId="0" borderId="11" xfId="0" applyBorder="1" applyAlignment="1">
      <alignment horizontal="center"/>
    </xf>
    <xf numFmtId="185" fontId="4" fillId="0" borderId="68" xfId="0" applyNumberFormat="1" applyFont="1" applyBorder="1" applyAlignment="1">
      <alignment horizontal="center"/>
    </xf>
    <xf numFmtId="185" fontId="4" fillId="0" borderId="64" xfId="0" applyNumberFormat="1" applyFont="1" applyBorder="1" applyAlignment="1">
      <alignment horizontal="center"/>
    </xf>
    <xf numFmtId="0" fontId="0" fillId="0" borderId="0" xfId="0" applyAlignment="1">
      <alignment horizontal="left" wrapText="1"/>
    </xf>
    <xf numFmtId="185" fontId="4" fillId="0" borderId="0" xfId="0" applyNumberFormat="1" applyFont="1" applyBorder="1" applyAlignment="1">
      <alignment horizontal="center"/>
    </xf>
    <xf numFmtId="185" fontId="4" fillId="0" borderId="31" xfId="0" applyNumberFormat="1" applyFont="1" applyBorder="1" applyAlignment="1">
      <alignment horizontal="center"/>
    </xf>
    <xf numFmtId="0" fontId="0" fillId="0" borderId="15" xfId="0" applyFont="1" applyBorder="1" applyAlignment="1">
      <alignment horizontal="left"/>
    </xf>
    <xf numFmtId="0" fontId="0" fillId="0" borderId="0" xfId="0" applyFont="1" applyAlignment="1">
      <alignment horizontal="right" vertical="top"/>
    </xf>
    <xf numFmtId="0" fontId="0" fillId="0" borderId="0" xfId="0" applyFont="1" applyAlignment="1">
      <alignment horizontal="center" vertical="center"/>
    </xf>
    <xf numFmtId="38" fontId="13" fillId="0" borderId="15" xfId="52" applyFont="1" applyBorder="1" applyAlignment="1">
      <alignment horizontal="right"/>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25" borderId="71" xfId="0" applyFont="1" applyFill="1" applyBorder="1" applyAlignment="1">
      <alignment horizontal="center" vertical="center" textRotation="255"/>
    </xf>
    <xf numFmtId="0" fontId="13" fillId="25" borderId="72" xfId="0" applyFont="1" applyFill="1" applyBorder="1" applyAlignment="1">
      <alignment horizontal="center" vertical="center" textRotation="255"/>
    </xf>
    <xf numFmtId="0" fontId="13" fillId="0" borderId="73" xfId="0" applyFont="1" applyBorder="1" applyAlignment="1">
      <alignment horizontal="center" vertical="center" textRotation="255"/>
    </xf>
    <xf numFmtId="0" fontId="13" fillId="0" borderId="45" xfId="0" applyFont="1" applyBorder="1" applyAlignment="1">
      <alignment horizontal="center" vertical="center" textRotation="255"/>
    </xf>
    <xf numFmtId="0" fontId="13" fillId="0" borderId="55" xfId="0" applyFont="1" applyBorder="1" applyAlignment="1">
      <alignment horizontal="center" vertical="distributed" textRotation="255"/>
    </xf>
    <xf numFmtId="0" fontId="13" fillId="0" borderId="15" xfId="0" applyFont="1" applyBorder="1" applyAlignment="1">
      <alignment horizontal="center" vertical="distributed" textRotation="255"/>
    </xf>
    <xf numFmtId="0" fontId="13" fillId="0" borderId="71" xfId="0" applyFont="1" applyBorder="1" applyAlignment="1">
      <alignment horizontal="center" vertical="distributed" textRotation="255"/>
    </xf>
    <xf numFmtId="0" fontId="13" fillId="0" borderId="72" xfId="0" applyFont="1" applyBorder="1" applyAlignment="1">
      <alignment horizontal="center" vertical="distributed" textRotation="255"/>
    </xf>
    <xf numFmtId="38" fontId="13" fillId="0" borderId="0" xfId="52" applyFont="1" applyBorder="1" applyAlignment="1">
      <alignment horizontal="center"/>
    </xf>
    <xf numFmtId="38" fontId="13" fillId="0" borderId="10" xfId="52" applyFont="1" applyBorder="1" applyAlignment="1">
      <alignment horizontal="center"/>
    </xf>
    <xf numFmtId="0" fontId="13" fillId="0" borderId="0" xfId="0" applyFont="1" applyAlignment="1">
      <alignment horizontal="justify" vertical="top" wrapText="1"/>
    </xf>
    <xf numFmtId="0" fontId="0" fillId="0" borderId="0" xfId="0" applyAlignment="1">
      <alignment horizontal="justify" vertical="top" wrapText="1"/>
    </xf>
    <xf numFmtId="0" fontId="13" fillId="0" borderId="71" xfId="0" applyFont="1" applyBorder="1" applyAlignment="1">
      <alignment horizontal="center" vertical="center" textRotation="255"/>
    </xf>
    <xf numFmtId="0" fontId="13" fillId="0" borderId="72" xfId="0" applyFont="1" applyBorder="1" applyAlignment="1">
      <alignment horizontal="center" vertical="center" textRotation="255"/>
    </xf>
    <xf numFmtId="38" fontId="13" fillId="0" borderId="71" xfId="52" applyFont="1" applyBorder="1" applyAlignment="1">
      <alignment horizontal="center" vertical="center" wrapText="1"/>
    </xf>
    <xf numFmtId="38" fontId="13" fillId="0" borderId="72" xfId="52" applyFont="1" applyBorder="1" applyAlignment="1">
      <alignment horizontal="center"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xf>
    <xf numFmtId="38" fontId="13" fillId="0" borderId="56" xfId="52" applyFont="1" applyBorder="1" applyAlignment="1">
      <alignment horizontal="center" vertical="center" wrapText="1"/>
    </xf>
    <xf numFmtId="38" fontId="13" fillId="0" borderId="58" xfId="52" applyFont="1" applyBorder="1" applyAlignment="1">
      <alignment horizontal="center" vertical="center" wrapText="1"/>
    </xf>
    <xf numFmtId="0" fontId="4" fillId="0" borderId="0" xfId="0" applyFont="1" applyAlignment="1">
      <alignment horizontal="left"/>
    </xf>
    <xf numFmtId="183" fontId="14" fillId="0" borderId="0" xfId="0" applyNumberFormat="1" applyFont="1" applyAlignment="1">
      <alignment horizontal="center"/>
    </xf>
    <xf numFmtId="0" fontId="15" fillId="0" borderId="68" xfId="0" applyFont="1" applyBorder="1" applyAlignment="1">
      <alignment horizontal="justify" wrapText="1"/>
    </xf>
    <xf numFmtId="0" fontId="0" fillId="0" borderId="68" xfId="0" applyBorder="1" applyAlignment="1">
      <alignment horizontal="justify" wrapText="1"/>
    </xf>
    <xf numFmtId="0" fontId="0" fillId="0" borderId="0" xfId="0" applyFill="1" applyBorder="1" applyAlignment="1">
      <alignment horizontal="justify" wrapText="1"/>
    </xf>
    <xf numFmtId="0" fontId="0" fillId="0" borderId="0" xfId="0" applyAlignment="1">
      <alignment horizontal="justify" wrapText="1"/>
    </xf>
    <xf numFmtId="183" fontId="14" fillId="0" borderId="0" xfId="0" applyNumberFormat="1" applyFont="1" applyAlignment="1">
      <alignment horizontal="left"/>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xfId="44"/>
    <cellStyle name="パーセント(0.00)" xfId="45"/>
    <cellStyle name="パーセント[0.00]"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標準 5" xfId="73"/>
    <cellStyle name="標準_SHEET" xfId="74"/>
    <cellStyle name="未定義"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20</xdr:row>
      <xdr:rowOff>9525</xdr:rowOff>
    </xdr:from>
    <xdr:to>
      <xdr:col>16</xdr:col>
      <xdr:colOff>38100</xdr:colOff>
      <xdr:row>21</xdr:row>
      <xdr:rowOff>161925</xdr:rowOff>
    </xdr:to>
    <xdr:sp>
      <xdr:nvSpPr>
        <xdr:cNvPr id="1" name="AutoShape 7"/>
        <xdr:cNvSpPr>
          <a:spLocks/>
        </xdr:cNvSpPr>
      </xdr:nvSpPr>
      <xdr:spPr>
        <a:xfrm>
          <a:off x="8524875" y="3600450"/>
          <a:ext cx="23622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39</xdr:row>
      <xdr:rowOff>76200</xdr:rowOff>
    </xdr:from>
    <xdr:to>
      <xdr:col>4</xdr:col>
      <xdr:colOff>28575</xdr:colOff>
      <xdr:row>43</xdr:row>
      <xdr:rowOff>38100</xdr:rowOff>
    </xdr:to>
    <xdr:sp>
      <xdr:nvSpPr>
        <xdr:cNvPr id="1" name="AutoShape 2"/>
        <xdr:cNvSpPr>
          <a:spLocks/>
        </xdr:cNvSpPr>
      </xdr:nvSpPr>
      <xdr:spPr>
        <a:xfrm>
          <a:off x="2895600" y="6810375"/>
          <a:ext cx="1619250" cy="647700"/>
        </a:xfrm>
        <a:prstGeom prst="downArrow">
          <a:avLst>
            <a:gd name="adj1" fmla="val 8208"/>
            <a:gd name="adj2" fmla="val -24666"/>
          </a:avLst>
        </a:prstGeom>
        <a:solidFill>
          <a:srgbClr val="FFFFFF"/>
        </a:solidFill>
        <a:ln w="9525" cmpd="sng">
          <a:solidFill>
            <a:srgbClr val="FF0000"/>
          </a:solidFill>
          <a:headEnd type="none"/>
          <a:tailEnd type="none"/>
        </a:ln>
      </xdr:spPr>
      <xdr:txBody>
        <a:bodyPr vertOverflow="clip" wrap="square" lIns="36576" tIns="0" rIns="36576" bIns="0" vert="wordArtVertRtl"/>
        <a:p>
          <a:pPr algn="ctr">
            <a:defRPr/>
          </a:pP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1152525</xdr:colOff>
      <xdr:row>2</xdr:row>
      <xdr:rowOff>85725</xdr:rowOff>
    </xdr:from>
    <xdr:to>
      <xdr:col>5</xdr:col>
      <xdr:colOff>314325</xdr:colOff>
      <xdr:row>4</xdr:row>
      <xdr:rowOff>104775</xdr:rowOff>
    </xdr:to>
    <xdr:sp>
      <xdr:nvSpPr>
        <xdr:cNvPr id="1" name="AutoShape 1"/>
        <xdr:cNvSpPr>
          <a:spLocks/>
        </xdr:cNvSpPr>
      </xdr:nvSpPr>
      <xdr:spPr>
        <a:xfrm>
          <a:off x="5829300" y="428625"/>
          <a:ext cx="933450" cy="409575"/>
        </a:xfrm>
        <a:prstGeom prst="wedgeRoundRectCallout">
          <a:avLst>
            <a:gd name="adj1" fmla="val 35712"/>
            <a:gd name="adj2"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1152525</xdr:colOff>
      <xdr:row>2</xdr:row>
      <xdr:rowOff>85725</xdr:rowOff>
    </xdr:from>
    <xdr:to>
      <xdr:col>5</xdr:col>
      <xdr:colOff>314325</xdr:colOff>
      <xdr:row>4</xdr:row>
      <xdr:rowOff>104775</xdr:rowOff>
    </xdr:to>
    <xdr:sp>
      <xdr:nvSpPr>
        <xdr:cNvPr id="1" name="AutoShape 1"/>
        <xdr:cNvSpPr>
          <a:spLocks/>
        </xdr:cNvSpPr>
      </xdr:nvSpPr>
      <xdr:spPr>
        <a:xfrm>
          <a:off x="5829300" y="428625"/>
          <a:ext cx="933450" cy="409575"/>
        </a:xfrm>
        <a:prstGeom prst="wedgeRoundRectCallout">
          <a:avLst>
            <a:gd name="adj1" fmla="val 35712"/>
            <a:gd name="adj2"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286\&#27770;&#31639;&#20418;&#29992;\&#27770;&#31639;&#20418;\&#21454;&#32013;&#26410;&#28168;\11&#24180;&#24230;\11&#24180;&#24230;&#12288;&#27507;&#20837;&#27770;&#31639;&#20998;&#26512;&#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建物物件"/>
      <sheetName val="土地水面"/>
      <sheetName val="集計（建物）"/>
      <sheetName val="（土地）"/>
      <sheetName val="集計（土地）"/>
      <sheetName val="既往年度分（土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2:O38"/>
  <sheetViews>
    <sheetView zoomScale="75" zoomScaleNormal="75" zoomScalePageLayoutView="0" workbookViewId="0" topLeftCell="A7">
      <selection activeCell="N13" sqref="N13"/>
    </sheetView>
  </sheetViews>
  <sheetFormatPr defaultColWidth="9.00390625" defaultRowHeight="13.5"/>
  <cols>
    <col min="1" max="1" width="5.50390625" style="136" customWidth="1"/>
    <col min="2" max="2" width="2.50390625" style="136" customWidth="1"/>
    <col min="3" max="4" width="2.75390625" style="136" customWidth="1"/>
    <col min="5" max="5" width="9.00390625" style="136" customWidth="1"/>
    <col min="6" max="6" width="14.75390625" style="136" customWidth="1"/>
    <col min="7" max="8" width="14.375" style="136" customWidth="1"/>
    <col min="9" max="9" width="5.50390625" style="136" customWidth="1"/>
    <col min="10" max="10" width="3.125" style="136" customWidth="1"/>
    <col min="11" max="11" width="9.00390625" style="136" customWidth="1"/>
    <col min="12" max="12" width="19.50390625" style="136" customWidth="1"/>
    <col min="13" max="14" width="14.375" style="136" customWidth="1"/>
    <col min="15" max="15" width="16.625" style="136" customWidth="1"/>
    <col min="16" max="16" width="15.875" style="136" bestFit="1" customWidth="1"/>
    <col min="17" max="16384" width="9.00390625" style="136" customWidth="1"/>
  </cols>
  <sheetData>
    <row r="2" spans="3:6" ht="17.25">
      <c r="C2" s="274"/>
      <c r="D2" s="275"/>
      <c r="E2" s="275"/>
      <c r="F2" s="275"/>
    </row>
    <row r="3" spans="3:15" s="137" customFormat="1" ht="18.75">
      <c r="C3" s="556" t="s">
        <v>409</v>
      </c>
      <c r="D3" s="556"/>
      <c r="E3" s="556"/>
      <c r="F3" s="556"/>
      <c r="G3" s="556"/>
      <c r="H3" s="556"/>
      <c r="I3" s="556"/>
      <c r="J3" s="556"/>
      <c r="K3" s="556"/>
      <c r="L3" s="556"/>
      <c r="M3" s="556"/>
      <c r="N3" s="556"/>
      <c r="O3" s="276"/>
    </row>
    <row r="4" spans="3:15" ht="18.75">
      <c r="C4" s="556"/>
      <c r="D4" s="556"/>
      <c r="E4" s="556"/>
      <c r="F4" s="556"/>
      <c r="G4" s="556"/>
      <c r="H4" s="556"/>
      <c r="I4" s="556"/>
      <c r="J4" s="556"/>
      <c r="K4" s="556"/>
      <c r="L4" s="556"/>
      <c r="M4" s="556"/>
      <c r="N4" s="556"/>
      <c r="O4" s="277"/>
    </row>
    <row r="5" ht="10.5" customHeight="1"/>
    <row r="6" spans="2:15" ht="20.25" customHeight="1" thickBot="1">
      <c r="B6" s="278"/>
      <c r="C6" s="557" t="s">
        <v>410</v>
      </c>
      <c r="D6" s="557"/>
      <c r="E6" s="557"/>
      <c r="F6" s="557"/>
      <c r="G6" s="557"/>
      <c r="H6" s="557"/>
      <c r="I6" s="557"/>
      <c r="J6" s="557"/>
      <c r="K6" s="557"/>
      <c r="L6" s="557"/>
      <c r="M6" s="557"/>
      <c r="N6" s="557"/>
      <c r="O6" s="279"/>
    </row>
    <row r="7" spans="2:14" ht="30" customHeight="1">
      <c r="B7" s="280"/>
      <c r="C7" s="2"/>
      <c r="D7" s="2"/>
      <c r="E7" s="2"/>
      <c r="F7" s="2"/>
      <c r="G7" s="313" t="s">
        <v>637</v>
      </c>
      <c r="H7" s="413" t="s">
        <v>638</v>
      </c>
      <c r="I7" s="4"/>
      <c r="J7" s="2"/>
      <c r="K7" s="2"/>
      <c r="L7" s="2"/>
      <c r="M7" s="313" t="s">
        <v>637</v>
      </c>
      <c r="N7" s="419" t="s">
        <v>638</v>
      </c>
    </row>
    <row r="8" spans="2:14" ht="30" customHeight="1">
      <c r="B8" s="280"/>
      <c r="C8" s="3" t="s">
        <v>411</v>
      </c>
      <c r="D8" s="3"/>
      <c r="E8" s="3"/>
      <c r="F8" s="2"/>
      <c r="G8" s="2"/>
      <c r="H8" s="414"/>
      <c r="I8" s="4"/>
      <c r="J8" s="2"/>
      <c r="K8" s="3" t="s">
        <v>412</v>
      </c>
      <c r="L8" s="2"/>
      <c r="M8" s="2"/>
      <c r="N8" s="410"/>
    </row>
    <row r="9" spans="2:14" ht="30" customHeight="1">
      <c r="B9" s="280"/>
      <c r="C9" s="3"/>
      <c r="D9" s="3"/>
      <c r="E9" s="3"/>
      <c r="F9" s="2"/>
      <c r="G9" s="2"/>
      <c r="H9" s="414"/>
      <c r="I9" s="4"/>
      <c r="J9" s="2"/>
      <c r="K9" s="3"/>
      <c r="L9" s="2"/>
      <c r="M9" s="2"/>
      <c r="N9" s="410"/>
    </row>
    <row r="10" spans="2:14" ht="30" customHeight="1">
      <c r="B10" s="280"/>
      <c r="C10" s="558"/>
      <c r="D10" s="558"/>
      <c r="E10" s="558"/>
      <c r="F10" s="2"/>
      <c r="G10" s="397"/>
      <c r="H10" s="415"/>
      <c r="I10" s="4"/>
      <c r="J10" s="2"/>
      <c r="K10" s="3"/>
      <c r="L10" s="2"/>
      <c r="M10" s="282"/>
      <c r="N10" s="420"/>
    </row>
    <row r="11" spans="2:14" ht="30" customHeight="1">
      <c r="B11" s="280"/>
      <c r="C11" s="3" t="s">
        <v>342</v>
      </c>
      <c r="D11" s="3"/>
      <c r="E11" s="3"/>
      <c r="F11" s="3"/>
      <c r="G11" s="397" t="e">
        <f>IF(#REF!=0,"－",ROUNDDOWN(#REF!/1000000,0))</f>
        <v>#REF!</v>
      </c>
      <c r="H11" s="415" t="e">
        <f>IF(#REF!=0,"－",ROUNDDOWN(#REF!/1000000,0))</f>
        <v>#REF!</v>
      </c>
      <c r="I11" s="4"/>
      <c r="J11" s="2"/>
      <c r="K11" s="3" t="s">
        <v>45</v>
      </c>
      <c r="L11" s="2"/>
      <c r="M11" s="397" t="e">
        <f>IF(#REF!=0,"－",ROUNDDOWN(#REF!/1000000,0))</f>
        <v>#REF!</v>
      </c>
      <c r="N11" s="421" t="e">
        <f>IF(#REF!=0,"－",ROUNDDOWN(#REF!/1000000,0))</f>
        <v>#REF!</v>
      </c>
    </row>
    <row r="12" spans="2:14" ht="30" customHeight="1">
      <c r="B12" s="280"/>
      <c r="C12" s="3" t="s">
        <v>281</v>
      </c>
      <c r="D12" s="3"/>
      <c r="E12" s="3"/>
      <c r="F12" s="2"/>
      <c r="G12" s="397" t="e">
        <f>IF(#REF!=0,"－",ROUNDDOWN(#REF!/1000000,0))</f>
        <v>#REF!</v>
      </c>
      <c r="H12" s="415" t="e">
        <f>IF(#REF!=0,"－",ROUNDDOWN(#REF!/1000000,0))</f>
        <v>#REF!</v>
      </c>
      <c r="I12" s="4"/>
      <c r="J12" s="2"/>
      <c r="K12" s="3" t="s">
        <v>343</v>
      </c>
      <c r="L12" s="2"/>
      <c r="M12" s="397" t="e">
        <f>IF(#REF!=0,"－",ROUNDDOWN(#REF!/1000000,0))</f>
        <v>#REF!</v>
      </c>
      <c r="N12" s="421" t="e">
        <f>IF(#REF!=0,"－",ROUNDDOWN(#REF!/1000000,0))</f>
        <v>#REF!</v>
      </c>
    </row>
    <row r="13" spans="2:14" ht="30" customHeight="1">
      <c r="B13" s="280"/>
      <c r="C13" s="287" t="s">
        <v>485</v>
      </c>
      <c r="D13" s="287"/>
      <c r="E13" s="287"/>
      <c r="F13" s="283"/>
      <c r="G13" s="284" t="e">
        <f>IF(#REF!=0,"－",ROUNDDOWN(#REF!/1000000,0))</f>
        <v>#REF!</v>
      </c>
      <c r="H13" s="415" t="e">
        <f>IF(#REF!=0,"－",ROUNDDOWN(#REF!/1000000,0))</f>
        <v>#REF!</v>
      </c>
      <c r="I13" s="4"/>
      <c r="J13" s="2"/>
      <c r="K13" s="3" t="s">
        <v>46</v>
      </c>
      <c r="L13" s="2"/>
      <c r="M13" s="397" t="e">
        <f>IF(#REF!=0,"－",ROUNDDOWN(#REF!/1000000,0))</f>
        <v>#REF!</v>
      </c>
      <c r="N13" s="421" t="e">
        <f>IF(#REF!=0,"－",ROUNDDOWN(#REF!/1000000,0))</f>
        <v>#REF!</v>
      </c>
    </row>
    <row r="14" spans="2:14" ht="30" customHeight="1">
      <c r="B14" s="280"/>
      <c r="C14" s="409" t="s">
        <v>623</v>
      </c>
      <c r="D14" s="3"/>
      <c r="E14" s="3"/>
      <c r="F14" s="2"/>
      <c r="G14" s="284" t="e">
        <f>IF(#REF!=0,"－",ROUNDDOWN(#REF!/1000000,0))</f>
        <v>#REF!</v>
      </c>
      <c r="H14" s="415" t="e">
        <f>IF(#REF!=0,"－",ROUNDDOWN(#REF!/1000000,0))</f>
        <v>#REF!</v>
      </c>
      <c r="I14" s="281"/>
      <c r="J14" s="282"/>
      <c r="K14" s="3" t="s">
        <v>47</v>
      </c>
      <c r="L14" s="2"/>
      <c r="M14" s="397" t="e">
        <f>IF(#REF!=0,"－",ROUNDDOWN(#REF!/1000000,0))</f>
        <v>#REF!</v>
      </c>
      <c r="N14" s="421" t="e">
        <f>IF(#REF!=0,"－",ROUNDDOWN(#REF!/1000000,0))</f>
        <v>#REF!</v>
      </c>
    </row>
    <row r="15" spans="2:14" ht="30" customHeight="1">
      <c r="B15" s="280"/>
      <c r="I15" s="285"/>
      <c r="J15" s="283"/>
      <c r="K15" s="185"/>
      <c r="L15" s="283"/>
      <c r="M15" s="284"/>
      <c r="N15" s="421"/>
    </row>
    <row r="16" spans="2:14" ht="30" customHeight="1" thickBot="1">
      <c r="B16" s="280"/>
      <c r="C16" s="287" t="s">
        <v>624</v>
      </c>
      <c r="D16" s="287"/>
      <c r="E16" s="287"/>
      <c r="F16" s="283"/>
      <c r="G16" s="284" t="e">
        <f>IF(#REF!=0,"－",ROUNDDOWN(#REF!/1000000,0))</f>
        <v>#REF!</v>
      </c>
      <c r="H16" s="415" t="e">
        <f>IF(#REF!=0,"－",ROUNDDOWN(#REF!/1000000,0))</f>
        <v>#REF!</v>
      </c>
      <c r="I16" s="285"/>
      <c r="J16" s="283"/>
      <c r="K16" s="283"/>
      <c r="L16" s="315"/>
      <c r="M16" s="284"/>
      <c r="N16" s="420"/>
    </row>
    <row r="17" spans="2:14" ht="30" customHeight="1" thickBot="1">
      <c r="B17" s="280"/>
      <c r="C17" s="287"/>
      <c r="D17" s="287" t="s">
        <v>344</v>
      </c>
      <c r="E17" s="287"/>
      <c r="F17" s="283"/>
      <c r="G17" s="284" t="e">
        <f>IF(#REF!=0,"－",ROUNDDOWN(#REF!/1000000,0))</f>
        <v>#REF!</v>
      </c>
      <c r="H17" s="415" t="e">
        <f>IF(#REF!=0,"－",ROUNDDOWN(#REF!/1000000,0))</f>
        <v>#REF!</v>
      </c>
      <c r="I17" s="285"/>
      <c r="J17" s="286"/>
      <c r="K17" s="316" t="s">
        <v>627</v>
      </c>
      <c r="L17" s="317"/>
      <c r="M17" s="411" t="e">
        <f>IF(#REF!=0,"－",ROUNDDOWN(#REF!/1000000,0))</f>
        <v>#REF!</v>
      </c>
      <c r="N17" s="422" t="e">
        <f>IF(#REF!=0,"－",ROUNDDOWN(#REF!/1000000,0))</f>
        <v>#REF!</v>
      </c>
    </row>
    <row r="18" spans="2:14" ht="30" customHeight="1">
      <c r="B18" s="280"/>
      <c r="C18" s="287"/>
      <c r="D18" s="287"/>
      <c r="E18" s="287" t="s">
        <v>417</v>
      </c>
      <c r="F18" s="283"/>
      <c r="G18" s="284" t="e">
        <f>IF(#REF!=0,"－",ROUNDDOWN(#REF!/1000000,0))</f>
        <v>#REF!</v>
      </c>
      <c r="H18" s="415" t="e">
        <f>IF(#REF!=0,"－",ROUNDDOWN(#REF!/1000000,0))</f>
        <v>#REF!</v>
      </c>
      <c r="I18" s="285"/>
      <c r="J18" s="283"/>
      <c r="K18" s="287" t="s">
        <v>345</v>
      </c>
      <c r="L18" s="283"/>
      <c r="M18" s="314"/>
      <c r="N18" s="420"/>
    </row>
    <row r="19" spans="2:14" ht="30" customHeight="1">
      <c r="B19" s="280"/>
      <c r="C19" s="287"/>
      <c r="D19" s="287"/>
      <c r="E19" s="287" t="s">
        <v>486</v>
      </c>
      <c r="F19" s="283"/>
      <c r="G19" s="284" t="e">
        <f>IF(#REF!=0,"－",ROUNDDOWN(#REF!/1000000,0))</f>
        <v>#REF!</v>
      </c>
      <c r="H19" s="415" t="e">
        <f>IF(#REF!=0,"－",ROUNDDOWN(#REF!/1000000,0))</f>
        <v>#REF!</v>
      </c>
      <c r="I19" s="285"/>
      <c r="J19" s="283"/>
      <c r="K19" s="287"/>
      <c r="L19" s="283"/>
      <c r="M19" s="314"/>
      <c r="N19" s="420"/>
    </row>
    <row r="20" spans="2:14" ht="30" customHeight="1">
      <c r="B20" s="280"/>
      <c r="C20" s="287"/>
      <c r="D20" s="287"/>
      <c r="E20" s="287" t="s">
        <v>70</v>
      </c>
      <c r="F20" s="318"/>
      <c r="G20" s="284" t="e">
        <f>IF(#REF!=0,"－",ROUNDDOWN(#REF!/1000000,0))</f>
        <v>#REF!</v>
      </c>
      <c r="H20" s="415" t="e">
        <f>IF(#REF!=0,"－",ROUNDDOWN(#REF!/1000000,0))</f>
        <v>#REF!</v>
      </c>
      <c r="I20" s="285"/>
      <c r="J20" s="283"/>
      <c r="K20" s="287" t="s">
        <v>346</v>
      </c>
      <c r="L20" s="283"/>
      <c r="M20" s="284" t="e">
        <f>IF(#REF!=0,"－",ROUNDDOWN(#REF!/1000000,0))</f>
        <v>#REF!</v>
      </c>
      <c r="N20" s="421" t="e">
        <f>IF(#REF!=0,"－",ROUNDDOWN(#REF!/1000000,0))</f>
        <v>#REF!</v>
      </c>
    </row>
    <row r="21" spans="2:14" ht="30" customHeight="1">
      <c r="B21" s="280"/>
      <c r="C21" s="287"/>
      <c r="D21" s="287"/>
      <c r="E21" s="287" t="s">
        <v>396</v>
      </c>
      <c r="F21" s="283"/>
      <c r="G21" s="284" t="e">
        <f>IF(#REF!=0,"－",ROUNDDOWN(#REF!/1000000,0))</f>
        <v>#REF!</v>
      </c>
      <c r="H21" s="415" t="e">
        <f>IF(#REF!=0,"－",ROUNDDOWN(#REF!/1000000,0))</f>
        <v>#REF!</v>
      </c>
      <c r="I21" s="285"/>
      <c r="J21" s="283"/>
      <c r="K21" s="287"/>
      <c r="L21" s="283"/>
      <c r="M21" s="412"/>
      <c r="N21" s="423"/>
    </row>
    <row r="22" spans="2:14" ht="30" customHeight="1">
      <c r="B22" s="280"/>
      <c r="C22" s="287"/>
      <c r="D22" s="287"/>
      <c r="E22" s="287" t="s">
        <v>397</v>
      </c>
      <c r="F22" s="283"/>
      <c r="G22" s="284" t="e">
        <f>IF(#REF!=0,"－",ROUNDDOWN(#REF!/1000000,0))</f>
        <v>#REF!</v>
      </c>
      <c r="H22" s="415" t="e">
        <f>IF(#REF!=0,"－",ROUNDDOWN(#REF!/1000000,0))</f>
        <v>#REF!</v>
      </c>
      <c r="I22" s="285"/>
      <c r="J22" s="283"/>
      <c r="K22" s="287"/>
      <c r="L22" s="283"/>
      <c r="M22" s="314"/>
      <c r="N22" s="420"/>
    </row>
    <row r="23" spans="2:14" ht="30" customHeight="1">
      <c r="B23" s="280"/>
      <c r="C23" s="287"/>
      <c r="D23" s="287"/>
      <c r="E23" s="287" t="s">
        <v>44</v>
      </c>
      <c r="F23" s="283"/>
      <c r="G23" s="284" t="e">
        <f>IF(#REF!=0,"－",ROUNDDOWN(#REF!/1000000,0))</f>
        <v>#REF!</v>
      </c>
      <c r="H23" s="415" t="e">
        <f>IF(#REF!=0,"－",ROUNDDOWN(#REF!/1000000,0))</f>
        <v>#REF!</v>
      </c>
      <c r="I23" s="285"/>
      <c r="J23" s="283"/>
      <c r="K23" s="287"/>
      <c r="L23" s="283"/>
      <c r="M23" s="314"/>
      <c r="N23" s="420"/>
    </row>
    <row r="24" spans="2:14" ht="30" customHeight="1">
      <c r="B24" s="280"/>
      <c r="C24" s="287"/>
      <c r="D24" s="287" t="s">
        <v>358</v>
      </c>
      <c r="E24" s="287"/>
      <c r="F24" s="283"/>
      <c r="G24" s="284" t="e">
        <f>IF(#REF!=0,"－",ROUNDDOWN(#REF!/1000000,0))</f>
        <v>#REF!</v>
      </c>
      <c r="H24" s="415" t="e">
        <f>IF(#REF!=0,"－",ROUNDDOWN(#REF!/1000000,0))</f>
        <v>#REF!</v>
      </c>
      <c r="I24" s="319"/>
      <c r="J24" s="320"/>
      <c r="K24" s="287"/>
      <c r="L24" s="283"/>
      <c r="M24" s="314"/>
      <c r="N24" s="420"/>
    </row>
    <row r="25" spans="2:14" ht="30" customHeight="1">
      <c r="B25" s="280"/>
      <c r="C25" s="287"/>
      <c r="D25" s="287"/>
      <c r="E25" s="287"/>
      <c r="F25" s="283"/>
      <c r="G25" s="284"/>
      <c r="H25" s="416"/>
      <c r="I25" s="319"/>
      <c r="J25" s="320"/>
      <c r="K25" s="287"/>
      <c r="L25" s="283"/>
      <c r="M25" s="314"/>
      <c r="N25" s="420"/>
    </row>
    <row r="26" spans="2:14" ht="30" customHeight="1">
      <c r="B26" s="280"/>
      <c r="C26" s="287" t="s">
        <v>625</v>
      </c>
      <c r="D26" s="287"/>
      <c r="E26" s="287"/>
      <c r="F26" s="283"/>
      <c r="G26" s="284" t="e">
        <f>IF(#REF!=0,"－",ROUNDDOWN(#REF!/1000000,0))</f>
        <v>#REF!</v>
      </c>
      <c r="H26" s="415" t="e">
        <f>IF(#REF!=0,"－",ROUNDDOWN(#REF!/1000000,0))</f>
        <v>#REF!</v>
      </c>
      <c r="I26" s="319"/>
      <c r="J26" s="320"/>
      <c r="K26" s="287"/>
      <c r="L26" s="283"/>
      <c r="M26" s="314"/>
      <c r="N26" s="420"/>
    </row>
    <row r="27" spans="2:14" ht="30" customHeight="1">
      <c r="B27" s="280"/>
      <c r="C27" s="287"/>
      <c r="D27" s="287"/>
      <c r="E27" s="287"/>
      <c r="F27" s="283"/>
      <c r="G27" s="284"/>
      <c r="H27" s="416"/>
      <c r="I27" s="319"/>
      <c r="J27" s="320"/>
      <c r="K27" s="287"/>
      <c r="L27" s="283"/>
      <c r="M27" s="314"/>
      <c r="N27" s="420"/>
    </row>
    <row r="28" spans="2:14" ht="30" customHeight="1">
      <c r="B28" s="280"/>
      <c r="C28" s="287" t="s">
        <v>575</v>
      </c>
      <c r="D28" s="287"/>
      <c r="E28" s="287"/>
      <c r="F28" s="283"/>
      <c r="G28" s="284" t="e">
        <f>IF(#REF!=0,"－",ROUNDDOWN(#REF!/1000000,0))</f>
        <v>#REF!</v>
      </c>
      <c r="H28" s="415" t="e">
        <f>IF(#REF!=0,"－",ROUNDDOWN(#REF!/1000000,0))</f>
        <v>#REF!</v>
      </c>
      <c r="I28" s="319"/>
      <c r="J28" s="320"/>
      <c r="K28" s="287"/>
      <c r="L28" s="283"/>
      <c r="M28" s="314"/>
      <c r="N28" s="420"/>
    </row>
    <row r="29" spans="2:14" ht="30" customHeight="1">
      <c r="B29" s="280"/>
      <c r="I29" s="319"/>
      <c r="J29" s="320"/>
      <c r="K29" s="287"/>
      <c r="L29" s="283"/>
      <c r="M29" s="314"/>
      <c r="N29" s="420"/>
    </row>
    <row r="30" spans="2:14" ht="30" customHeight="1" thickBot="1">
      <c r="B30" s="280"/>
      <c r="C30" s="287"/>
      <c r="D30" s="287"/>
      <c r="E30" s="287"/>
      <c r="F30" s="283"/>
      <c r="G30" s="288"/>
      <c r="H30" s="417"/>
      <c r="I30" s="319"/>
      <c r="J30" s="320"/>
      <c r="K30" s="287"/>
      <c r="L30" s="283"/>
      <c r="M30" s="314"/>
      <c r="N30" s="420"/>
    </row>
    <row r="31" spans="2:14" ht="30" customHeight="1" thickBot="1">
      <c r="B31" s="289" t="s">
        <v>626</v>
      </c>
      <c r="C31" s="316"/>
      <c r="D31" s="316"/>
      <c r="E31" s="316"/>
      <c r="F31" s="317"/>
      <c r="G31" s="411" t="e">
        <f>IF(#REF!=0,"－",ROUNDDOWN(#REF!/1000000,0))</f>
        <v>#REF!</v>
      </c>
      <c r="H31" s="418" t="e">
        <f>IF(#REF!=0,"－",ROUNDDOWN(#REF!/1000000,0))</f>
        <v>#REF!</v>
      </c>
      <c r="I31" s="321"/>
      <c r="J31" s="322" t="s">
        <v>347</v>
      </c>
      <c r="K31" s="322"/>
      <c r="L31" s="317"/>
      <c r="M31" s="411" t="e">
        <f>IF(#REF!=0,"－",ROUNDDOWN(#REF!/1000000,0))</f>
        <v>#REF!</v>
      </c>
      <c r="N31" s="422" t="e">
        <f>IF(#REF!=0,"－",ROUNDDOWN(#REF!/1000000,0))</f>
        <v>#REF!</v>
      </c>
    </row>
    <row r="32" spans="3:14" ht="13.5">
      <c r="C32" s="138"/>
      <c r="D32" s="138"/>
      <c r="E32" s="138"/>
      <c r="F32" s="138"/>
      <c r="G32" s="138"/>
      <c r="H32" s="138"/>
      <c r="I32" s="138"/>
      <c r="J32" s="138"/>
      <c r="K32" s="138"/>
      <c r="L32" s="138"/>
      <c r="M32" s="138"/>
      <c r="N32" s="396" t="e">
        <f>IF(H31=N31,"OK","NG")</f>
        <v>#REF!</v>
      </c>
    </row>
    <row r="33" spans="3:14" ht="13.5">
      <c r="C33" s="138"/>
      <c r="D33" s="138"/>
      <c r="E33" s="559" t="e">
        <f>H31-N31</f>
        <v>#REF!</v>
      </c>
      <c r="F33" s="559"/>
      <c r="G33" s="559"/>
      <c r="H33" s="559"/>
      <c r="I33" s="559"/>
      <c r="J33" s="559"/>
      <c r="K33" s="559"/>
      <c r="L33" s="559"/>
      <c r="M33" s="559"/>
      <c r="N33" s="559"/>
    </row>
    <row r="34" spans="3:14" ht="13.5">
      <c r="C34" s="138"/>
      <c r="D34" s="138"/>
      <c r="E34" s="138"/>
      <c r="F34" s="138"/>
      <c r="G34" s="138"/>
      <c r="H34" s="138"/>
      <c r="I34" s="138"/>
      <c r="J34" s="138"/>
      <c r="K34" s="138"/>
      <c r="L34" s="138"/>
      <c r="M34" s="138"/>
      <c r="N34" s="138"/>
    </row>
    <row r="35" spans="3:14" ht="13.5">
      <c r="C35" s="138"/>
      <c r="D35" s="138"/>
      <c r="E35" s="138"/>
      <c r="F35" s="138"/>
      <c r="G35" s="138"/>
      <c r="H35" s="138"/>
      <c r="I35" s="138"/>
      <c r="J35" s="138"/>
      <c r="K35" s="138"/>
      <c r="L35" s="138"/>
      <c r="M35" s="138"/>
      <c r="N35" s="138"/>
    </row>
    <row r="36" spans="3:14" ht="13.5">
      <c r="C36" s="138"/>
      <c r="D36" s="138"/>
      <c r="E36" s="138"/>
      <c r="F36" s="138"/>
      <c r="G36" s="138"/>
      <c r="H36" s="138"/>
      <c r="I36" s="138"/>
      <c r="J36" s="138"/>
      <c r="K36" s="138"/>
      <c r="L36" s="138"/>
      <c r="M36" s="138"/>
      <c r="N36" s="138"/>
    </row>
    <row r="37" spans="3:14" ht="13.5">
      <c r="C37" s="138"/>
      <c r="D37" s="138"/>
      <c r="E37" s="138"/>
      <c r="F37" s="138"/>
      <c r="G37" s="138"/>
      <c r="H37" s="138"/>
      <c r="I37" s="138"/>
      <c r="J37" s="138"/>
      <c r="K37" s="138"/>
      <c r="L37" s="138"/>
      <c r="M37" s="138"/>
      <c r="N37" s="138"/>
    </row>
    <row r="38" spans="3:14" ht="13.5">
      <c r="C38" s="138"/>
      <c r="D38" s="138"/>
      <c r="E38" s="138"/>
      <c r="F38" s="138"/>
      <c r="G38" s="138"/>
      <c r="H38" s="138"/>
      <c r="I38" s="138"/>
      <c r="J38" s="138"/>
      <c r="K38" s="138"/>
      <c r="L38" s="138"/>
      <c r="M38" s="138"/>
      <c r="N38" s="138"/>
    </row>
  </sheetData>
  <sheetProtection/>
  <mergeCells count="5">
    <mergeCell ref="C3:N3"/>
    <mergeCell ref="C4:N4"/>
    <mergeCell ref="C6:N6"/>
    <mergeCell ref="C10:E10"/>
    <mergeCell ref="E33:N33"/>
  </mergeCells>
  <printOptions/>
  <pageMargins left="0.787" right="0.787" top="0.984" bottom="0.984" header="0.512" footer="0.512"/>
  <pageSetup fitToHeight="1" fitToWidth="1" horizontalDpi="300" verticalDpi="300" orientation="portrait" paperSize="9" scale="66" r:id="rId1"/>
</worksheet>
</file>

<file path=xl/worksheets/sheet10.xml><?xml version="1.0" encoding="utf-8"?>
<worksheet xmlns="http://schemas.openxmlformats.org/spreadsheetml/2006/main" xmlns:r="http://schemas.openxmlformats.org/officeDocument/2006/relationships">
  <sheetPr>
    <tabColor indexed="20"/>
    <pageSetUpPr fitToPage="1"/>
  </sheetPr>
  <dimension ref="A1:F81"/>
  <sheetViews>
    <sheetView zoomScale="75" zoomScaleNormal="75" zoomScalePageLayoutView="0" workbookViewId="0" topLeftCell="A1">
      <selection activeCell="D35" sqref="D35"/>
    </sheetView>
  </sheetViews>
  <sheetFormatPr defaultColWidth="9.00390625" defaultRowHeight="13.5"/>
  <cols>
    <col min="1" max="1" width="15.00390625" style="0" customWidth="1"/>
    <col min="2" max="2" width="13.75390625" style="0" customWidth="1"/>
    <col min="3" max="3" width="16.375" style="0" customWidth="1"/>
    <col min="4" max="4" width="13.75390625" style="0" customWidth="1"/>
    <col min="5" max="5" width="25.00390625" style="0" customWidth="1"/>
    <col min="6" max="6" width="31.25390625" style="0" customWidth="1"/>
  </cols>
  <sheetData>
    <row r="1" ht="13.5">
      <c r="A1" s="12" t="s">
        <v>398</v>
      </c>
    </row>
    <row r="2" spans="2:4" ht="13.5">
      <c r="B2" s="10"/>
      <c r="C2" s="10"/>
      <c r="D2" s="10"/>
    </row>
    <row r="3" spans="1:6" ht="13.5">
      <c r="A3" s="13"/>
      <c r="B3" s="14" t="s">
        <v>399</v>
      </c>
      <c r="C3" s="14" t="s">
        <v>400</v>
      </c>
      <c r="D3" s="14" t="s">
        <v>401</v>
      </c>
      <c r="E3" s="14" t="s">
        <v>402</v>
      </c>
      <c r="F3" s="14" t="s">
        <v>186</v>
      </c>
    </row>
    <row r="4" spans="1:6" ht="14.25" thickBot="1">
      <c r="A4" s="27"/>
      <c r="B4" s="120"/>
      <c r="C4" s="154"/>
      <c r="D4" s="120"/>
      <c r="E4" s="120"/>
      <c r="F4" s="120"/>
    </row>
    <row r="5" spans="1:6" ht="14.25" thickBot="1">
      <c r="A5" s="27" t="s">
        <v>277</v>
      </c>
      <c r="B5" s="155"/>
      <c r="C5" s="156">
        <v>2144261898.757501</v>
      </c>
      <c r="D5" s="157"/>
      <c r="E5" s="120"/>
      <c r="F5" s="120"/>
    </row>
    <row r="6" spans="1:6" ht="13.5">
      <c r="A6" s="27"/>
      <c r="B6" s="120"/>
      <c r="C6" s="158"/>
      <c r="D6" s="120"/>
      <c r="E6" s="120"/>
      <c r="F6" s="120"/>
    </row>
    <row r="7" spans="1:6" ht="13.5">
      <c r="A7" s="159" t="s">
        <v>403</v>
      </c>
      <c r="B7" s="27"/>
      <c r="C7" s="27"/>
      <c r="D7" s="27"/>
      <c r="E7" s="27"/>
      <c r="F7" s="27"/>
    </row>
    <row r="8" spans="1:6" ht="13.5">
      <c r="A8" s="120" t="s">
        <v>419</v>
      </c>
      <c r="B8" s="22">
        <v>2783589436</v>
      </c>
      <c r="C8" s="22"/>
      <c r="D8" s="22"/>
      <c r="E8" s="27"/>
      <c r="F8" s="27"/>
    </row>
    <row r="9" spans="1:6" ht="13.5">
      <c r="A9" s="17" t="s">
        <v>404</v>
      </c>
      <c r="B9" s="18">
        <v>2468449014.2999988</v>
      </c>
      <c r="C9" s="18"/>
      <c r="D9" s="18"/>
      <c r="E9" s="16"/>
      <c r="F9" s="16"/>
    </row>
    <row r="10" spans="1:6" ht="13.5">
      <c r="A10" s="17" t="s">
        <v>405</v>
      </c>
      <c r="B10" s="18">
        <f>B53</f>
        <v>315140422</v>
      </c>
      <c r="C10" s="18"/>
      <c r="D10" s="18"/>
      <c r="E10" s="16"/>
      <c r="F10" s="16"/>
    </row>
    <row r="11" spans="1:6" ht="13.5">
      <c r="A11" s="17"/>
      <c r="B11" s="18"/>
      <c r="C11" s="18"/>
      <c r="D11" s="18"/>
      <c r="E11" s="16"/>
      <c r="F11" s="16"/>
    </row>
    <row r="12" spans="1:6" ht="13.5">
      <c r="A12" s="15" t="s">
        <v>406</v>
      </c>
      <c r="B12" s="18"/>
      <c r="C12" s="18"/>
      <c r="D12" s="18"/>
      <c r="E12" s="16"/>
      <c r="F12" s="16"/>
    </row>
    <row r="13" spans="1:6" ht="13.5">
      <c r="A13" s="17" t="s">
        <v>419</v>
      </c>
      <c r="B13" s="22">
        <v>2722290923</v>
      </c>
      <c r="C13" s="18"/>
      <c r="D13" s="18"/>
      <c r="E13" s="16" t="s">
        <v>387</v>
      </c>
      <c r="F13" s="16"/>
    </row>
    <row r="14" spans="1:6" ht="13.5">
      <c r="A14" s="17" t="s">
        <v>404</v>
      </c>
      <c r="B14" s="22">
        <v>2416414730.699999</v>
      </c>
      <c r="C14" s="18"/>
      <c r="D14" s="18"/>
      <c r="E14" s="16" t="s">
        <v>387</v>
      </c>
      <c r="F14" s="16"/>
    </row>
    <row r="15" spans="1:6" ht="13.5">
      <c r="A15" s="17" t="s">
        <v>405</v>
      </c>
      <c r="B15" s="22">
        <v>305876192.30000114</v>
      </c>
      <c r="C15" s="18"/>
      <c r="D15" s="18"/>
      <c r="E15" s="16"/>
      <c r="F15" s="16"/>
    </row>
    <row r="16" spans="1:6" ht="13.5">
      <c r="A16" s="17" t="s">
        <v>388</v>
      </c>
      <c r="B16" s="22">
        <v>3979500</v>
      </c>
      <c r="C16" s="18"/>
      <c r="D16" s="18"/>
      <c r="E16" s="16"/>
      <c r="F16" s="16"/>
    </row>
    <row r="17" spans="1:6" ht="13.5">
      <c r="A17" s="17" t="s">
        <v>215</v>
      </c>
      <c r="B17" s="22">
        <v>301896692.3000002</v>
      </c>
      <c r="C17" s="18"/>
      <c r="D17" s="18"/>
      <c r="E17" s="16"/>
      <c r="F17" s="16" t="s">
        <v>5</v>
      </c>
    </row>
    <row r="18" spans="1:6" ht="13.5">
      <c r="A18" s="19" t="s">
        <v>216</v>
      </c>
      <c r="B18" s="22"/>
      <c r="C18" s="18"/>
      <c r="D18" s="18"/>
      <c r="E18" s="16"/>
      <c r="F18" s="16"/>
    </row>
    <row r="19" spans="1:6" ht="14.25">
      <c r="A19" s="17" t="s">
        <v>419</v>
      </c>
      <c r="B19" s="21">
        <v>61298513</v>
      </c>
      <c r="C19" s="18"/>
      <c r="D19" s="18"/>
      <c r="E19" s="16" t="s">
        <v>217</v>
      </c>
      <c r="F19" s="16"/>
    </row>
    <row r="20" spans="1:6" ht="13.5">
      <c r="A20" s="17" t="s">
        <v>404</v>
      </c>
      <c r="B20" s="22">
        <v>52034283.6</v>
      </c>
      <c r="C20" s="18"/>
      <c r="D20" s="18"/>
      <c r="E20" s="16" t="s">
        <v>217</v>
      </c>
      <c r="F20" s="16"/>
    </row>
    <row r="21" spans="1:6" ht="13.5">
      <c r="A21" s="17" t="s">
        <v>405</v>
      </c>
      <c r="B21" s="18">
        <v>9264229.399999999</v>
      </c>
      <c r="C21" s="18"/>
      <c r="D21" s="18"/>
      <c r="E21" s="16"/>
      <c r="F21" s="16"/>
    </row>
    <row r="22" spans="1:6" ht="13.5">
      <c r="A22" s="17" t="s">
        <v>218</v>
      </c>
      <c r="B22" s="18">
        <v>5158129.3999999985</v>
      </c>
      <c r="C22" s="18"/>
      <c r="D22" s="18"/>
      <c r="E22" s="16"/>
      <c r="F22" s="16" t="s">
        <v>5</v>
      </c>
    </row>
    <row r="23" spans="1:6" ht="13.5">
      <c r="A23" s="17" t="s">
        <v>219</v>
      </c>
      <c r="B23" s="18">
        <v>4106100</v>
      </c>
      <c r="C23" s="18"/>
      <c r="D23" s="18"/>
      <c r="E23" s="16"/>
      <c r="F23" s="16"/>
    </row>
    <row r="24" spans="1:6" ht="13.5">
      <c r="A24" s="17"/>
      <c r="B24" s="18"/>
      <c r="C24" s="18"/>
      <c r="D24" s="18"/>
      <c r="E24" s="16"/>
      <c r="F24" s="16"/>
    </row>
    <row r="25" spans="1:6" ht="13.5">
      <c r="A25" s="17" t="s">
        <v>419</v>
      </c>
      <c r="B25" s="18"/>
      <c r="C25" s="18">
        <v>5784648365</v>
      </c>
      <c r="D25" s="18"/>
      <c r="E25" s="16"/>
      <c r="F25" s="16"/>
    </row>
    <row r="26" spans="1:6" ht="13.5">
      <c r="A26" s="17" t="s">
        <v>404</v>
      </c>
      <c r="B26" s="18"/>
      <c r="C26" s="18">
        <v>3202801618.942501</v>
      </c>
      <c r="D26" s="18"/>
      <c r="E26" s="16"/>
      <c r="F26" s="16"/>
    </row>
    <row r="27" spans="1:6" ht="13.5">
      <c r="A27" s="17" t="s">
        <v>405</v>
      </c>
      <c r="B27" s="18"/>
      <c r="C27" s="18">
        <v>1829121477.0575006</v>
      </c>
      <c r="D27" s="18"/>
      <c r="E27" s="16" t="s">
        <v>220</v>
      </c>
      <c r="F27" s="16"/>
    </row>
    <row r="28" spans="1:6" ht="13.5">
      <c r="A28" s="17" t="s">
        <v>221</v>
      </c>
      <c r="B28" s="18"/>
      <c r="C28" s="18">
        <v>446349548.82321435</v>
      </c>
      <c r="D28" s="18"/>
      <c r="E28" s="16" t="s">
        <v>121</v>
      </c>
      <c r="F28" s="16"/>
    </row>
    <row r="29" spans="1:6" ht="13.5">
      <c r="A29" s="17" t="s">
        <v>122</v>
      </c>
      <c r="B29" s="18"/>
      <c r="C29" s="18">
        <v>1382771928.2342856</v>
      </c>
      <c r="D29" s="18"/>
      <c r="E29" s="16" t="s">
        <v>123</v>
      </c>
      <c r="F29" s="16"/>
    </row>
    <row r="30" spans="1:6" ht="13.5">
      <c r="A30" s="17"/>
      <c r="B30" s="18"/>
      <c r="C30" s="18"/>
      <c r="D30" s="18"/>
      <c r="E30" s="16"/>
      <c r="F30" s="16"/>
    </row>
    <row r="31" spans="1:6" ht="13.5">
      <c r="A31" s="17" t="s">
        <v>608</v>
      </c>
      <c r="B31" s="18"/>
      <c r="C31" s="18"/>
      <c r="D31" s="18">
        <v>752725269</v>
      </c>
      <c r="E31" s="16"/>
      <c r="F31" s="16"/>
    </row>
    <row r="32" spans="1:6" ht="13.5">
      <c r="A32" s="17" t="s">
        <v>622</v>
      </c>
      <c r="B32" s="18"/>
      <c r="C32" s="18"/>
      <c r="D32" s="18">
        <v>682277435</v>
      </c>
      <c r="E32" s="16"/>
      <c r="F32" s="16"/>
    </row>
    <row r="33" spans="1:6" ht="13.5">
      <c r="A33" s="17" t="s">
        <v>222</v>
      </c>
      <c r="B33" s="18"/>
      <c r="C33" s="18"/>
      <c r="D33" s="18">
        <v>66341734</v>
      </c>
      <c r="E33" s="16"/>
      <c r="F33" s="16"/>
    </row>
    <row r="34" spans="1:6" ht="13.5">
      <c r="A34" s="17" t="s">
        <v>294</v>
      </c>
      <c r="B34" s="18"/>
      <c r="C34" s="18"/>
      <c r="D34" s="22">
        <v>748619169</v>
      </c>
      <c r="E34" s="16" t="s">
        <v>295</v>
      </c>
      <c r="F34" s="16"/>
    </row>
    <row r="35" spans="1:6" ht="13.5">
      <c r="A35" s="17" t="s">
        <v>296</v>
      </c>
      <c r="B35" s="18"/>
      <c r="C35" s="18"/>
      <c r="D35" s="18">
        <v>4106100</v>
      </c>
      <c r="E35" s="16" t="s">
        <v>297</v>
      </c>
      <c r="F35" s="16" t="s">
        <v>276</v>
      </c>
    </row>
    <row r="36" spans="1:6" ht="14.25" thickBot="1">
      <c r="A36" s="17"/>
      <c r="B36" s="18"/>
      <c r="C36" s="160"/>
      <c r="D36" s="18"/>
      <c r="E36" s="16"/>
      <c r="F36" s="16"/>
    </row>
    <row r="37" spans="1:6" ht="14.25" thickBot="1">
      <c r="A37" s="17" t="s">
        <v>0</v>
      </c>
      <c r="B37" s="161"/>
      <c r="C37" s="162">
        <v>2135497197.2342856</v>
      </c>
      <c r="D37" s="163"/>
      <c r="E37" s="16"/>
      <c r="F37" s="16"/>
    </row>
    <row r="38" spans="1:6" ht="13.5">
      <c r="A38" s="16"/>
      <c r="B38" s="16"/>
      <c r="C38" s="164"/>
      <c r="D38" s="16"/>
      <c r="E38" s="16"/>
      <c r="F38" s="16"/>
    </row>
    <row r="39" spans="1:6" ht="13.5">
      <c r="A39" s="139"/>
      <c r="B39" s="139"/>
      <c r="C39" s="139"/>
      <c r="D39" s="139"/>
      <c r="E39" s="139"/>
      <c r="F39" s="139"/>
    </row>
    <row r="44" s="141" customFormat="1" ht="13.5">
      <c r="A44" s="140" t="s">
        <v>398</v>
      </c>
    </row>
    <row r="45" spans="2:4" s="141" customFormat="1" ht="13.5">
      <c r="B45" s="142"/>
      <c r="C45" s="142"/>
      <c r="D45" s="142"/>
    </row>
    <row r="46" spans="1:6" s="141" customFormat="1" ht="13.5">
      <c r="A46" s="143"/>
      <c r="B46" s="144" t="s">
        <v>399</v>
      </c>
      <c r="C46" s="144" t="s">
        <v>400</v>
      </c>
      <c r="D46" s="144" t="s">
        <v>401</v>
      </c>
      <c r="E46" s="144" t="s">
        <v>402</v>
      </c>
      <c r="F46" s="144" t="s">
        <v>186</v>
      </c>
    </row>
    <row r="47" spans="1:6" s="167" customFormat="1" ht="14.25" thickBot="1">
      <c r="A47" s="165"/>
      <c r="B47" s="147"/>
      <c r="C47" s="166"/>
      <c r="D47" s="147"/>
      <c r="E47" s="147"/>
      <c r="F47" s="147"/>
    </row>
    <row r="48" spans="1:6" s="167" customFormat="1" ht="14.25" thickBot="1">
      <c r="A48" s="165" t="s">
        <v>1</v>
      </c>
      <c r="B48" s="168"/>
      <c r="C48" s="169">
        <v>2710244143</v>
      </c>
      <c r="D48" s="170"/>
      <c r="E48" s="147"/>
      <c r="F48" s="147"/>
    </row>
    <row r="49" spans="1:6" s="167" customFormat="1" ht="13.5">
      <c r="A49" s="165"/>
      <c r="B49" s="147"/>
      <c r="C49" s="171"/>
      <c r="D49" s="147"/>
      <c r="E49" s="147"/>
      <c r="F49" s="147"/>
    </row>
    <row r="50" spans="1:6" s="141" customFormat="1" ht="13.5">
      <c r="A50" s="145" t="s">
        <v>403</v>
      </c>
      <c r="B50" s="146"/>
      <c r="C50" s="146"/>
      <c r="D50" s="146"/>
      <c r="E50" s="146"/>
      <c r="F50" s="146"/>
    </row>
    <row r="51" spans="1:6" s="141" customFormat="1" ht="13.5">
      <c r="A51" s="147" t="s">
        <v>419</v>
      </c>
      <c r="B51" s="148">
        <v>2783589436</v>
      </c>
      <c r="C51" s="149"/>
      <c r="D51" s="149"/>
      <c r="E51" s="146"/>
      <c r="F51" s="146"/>
    </row>
    <row r="52" spans="1:6" s="141" customFormat="1" ht="13.5">
      <c r="A52" s="147" t="s">
        <v>404</v>
      </c>
      <c r="B52" s="148">
        <v>2468449014</v>
      </c>
      <c r="C52" s="149"/>
      <c r="D52" s="149"/>
      <c r="E52" s="146"/>
      <c r="F52" s="146"/>
    </row>
    <row r="53" spans="1:6" s="141" customFormat="1" ht="13.5">
      <c r="A53" s="147" t="s">
        <v>405</v>
      </c>
      <c r="B53" s="148">
        <v>315140422</v>
      </c>
      <c r="C53" s="149"/>
      <c r="D53" s="149"/>
      <c r="E53" s="146"/>
      <c r="F53" s="146"/>
    </row>
    <row r="54" spans="1:6" s="141" customFormat="1" ht="13.5">
      <c r="A54" s="147"/>
      <c r="B54" s="148"/>
      <c r="C54" s="149"/>
      <c r="D54" s="149"/>
      <c r="E54" s="146"/>
      <c r="F54" s="146"/>
    </row>
    <row r="55" spans="1:6" s="141" customFormat="1" ht="13.5">
      <c r="A55" s="150" t="s">
        <v>406</v>
      </c>
      <c r="B55" s="148"/>
      <c r="C55" s="149"/>
      <c r="D55" s="149"/>
      <c r="E55" s="146"/>
      <c r="F55" s="146"/>
    </row>
    <row r="56" spans="1:6" s="141" customFormat="1" ht="13.5">
      <c r="A56" s="147" t="s">
        <v>419</v>
      </c>
      <c r="B56" s="148">
        <v>2722290923</v>
      </c>
      <c r="C56" s="149"/>
      <c r="D56" s="149"/>
      <c r="E56" s="146" t="s">
        <v>387</v>
      </c>
      <c r="F56" s="146"/>
    </row>
    <row r="57" spans="1:6" s="141" customFormat="1" ht="13.5">
      <c r="A57" s="147" t="s">
        <v>404</v>
      </c>
      <c r="B57" s="148">
        <v>2416414731</v>
      </c>
      <c r="C57" s="149"/>
      <c r="D57" s="149"/>
      <c r="E57" s="146" t="s">
        <v>387</v>
      </c>
      <c r="F57" s="146"/>
    </row>
    <row r="58" spans="1:6" s="141" customFormat="1" ht="13.5">
      <c r="A58" s="147" t="s">
        <v>405</v>
      </c>
      <c r="B58" s="148">
        <v>305876192</v>
      </c>
      <c r="C58" s="149"/>
      <c r="D58" s="149"/>
      <c r="E58" s="146"/>
      <c r="F58" s="146"/>
    </row>
    <row r="59" spans="1:6" s="141" customFormat="1" ht="13.5">
      <c r="A59" s="147" t="s">
        <v>388</v>
      </c>
      <c r="B59" s="148">
        <v>3979500</v>
      </c>
      <c r="C59" s="149"/>
      <c r="D59" s="149"/>
      <c r="E59" s="146"/>
      <c r="F59" s="146"/>
    </row>
    <row r="60" spans="1:6" s="141" customFormat="1" ht="13.5">
      <c r="A60" s="147" t="s">
        <v>215</v>
      </c>
      <c r="B60" s="148">
        <v>-301896692</v>
      </c>
      <c r="C60" s="149"/>
      <c r="D60" s="149"/>
      <c r="E60" s="146"/>
      <c r="F60" s="146" t="s">
        <v>5</v>
      </c>
    </row>
    <row r="61" spans="1:6" s="141" customFormat="1" ht="13.5">
      <c r="A61" s="151" t="s">
        <v>216</v>
      </c>
      <c r="B61" s="148"/>
      <c r="C61" s="149"/>
      <c r="D61" s="149"/>
      <c r="E61" s="146"/>
      <c r="F61" s="146"/>
    </row>
    <row r="62" spans="1:6" s="141" customFormat="1" ht="14.25">
      <c r="A62" s="147" t="s">
        <v>419</v>
      </c>
      <c r="B62" s="152">
        <v>61298513</v>
      </c>
      <c r="C62" s="149"/>
      <c r="D62" s="149"/>
      <c r="E62" s="146" t="s">
        <v>217</v>
      </c>
      <c r="F62" s="146"/>
    </row>
    <row r="63" spans="1:6" s="141" customFormat="1" ht="13.5">
      <c r="A63" s="147" t="s">
        <v>404</v>
      </c>
      <c r="B63" s="148">
        <v>52034283</v>
      </c>
      <c r="C63" s="149"/>
      <c r="D63" s="149"/>
      <c r="E63" s="146" t="s">
        <v>217</v>
      </c>
      <c r="F63" s="146"/>
    </row>
    <row r="64" spans="1:6" s="141" customFormat="1" ht="13.5">
      <c r="A64" s="147" t="s">
        <v>405</v>
      </c>
      <c r="B64" s="148">
        <v>9264229</v>
      </c>
      <c r="C64" s="149"/>
      <c r="D64" s="149"/>
      <c r="E64" s="146"/>
      <c r="F64" s="146"/>
    </row>
    <row r="65" spans="1:6" s="141" customFormat="1" ht="13.5">
      <c r="A65" s="147" t="s">
        <v>218</v>
      </c>
      <c r="B65" s="148">
        <v>-5452654</v>
      </c>
      <c r="C65" s="149"/>
      <c r="D65" s="149"/>
      <c r="E65" s="146"/>
      <c r="F65" s="146" t="s">
        <v>5</v>
      </c>
    </row>
    <row r="66" spans="1:6" s="141" customFormat="1" ht="13.5">
      <c r="A66" s="147" t="s">
        <v>219</v>
      </c>
      <c r="B66" s="148">
        <v>3811575</v>
      </c>
      <c r="C66" s="149"/>
      <c r="D66" s="149"/>
      <c r="E66" s="146"/>
      <c r="F66" s="146"/>
    </row>
    <row r="67" spans="1:6" s="141" customFormat="1" ht="13.5">
      <c r="A67" s="147"/>
      <c r="B67" s="148"/>
      <c r="C67" s="149"/>
      <c r="D67" s="149"/>
      <c r="E67" s="146"/>
      <c r="F67" s="146"/>
    </row>
    <row r="68" spans="1:6" s="141" customFormat="1" ht="13.5">
      <c r="A68" s="153" t="s">
        <v>419</v>
      </c>
      <c r="B68" s="149"/>
      <c r="C68" s="149">
        <v>5867966645</v>
      </c>
      <c r="D68" s="149"/>
      <c r="E68" s="146"/>
      <c r="F68" s="146"/>
    </row>
    <row r="69" spans="1:6" s="141" customFormat="1" ht="13.5">
      <c r="A69" s="153" t="s">
        <v>404</v>
      </c>
      <c r="B69" s="149"/>
      <c r="C69" s="149">
        <v>3252257180</v>
      </c>
      <c r="D69" s="149"/>
      <c r="E69" s="146"/>
      <c r="F69" s="146"/>
    </row>
    <row r="70" spans="1:6" s="141" customFormat="1" ht="13.5">
      <c r="A70" s="153" t="s">
        <v>405</v>
      </c>
      <c r="B70" s="149"/>
      <c r="C70" s="149">
        <v>2395103721</v>
      </c>
      <c r="D70" s="149"/>
      <c r="E70" s="146" t="s">
        <v>220</v>
      </c>
      <c r="F70" s="146"/>
    </row>
    <row r="71" spans="1:6" s="141" customFormat="1" ht="13.5">
      <c r="A71" s="153" t="s">
        <v>221</v>
      </c>
      <c r="B71" s="149"/>
      <c r="C71" s="149">
        <v>546899984</v>
      </c>
      <c r="D71" s="149"/>
      <c r="E71" s="146" t="s">
        <v>121</v>
      </c>
      <c r="F71" s="146"/>
    </row>
    <row r="72" spans="1:6" s="141" customFormat="1" ht="13.5">
      <c r="A72" s="153" t="s">
        <v>122</v>
      </c>
      <c r="B72" s="149"/>
      <c r="C72" s="149">
        <v>1848203737</v>
      </c>
      <c r="D72" s="149"/>
      <c r="E72" s="146" t="s">
        <v>123</v>
      </c>
      <c r="F72" s="146"/>
    </row>
    <row r="73" spans="1:6" s="141" customFormat="1" ht="13.5">
      <c r="A73" s="153"/>
      <c r="B73" s="149"/>
      <c r="C73" s="149"/>
      <c r="D73" s="149"/>
      <c r="E73" s="146"/>
      <c r="F73" s="146"/>
    </row>
    <row r="74" spans="1:6" s="141" customFormat="1" ht="13.5">
      <c r="A74" s="153" t="s">
        <v>608</v>
      </c>
      <c r="B74" s="149"/>
      <c r="C74" s="149"/>
      <c r="D74" s="149">
        <v>220605744</v>
      </c>
      <c r="E74" s="146"/>
      <c r="F74" s="146"/>
    </row>
    <row r="75" spans="1:6" s="141" customFormat="1" ht="13.5">
      <c r="A75" s="153" t="s">
        <v>622</v>
      </c>
      <c r="B75" s="149"/>
      <c r="C75" s="149"/>
      <c r="D75" s="149">
        <v>150452435</v>
      </c>
      <c r="E75" s="146"/>
      <c r="F75" s="146"/>
    </row>
    <row r="76" spans="1:6" s="141" customFormat="1" ht="13.5">
      <c r="A76" s="153" t="s">
        <v>222</v>
      </c>
      <c r="B76" s="149"/>
      <c r="C76" s="149"/>
      <c r="D76" s="149">
        <v>66341734</v>
      </c>
      <c r="E76" s="146"/>
      <c r="F76" s="146"/>
    </row>
    <row r="77" spans="1:6" s="141" customFormat="1" ht="13.5">
      <c r="A77" s="153" t="s">
        <v>294</v>
      </c>
      <c r="B77" s="149"/>
      <c r="C77" s="149"/>
      <c r="D77" s="148">
        <v>216794169</v>
      </c>
      <c r="E77" s="146" t="s">
        <v>295</v>
      </c>
      <c r="F77" s="146"/>
    </row>
    <row r="78" spans="1:6" s="141" customFormat="1" ht="13.5">
      <c r="A78" s="153" t="s">
        <v>296</v>
      </c>
      <c r="B78" s="149"/>
      <c r="C78" s="149"/>
      <c r="D78" s="149">
        <v>3811575</v>
      </c>
      <c r="E78" s="146" t="s">
        <v>297</v>
      </c>
      <c r="F78" s="146"/>
    </row>
    <row r="79" spans="1:6" ht="14.25" thickBot="1">
      <c r="A79" s="16"/>
      <c r="B79" s="16"/>
      <c r="C79" s="106"/>
      <c r="D79" s="16"/>
      <c r="E79" s="16"/>
      <c r="F79" s="16"/>
    </row>
    <row r="80" spans="1:6" ht="14.25" thickBot="1">
      <c r="A80" s="153" t="s">
        <v>2</v>
      </c>
      <c r="B80" s="172"/>
      <c r="C80" s="173">
        <v>2068809481</v>
      </c>
      <c r="D80" s="174"/>
      <c r="E80" s="146"/>
      <c r="F80" s="146"/>
    </row>
    <row r="81" spans="1:6" ht="13.5">
      <c r="A81" s="16"/>
      <c r="B81" s="16"/>
      <c r="C81" s="164"/>
      <c r="D81" s="16"/>
      <c r="E81" s="16"/>
      <c r="F81" s="16"/>
    </row>
  </sheetData>
  <sheetProtection/>
  <printOptions/>
  <pageMargins left="0.787" right="0.787" top="0.984" bottom="0.984" header="0.512" footer="0.512"/>
  <pageSetup fitToHeight="1" fitToWidth="1" horizontalDpi="300" verticalDpi="300" orientation="portrait" paperSize="9" scale="68" r:id="rId2"/>
  <drawing r:id="rId1"/>
</worksheet>
</file>

<file path=xl/worksheets/sheet11.xml><?xml version="1.0" encoding="utf-8"?>
<worksheet xmlns="http://schemas.openxmlformats.org/spreadsheetml/2006/main" xmlns:r="http://schemas.openxmlformats.org/officeDocument/2006/relationships">
  <sheetPr>
    <tabColor indexed="20"/>
    <pageSetUpPr fitToPage="1"/>
  </sheetPr>
  <dimension ref="A1:I94"/>
  <sheetViews>
    <sheetView zoomScale="75" zoomScaleNormal="75" zoomScalePageLayoutView="0" workbookViewId="0" topLeftCell="A1">
      <selection activeCell="D35" sqref="D35"/>
    </sheetView>
  </sheetViews>
  <sheetFormatPr defaultColWidth="9.00390625" defaultRowHeight="13.5"/>
  <cols>
    <col min="1" max="1" width="15.00390625" style="0" customWidth="1"/>
    <col min="2" max="2" width="13.75390625" style="0" customWidth="1"/>
    <col min="3" max="3" width="16.75390625" style="0" customWidth="1"/>
    <col min="4" max="4" width="13.75390625" style="0" customWidth="1"/>
    <col min="5" max="5" width="25.00390625" style="0" customWidth="1"/>
    <col min="6" max="6" width="31.25390625" style="0" customWidth="1"/>
    <col min="7" max="7" width="16.75390625" style="0" bestFit="1" customWidth="1"/>
    <col min="8" max="8" width="15.50390625" style="0" customWidth="1"/>
  </cols>
  <sheetData>
    <row r="1" ht="13.5">
      <c r="A1" s="12" t="s">
        <v>273</v>
      </c>
    </row>
    <row r="2" spans="2:4" ht="13.5">
      <c r="B2" s="10"/>
      <c r="C2" s="10"/>
      <c r="D2" s="10"/>
    </row>
    <row r="3" spans="1:6" ht="13.5">
      <c r="A3" s="13"/>
      <c r="B3" s="14" t="s">
        <v>399</v>
      </c>
      <c r="C3" s="14" t="s">
        <v>400</v>
      </c>
      <c r="D3" s="14" t="s">
        <v>401</v>
      </c>
      <c r="E3" s="14" t="s">
        <v>402</v>
      </c>
      <c r="F3" s="14" t="s">
        <v>186</v>
      </c>
    </row>
    <row r="4" spans="1:6" s="26" customFormat="1" ht="14.25" thickBot="1">
      <c r="A4" s="27"/>
      <c r="B4" s="120"/>
      <c r="C4" s="154"/>
      <c r="D4" s="120"/>
      <c r="E4" s="120"/>
      <c r="F4" s="120"/>
    </row>
    <row r="5" spans="1:6" s="26" customFormat="1" ht="14.25" thickBot="1">
      <c r="A5" s="27" t="s">
        <v>2</v>
      </c>
      <c r="B5" s="155"/>
      <c r="C5" s="175">
        <v>2068809481</v>
      </c>
      <c r="D5" s="157"/>
      <c r="E5" s="120"/>
      <c r="F5" s="120"/>
    </row>
    <row r="6" spans="1:6" s="26" customFormat="1" ht="13.5">
      <c r="A6" s="27"/>
      <c r="B6" s="120"/>
      <c r="C6" s="158"/>
      <c r="D6" s="120"/>
      <c r="E6" s="120"/>
      <c r="F6" s="120"/>
    </row>
    <row r="7" spans="1:6" ht="13.5">
      <c r="A7" s="15" t="s">
        <v>403</v>
      </c>
      <c r="B7" s="16"/>
      <c r="C7" s="16"/>
      <c r="D7" s="16"/>
      <c r="E7" s="16"/>
      <c r="F7" s="16"/>
    </row>
    <row r="8" spans="1:6" ht="13.5">
      <c r="A8" s="17" t="s">
        <v>419</v>
      </c>
      <c r="B8" s="18">
        <v>56748931</v>
      </c>
      <c r="C8" s="18"/>
      <c r="D8" s="18"/>
      <c r="E8" s="16"/>
      <c r="F8" s="16"/>
    </row>
    <row r="9" spans="1:6" ht="13.5">
      <c r="A9" s="17" t="s">
        <v>3</v>
      </c>
      <c r="B9" s="18">
        <v>40054593</v>
      </c>
      <c r="C9" s="18"/>
      <c r="D9" s="18"/>
      <c r="E9" s="16"/>
      <c r="F9" s="16"/>
    </row>
    <row r="10" spans="1:6" ht="13.5">
      <c r="A10" s="17" t="s">
        <v>122</v>
      </c>
      <c r="B10" s="18">
        <v>16694338</v>
      </c>
      <c r="C10" s="18"/>
      <c r="D10" s="18"/>
      <c r="E10" s="16"/>
      <c r="F10" s="16"/>
    </row>
    <row r="11" spans="1:6" ht="13.5">
      <c r="A11" s="17"/>
      <c r="B11" s="18"/>
      <c r="C11" s="18"/>
      <c r="D11" s="18"/>
      <c r="E11" s="16"/>
      <c r="F11" s="16"/>
    </row>
    <row r="12" spans="1:6" ht="13.5">
      <c r="A12" s="15" t="s">
        <v>406</v>
      </c>
      <c r="B12" s="18"/>
      <c r="C12" s="18"/>
      <c r="D12" s="18"/>
      <c r="E12" s="16"/>
      <c r="F12" s="16"/>
    </row>
    <row r="13" spans="1:6" ht="13.5">
      <c r="A13" s="17" t="s">
        <v>419</v>
      </c>
      <c r="B13" s="22">
        <v>56748931</v>
      </c>
      <c r="C13" s="18"/>
      <c r="D13" s="18"/>
      <c r="E13" s="16"/>
      <c r="F13" s="16"/>
    </row>
    <row r="14" spans="1:6" ht="13.5">
      <c r="A14" s="17" t="s">
        <v>3</v>
      </c>
      <c r="B14" s="22">
        <v>40054593</v>
      </c>
      <c r="C14" s="18"/>
      <c r="D14" s="18"/>
      <c r="E14" s="16"/>
      <c r="F14" s="16"/>
    </row>
    <row r="15" spans="1:6" ht="13.5">
      <c r="A15" s="17" t="s">
        <v>122</v>
      </c>
      <c r="B15" s="22">
        <v>16694338</v>
      </c>
      <c r="C15" s="18"/>
      <c r="D15" s="18"/>
      <c r="E15" s="16"/>
      <c r="F15" s="16"/>
    </row>
    <row r="16" spans="1:6" ht="13.5">
      <c r="A16" s="17" t="s">
        <v>388</v>
      </c>
      <c r="B16" s="22">
        <v>0</v>
      </c>
      <c r="C16" s="18"/>
      <c r="D16" s="18"/>
      <c r="E16" s="16"/>
      <c r="F16" s="16"/>
    </row>
    <row r="17" spans="1:6" ht="13.5">
      <c r="A17" s="17" t="s">
        <v>215</v>
      </c>
      <c r="B17" s="22">
        <v>-16694338</v>
      </c>
      <c r="C17" s="18"/>
      <c r="D17" s="18"/>
      <c r="E17" s="16"/>
      <c r="F17" s="16"/>
    </row>
    <row r="18" spans="1:6" ht="13.5">
      <c r="A18" s="19" t="s">
        <v>216</v>
      </c>
      <c r="B18" s="22"/>
      <c r="C18" s="18"/>
      <c r="D18" s="18"/>
      <c r="E18" s="16"/>
      <c r="F18" s="16"/>
    </row>
    <row r="19" spans="1:6" ht="14.25">
      <c r="A19" s="17" t="s">
        <v>419</v>
      </c>
      <c r="B19" s="21">
        <v>0</v>
      </c>
      <c r="C19" s="18"/>
      <c r="D19" s="18"/>
      <c r="E19" s="16"/>
      <c r="F19" s="16"/>
    </row>
    <row r="20" spans="1:6" ht="13.5">
      <c r="A20" s="17" t="s">
        <v>3</v>
      </c>
      <c r="B20" s="22">
        <v>0</v>
      </c>
      <c r="C20" s="18"/>
      <c r="D20" s="18"/>
      <c r="E20" s="16"/>
      <c r="F20" s="16"/>
    </row>
    <row r="21" spans="1:6" ht="13.5">
      <c r="A21" s="17" t="s">
        <v>122</v>
      </c>
      <c r="B21" s="18">
        <v>0</v>
      </c>
      <c r="C21" s="18"/>
      <c r="D21" s="18"/>
      <c r="E21" s="16"/>
      <c r="F21" s="16"/>
    </row>
    <row r="22" spans="1:8" ht="13.5">
      <c r="A22" s="17" t="s">
        <v>218</v>
      </c>
      <c r="B22" s="18">
        <v>0</v>
      </c>
      <c r="C22" s="18"/>
      <c r="D22" s="18"/>
      <c r="E22" s="110"/>
      <c r="F22" s="16"/>
      <c r="H22" s="1"/>
    </row>
    <row r="23" spans="1:6" ht="13.5">
      <c r="A23" s="17" t="s">
        <v>219</v>
      </c>
      <c r="B23" s="18">
        <v>0</v>
      </c>
      <c r="C23" s="18"/>
      <c r="D23" s="18"/>
      <c r="E23" s="110"/>
      <c r="F23" s="16"/>
    </row>
    <row r="24" spans="1:6" ht="13.5">
      <c r="A24" s="17"/>
      <c r="B24" s="18"/>
      <c r="C24" s="18"/>
      <c r="D24" s="18"/>
      <c r="E24" s="110"/>
      <c r="F24" s="16"/>
    </row>
    <row r="25" spans="1:8" ht="13.5">
      <c r="A25" s="17" t="s">
        <v>419</v>
      </c>
      <c r="B25" s="18"/>
      <c r="C25" s="18">
        <v>5962243452</v>
      </c>
      <c r="D25" s="18"/>
      <c r="E25" s="110"/>
      <c r="F25" s="16"/>
      <c r="H25" s="1"/>
    </row>
    <row r="26" spans="1:6" ht="13.5">
      <c r="A26" s="17" t="s">
        <v>533</v>
      </c>
      <c r="B26" s="18"/>
      <c r="C26" s="18">
        <v>3759102572</v>
      </c>
      <c r="D26" s="18"/>
      <c r="E26" s="16"/>
      <c r="F26" s="16"/>
    </row>
    <row r="27" spans="1:6" ht="13.5">
      <c r="A27" s="17" t="s">
        <v>122</v>
      </c>
      <c r="B27" s="18"/>
      <c r="C27" s="18">
        <v>2052115142</v>
      </c>
      <c r="D27" s="18"/>
      <c r="E27" s="16"/>
      <c r="F27" s="16"/>
    </row>
    <row r="28" spans="1:6" ht="13.5">
      <c r="A28" s="17" t="s">
        <v>275</v>
      </c>
      <c r="B28" s="18"/>
      <c r="C28" s="18">
        <v>526152917</v>
      </c>
      <c r="D28" s="18"/>
      <c r="E28" s="16"/>
      <c r="F28" s="16"/>
    </row>
    <row r="29" spans="1:6" ht="13.5">
      <c r="A29" s="17" t="s">
        <v>274</v>
      </c>
      <c r="B29" s="18"/>
      <c r="C29" s="18">
        <v>1525962226</v>
      </c>
      <c r="D29" s="18"/>
      <c r="E29" s="16"/>
      <c r="F29" s="16"/>
    </row>
    <row r="30" spans="1:6" ht="13.5">
      <c r="A30" s="17"/>
      <c r="B30" s="18"/>
      <c r="C30" s="18"/>
      <c r="D30" s="18"/>
      <c r="E30" s="16"/>
      <c r="F30" s="16"/>
    </row>
    <row r="31" spans="1:6" ht="13.5">
      <c r="A31" s="17" t="s">
        <v>608</v>
      </c>
      <c r="B31" s="18"/>
      <c r="C31" s="16"/>
      <c r="D31" s="18">
        <v>151025738</v>
      </c>
      <c r="E31" s="16"/>
      <c r="F31" s="16"/>
    </row>
    <row r="32" spans="1:6" ht="13.5">
      <c r="A32" s="17" t="s">
        <v>622</v>
      </c>
      <c r="B32" s="18"/>
      <c r="C32" s="16"/>
      <c r="D32" s="18">
        <v>151025738</v>
      </c>
      <c r="E32" s="16"/>
      <c r="F32" s="16"/>
    </row>
    <row r="33" spans="1:6" ht="13.5">
      <c r="A33" s="17" t="s">
        <v>222</v>
      </c>
      <c r="B33" s="18"/>
      <c r="C33" s="16"/>
      <c r="D33" s="18">
        <v>0</v>
      </c>
      <c r="E33" s="16"/>
      <c r="F33" s="16"/>
    </row>
    <row r="34" spans="1:6" ht="13.5">
      <c r="A34" s="17" t="s">
        <v>294</v>
      </c>
      <c r="B34" s="18"/>
      <c r="C34" s="16"/>
      <c r="D34" s="18">
        <v>151025738</v>
      </c>
      <c r="E34" s="16"/>
      <c r="F34" s="16"/>
    </row>
    <row r="35" spans="1:6" ht="13.5">
      <c r="A35" s="17" t="s">
        <v>296</v>
      </c>
      <c r="B35" s="18"/>
      <c r="C35" s="16"/>
      <c r="D35" s="18">
        <v>0</v>
      </c>
      <c r="E35" s="16"/>
      <c r="F35" s="16"/>
    </row>
    <row r="36" spans="1:6" ht="14.25" thickBot="1">
      <c r="A36" s="16"/>
      <c r="B36" s="16"/>
      <c r="C36" s="106"/>
      <c r="D36" s="16"/>
      <c r="E36" s="16"/>
      <c r="F36" s="16"/>
    </row>
    <row r="37" spans="1:6" ht="14.25" thickBot="1">
      <c r="A37" s="16" t="s">
        <v>4</v>
      </c>
      <c r="B37" s="135"/>
      <c r="C37" s="176">
        <v>1676987964</v>
      </c>
      <c r="D37" s="177"/>
      <c r="E37" s="16"/>
      <c r="F37" s="16"/>
    </row>
    <row r="38" spans="1:6" ht="13.5">
      <c r="A38" s="16"/>
      <c r="B38" s="16"/>
      <c r="C38" s="164"/>
      <c r="D38" s="16"/>
      <c r="E38" s="16"/>
      <c r="F38" s="16"/>
    </row>
    <row r="41" ht="13.5">
      <c r="A41" t="s">
        <v>479</v>
      </c>
    </row>
    <row r="42" spans="1:9" ht="14.25">
      <c r="A42" s="619" t="s">
        <v>603</v>
      </c>
      <c r="B42" s="619" t="s">
        <v>604</v>
      </c>
      <c r="C42" s="622" t="s">
        <v>605</v>
      </c>
      <c r="D42" s="623"/>
      <c r="E42" s="624" t="s">
        <v>370</v>
      </c>
      <c r="F42" s="610" t="s">
        <v>371</v>
      </c>
      <c r="G42" s="611"/>
      <c r="H42" s="616" t="s">
        <v>376</v>
      </c>
      <c r="I42" s="20"/>
    </row>
    <row r="43" spans="1:9" ht="14.25">
      <c r="A43" s="620"/>
      <c r="B43" s="620"/>
      <c r="C43" s="614" t="s">
        <v>372</v>
      </c>
      <c r="D43" s="615"/>
      <c r="E43" s="625"/>
      <c r="F43" s="612"/>
      <c r="G43" s="613"/>
      <c r="H43" s="617"/>
      <c r="I43" s="20"/>
    </row>
    <row r="44" spans="1:9" ht="14.25">
      <c r="A44" s="621"/>
      <c r="B44" s="621"/>
      <c r="C44" s="190" t="s">
        <v>373</v>
      </c>
      <c r="D44" s="190" t="s">
        <v>374</v>
      </c>
      <c r="E44" s="626"/>
      <c r="F44" s="191" t="s">
        <v>498</v>
      </c>
      <c r="G44" s="188" t="s">
        <v>375</v>
      </c>
      <c r="H44" s="618"/>
      <c r="I44" s="20"/>
    </row>
    <row r="45" spans="1:9" ht="14.25">
      <c r="A45" s="192" t="s">
        <v>377</v>
      </c>
      <c r="B45" s="193" t="s">
        <v>378</v>
      </c>
      <c r="C45" s="194">
        <v>1</v>
      </c>
      <c r="D45" s="194">
        <v>1417500</v>
      </c>
      <c r="E45" s="195" t="s">
        <v>379</v>
      </c>
      <c r="F45" s="196" t="s">
        <v>380</v>
      </c>
      <c r="G45" s="192"/>
      <c r="H45" s="192"/>
      <c r="I45" s="20"/>
    </row>
    <row r="46" spans="1:9" ht="14.25">
      <c r="A46" s="192" t="s">
        <v>377</v>
      </c>
      <c r="B46" s="193" t="s">
        <v>381</v>
      </c>
      <c r="C46" s="194">
        <v>1</v>
      </c>
      <c r="D46" s="194">
        <v>4809000</v>
      </c>
      <c r="E46" s="195" t="s">
        <v>9</v>
      </c>
      <c r="F46" s="196" t="s">
        <v>380</v>
      </c>
      <c r="G46" s="192" t="s">
        <v>10</v>
      </c>
      <c r="H46" s="192"/>
      <c r="I46" s="20"/>
    </row>
    <row r="47" spans="1:9" ht="14.25">
      <c r="A47" s="192" t="s">
        <v>377</v>
      </c>
      <c r="B47" s="193" t="s">
        <v>11</v>
      </c>
      <c r="C47" s="194">
        <v>1</v>
      </c>
      <c r="D47" s="194">
        <v>950250</v>
      </c>
      <c r="E47" s="195" t="s">
        <v>12</v>
      </c>
      <c r="F47" s="196" t="s">
        <v>380</v>
      </c>
      <c r="G47" s="192" t="s">
        <v>10</v>
      </c>
      <c r="H47" s="192"/>
      <c r="I47" s="20"/>
    </row>
    <row r="48" spans="1:9" ht="14.25">
      <c r="A48" s="192" t="s">
        <v>377</v>
      </c>
      <c r="B48" s="193" t="s">
        <v>13</v>
      </c>
      <c r="C48" s="194">
        <v>2</v>
      </c>
      <c r="D48" s="194">
        <v>9555000</v>
      </c>
      <c r="E48" s="195" t="s">
        <v>14</v>
      </c>
      <c r="F48" s="196" t="s">
        <v>380</v>
      </c>
      <c r="G48" s="192" t="s">
        <v>10</v>
      </c>
      <c r="H48" s="192"/>
      <c r="I48" s="20"/>
    </row>
    <row r="49" spans="1:9" ht="14.25">
      <c r="A49" s="192" t="s">
        <v>377</v>
      </c>
      <c r="B49" s="193" t="s">
        <v>13</v>
      </c>
      <c r="C49" s="194">
        <v>1</v>
      </c>
      <c r="D49" s="194">
        <v>4987500</v>
      </c>
      <c r="E49" s="195" t="s">
        <v>15</v>
      </c>
      <c r="F49" s="196" t="s">
        <v>380</v>
      </c>
      <c r="G49" s="192" t="s">
        <v>10</v>
      </c>
      <c r="H49" s="192"/>
      <c r="I49" s="20"/>
    </row>
    <row r="50" spans="1:9" ht="14.25">
      <c r="A50" s="192" t="s">
        <v>377</v>
      </c>
      <c r="B50" s="193" t="s">
        <v>16</v>
      </c>
      <c r="C50" s="194">
        <v>1</v>
      </c>
      <c r="D50" s="194">
        <v>14175000</v>
      </c>
      <c r="E50" s="195" t="s">
        <v>17</v>
      </c>
      <c r="F50" s="197" t="s">
        <v>18</v>
      </c>
      <c r="G50" s="192" t="s">
        <v>19</v>
      </c>
      <c r="H50" s="192"/>
      <c r="I50" s="20"/>
    </row>
    <row r="51" spans="1:9" ht="14.25">
      <c r="A51" s="192" t="s">
        <v>377</v>
      </c>
      <c r="B51" s="193" t="s">
        <v>20</v>
      </c>
      <c r="C51" s="194">
        <v>3</v>
      </c>
      <c r="D51" s="194">
        <v>1530900</v>
      </c>
      <c r="E51" s="195" t="s">
        <v>379</v>
      </c>
      <c r="F51" s="196" t="s">
        <v>380</v>
      </c>
      <c r="G51" s="192" t="s">
        <v>10</v>
      </c>
      <c r="H51" s="192"/>
      <c r="I51" s="20"/>
    </row>
    <row r="52" spans="1:9" ht="14.25">
      <c r="A52" s="192" t="s">
        <v>377</v>
      </c>
      <c r="B52" s="193" t="s">
        <v>21</v>
      </c>
      <c r="C52" s="194">
        <v>10</v>
      </c>
      <c r="D52" s="194">
        <v>6090000</v>
      </c>
      <c r="E52" s="195" t="s">
        <v>22</v>
      </c>
      <c r="F52" s="196" t="s">
        <v>380</v>
      </c>
      <c r="G52" s="192" t="s">
        <v>10</v>
      </c>
      <c r="H52" s="192"/>
      <c r="I52" s="20"/>
    </row>
    <row r="53" spans="1:9" ht="14.25">
      <c r="A53" s="192" t="s">
        <v>377</v>
      </c>
      <c r="B53" s="193" t="s">
        <v>578</v>
      </c>
      <c r="C53" s="194">
        <v>1</v>
      </c>
      <c r="D53" s="194">
        <v>15975750</v>
      </c>
      <c r="E53" s="195" t="s">
        <v>579</v>
      </c>
      <c r="F53" s="196" t="s">
        <v>380</v>
      </c>
      <c r="G53" s="192" t="s">
        <v>10</v>
      </c>
      <c r="H53" s="192"/>
      <c r="I53" s="20"/>
    </row>
    <row r="54" spans="1:9" ht="14.25">
      <c r="A54" s="192" t="s">
        <v>377</v>
      </c>
      <c r="B54" s="193" t="s">
        <v>578</v>
      </c>
      <c r="C54" s="194">
        <v>1</v>
      </c>
      <c r="D54" s="194">
        <v>534660</v>
      </c>
      <c r="E54" s="195" t="s">
        <v>580</v>
      </c>
      <c r="F54" s="196" t="s">
        <v>380</v>
      </c>
      <c r="G54" s="192" t="s">
        <v>10</v>
      </c>
      <c r="H54" s="192"/>
      <c r="I54" s="20"/>
    </row>
    <row r="55" spans="1:9" ht="14.25">
      <c r="A55" s="192" t="s">
        <v>377</v>
      </c>
      <c r="B55" s="193" t="s">
        <v>581</v>
      </c>
      <c r="C55" s="194">
        <v>25</v>
      </c>
      <c r="D55" s="194">
        <v>26250000</v>
      </c>
      <c r="E55" s="195" t="s">
        <v>582</v>
      </c>
      <c r="F55" s="196" t="s">
        <v>380</v>
      </c>
      <c r="G55" s="192" t="s">
        <v>10</v>
      </c>
      <c r="H55" s="192"/>
      <c r="I55" s="20"/>
    </row>
    <row r="56" spans="1:9" ht="14.25">
      <c r="A56" s="192" t="s">
        <v>377</v>
      </c>
      <c r="B56" s="193" t="s">
        <v>583</v>
      </c>
      <c r="C56" s="198">
        <v>1</v>
      </c>
      <c r="D56" s="198">
        <v>8662500</v>
      </c>
      <c r="E56" s="199" t="s">
        <v>584</v>
      </c>
      <c r="F56" s="196" t="s">
        <v>380</v>
      </c>
      <c r="G56" s="192" t="s">
        <v>191</v>
      </c>
      <c r="H56" s="192"/>
      <c r="I56" s="20"/>
    </row>
    <row r="57" spans="1:9" ht="14.25">
      <c r="A57" s="192" t="s">
        <v>585</v>
      </c>
      <c r="B57" s="193" t="s">
        <v>586</v>
      </c>
      <c r="C57" s="194">
        <v>1</v>
      </c>
      <c r="D57" s="194">
        <v>1759317</v>
      </c>
      <c r="E57" s="195" t="s">
        <v>587</v>
      </c>
      <c r="F57" s="200"/>
      <c r="G57" s="194"/>
      <c r="H57" s="192"/>
      <c r="I57" s="20"/>
    </row>
    <row r="58" spans="1:9" ht="14.25">
      <c r="A58" s="192" t="s">
        <v>585</v>
      </c>
      <c r="B58" s="193" t="s">
        <v>586</v>
      </c>
      <c r="C58" s="194">
        <v>1</v>
      </c>
      <c r="D58" s="194">
        <v>1818600</v>
      </c>
      <c r="E58" s="195" t="s">
        <v>588</v>
      </c>
      <c r="F58" s="195"/>
      <c r="G58" s="194"/>
      <c r="H58" s="192"/>
      <c r="I58" s="20"/>
    </row>
    <row r="59" spans="1:9" ht="14.25">
      <c r="A59" s="192" t="s">
        <v>585</v>
      </c>
      <c r="B59" s="193" t="s">
        <v>586</v>
      </c>
      <c r="C59" s="194">
        <v>1</v>
      </c>
      <c r="D59" s="194">
        <v>1646628</v>
      </c>
      <c r="E59" s="195" t="s">
        <v>589</v>
      </c>
      <c r="F59" s="195"/>
      <c r="G59" s="194"/>
      <c r="H59" s="192"/>
      <c r="I59" s="20"/>
    </row>
    <row r="60" spans="1:9" ht="14.25">
      <c r="A60" s="192" t="s">
        <v>585</v>
      </c>
      <c r="B60" s="193" t="s">
        <v>590</v>
      </c>
      <c r="C60" s="194">
        <v>1</v>
      </c>
      <c r="D60" s="194">
        <v>1646628</v>
      </c>
      <c r="E60" s="195" t="s">
        <v>591</v>
      </c>
      <c r="F60" s="195"/>
      <c r="G60" s="194"/>
      <c r="H60" s="192"/>
      <c r="I60" s="20"/>
    </row>
    <row r="61" spans="1:9" ht="14.25">
      <c r="A61" s="192" t="s">
        <v>585</v>
      </c>
      <c r="B61" s="193" t="s">
        <v>586</v>
      </c>
      <c r="C61" s="194">
        <v>1</v>
      </c>
      <c r="D61" s="194">
        <v>1646628</v>
      </c>
      <c r="E61" s="195" t="s">
        <v>589</v>
      </c>
      <c r="F61" s="195" t="s">
        <v>592</v>
      </c>
      <c r="G61" s="194" t="s">
        <v>593</v>
      </c>
      <c r="H61" s="192"/>
      <c r="I61" s="20"/>
    </row>
    <row r="62" spans="1:9" ht="14.25">
      <c r="A62" s="192" t="s">
        <v>594</v>
      </c>
      <c r="B62" s="193" t="s">
        <v>590</v>
      </c>
      <c r="C62" s="194">
        <v>1</v>
      </c>
      <c r="D62" s="194">
        <v>1837500</v>
      </c>
      <c r="E62" s="195" t="s">
        <v>595</v>
      </c>
      <c r="F62" s="195"/>
      <c r="G62" s="194"/>
      <c r="H62" s="192"/>
      <c r="I62" s="20"/>
    </row>
    <row r="63" spans="1:9" ht="14.25">
      <c r="A63" s="192" t="s">
        <v>594</v>
      </c>
      <c r="B63" s="193" t="s">
        <v>590</v>
      </c>
      <c r="C63" s="194">
        <v>1</v>
      </c>
      <c r="D63" s="194">
        <v>1815450</v>
      </c>
      <c r="E63" s="195" t="s">
        <v>596</v>
      </c>
      <c r="F63" s="195"/>
      <c r="G63" s="194"/>
      <c r="H63" s="192"/>
      <c r="I63" s="20"/>
    </row>
    <row r="64" spans="1:9" ht="14.25">
      <c r="A64" s="192" t="s">
        <v>597</v>
      </c>
      <c r="B64" s="193" t="s">
        <v>590</v>
      </c>
      <c r="C64" s="194">
        <v>1</v>
      </c>
      <c r="D64" s="194">
        <v>2300000</v>
      </c>
      <c r="E64" s="195" t="s">
        <v>598</v>
      </c>
      <c r="F64" s="195"/>
      <c r="G64" s="194"/>
      <c r="H64" s="192"/>
      <c r="I64" s="20"/>
    </row>
    <row r="65" spans="1:9" ht="14.25">
      <c r="A65" s="192" t="s">
        <v>597</v>
      </c>
      <c r="B65" s="193" t="s">
        <v>599</v>
      </c>
      <c r="C65" s="194">
        <v>1</v>
      </c>
      <c r="D65" s="194">
        <v>1400000</v>
      </c>
      <c r="E65" s="195" t="s">
        <v>600</v>
      </c>
      <c r="F65" s="195"/>
      <c r="G65" s="194"/>
      <c r="H65" s="192"/>
      <c r="I65" s="20"/>
    </row>
    <row r="66" spans="1:9" ht="14.25">
      <c r="A66" s="192" t="s">
        <v>601</v>
      </c>
      <c r="B66" s="193" t="s">
        <v>590</v>
      </c>
      <c r="C66" s="194">
        <v>1</v>
      </c>
      <c r="D66" s="194">
        <v>2101170</v>
      </c>
      <c r="E66" s="195" t="s">
        <v>602</v>
      </c>
      <c r="F66" s="195"/>
      <c r="G66" s="194"/>
      <c r="H66" s="192"/>
      <c r="I66" s="20"/>
    </row>
    <row r="67" spans="1:9" ht="14.25">
      <c r="A67" s="192" t="s">
        <v>601</v>
      </c>
      <c r="B67" s="193" t="s">
        <v>590</v>
      </c>
      <c r="C67" s="194">
        <v>1</v>
      </c>
      <c r="D67" s="194">
        <v>2393069</v>
      </c>
      <c r="E67" s="195" t="s">
        <v>602</v>
      </c>
      <c r="F67" s="195" t="s">
        <v>592</v>
      </c>
      <c r="G67" s="194" t="s">
        <v>593</v>
      </c>
      <c r="H67" s="192"/>
      <c r="I67" s="20"/>
    </row>
    <row r="68" spans="1:9" ht="14.25">
      <c r="A68" s="192" t="s">
        <v>601</v>
      </c>
      <c r="B68" s="193" t="s">
        <v>599</v>
      </c>
      <c r="C68" s="194">
        <v>1</v>
      </c>
      <c r="D68" s="194">
        <v>2393069</v>
      </c>
      <c r="E68" s="195" t="s">
        <v>48</v>
      </c>
      <c r="F68" s="195"/>
      <c r="G68" s="194"/>
      <c r="H68" s="192"/>
      <c r="I68" s="20"/>
    </row>
    <row r="69" spans="1:9" ht="14.25">
      <c r="A69" s="192" t="s">
        <v>49</v>
      </c>
      <c r="B69" s="193" t="s">
        <v>590</v>
      </c>
      <c r="C69" s="194">
        <v>1</v>
      </c>
      <c r="D69" s="194">
        <v>1691550</v>
      </c>
      <c r="E69" s="195" t="s">
        <v>50</v>
      </c>
      <c r="F69" s="195"/>
      <c r="G69" s="194"/>
      <c r="H69" s="192"/>
      <c r="I69" s="20"/>
    </row>
    <row r="70" spans="1:9" ht="14.25">
      <c r="A70" s="192" t="s">
        <v>49</v>
      </c>
      <c r="B70" s="193" t="s">
        <v>590</v>
      </c>
      <c r="C70" s="194">
        <v>1</v>
      </c>
      <c r="D70" s="194">
        <v>1942500</v>
      </c>
      <c r="E70" s="195" t="s">
        <v>51</v>
      </c>
      <c r="F70" s="195"/>
      <c r="G70" s="194"/>
      <c r="H70" s="192"/>
      <c r="I70" s="20"/>
    </row>
    <row r="71" spans="1:9" ht="14.25">
      <c r="A71" s="192" t="s">
        <v>49</v>
      </c>
      <c r="B71" s="193" t="s">
        <v>590</v>
      </c>
      <c r="C71" s="194">
        <v>1</v>
      </c>
      <c r="D71" s="194">
        <v>2163000</v>
      </c>
      <c r="E71" s="195" t="s">
        <v>52</v>
      </c>
      <c r="F71" s="195"/>
      <c r="G71" s="194"/>
      <c r="H71" s="192"/>
      <c r="I71" s="20"/>
    </row>
    <row r="72" spans="1:9" ht="14.25">
      <c r="A72" s="192" t="s">
        <v>49</v>
      </c>
      <c r="B72" s="193" t="s">
        <v>590</v>
      </c>
      <c r="C72" s="194">
        <v>1</v>
      </c>
      <c r="D72" s="194">
        <v>2709000</v>
      </c>
      <c r="E72" s="195" t="s">
        <v>53</v>
      </c>
      <c r="F72" s="195"/>
      <c r="G72" s="194"/>
      <c r="H72" s="192"/>
      <c r="I72" s="20"/>
    </row>
    <row r="73" spans="1:9" ht="14.25">
      <c r="A73" s="192" t="s">
        <v>49</v>
      </c>
      <c r="B73" s="193" t="s">
        <v>590</v>
      </c>
      <c r="C73" s="194">
        <v>1</v>
      </c>
      <c r="D73" s="194">
        <v>2311754</v>
      </c>
      <c r="E73" s="195" t="s">
        <v>54</v>
      </c>
      <c r="F73" s="195"/>
      <c r="G73" s="194"/>
      <c r="H73" s="192"/>
      <c r="I73" s="20"/>
    </row>
    <row r="74" spans="1:9" ht="14.25">
      <c r="A74" s="192" t="s">
        <v>55</v>
      </c>
      <c r="B74" s="193" t="s">
        <v>590</v>
      </c>
      <c r="C74" s="194">
        <v>1</v>
      </c>
      <c r="D74" s="194">
        <v>1548403</v>
      </c>
      <c r="E74" s="195" t="s">
        <v>56</v>
      </c>
      <c r="F74" s="195"/>
      <c r="G74" s="194"/>
      <c r="H74" s="192"/>
      <c r="I74" s="20"/>
    </row>
    <row r="75" spans="1:9" ht="14.25">
      <c r="A75" s="192" t="s">
        <v>55</v>
      </c>
      <c r="B75" s="193" t="s">
        <v>590</v>
      </c>
      <c r="C75" s="194">
        <v>1</v>
      </c>
      <c r="D75" s="194">
        <v>2299500</v>
      </c>
      <c r="E75" s="195" t="s">
        <v>57</v>
      </c>
      <c r="F75" s="195"/>
      <c r="G75" s="194"/>
      <c r="H75" s="192"/>
      <c r="I75" s="20"/>
    </row>
    <row r="76" spans="1:9" ht="30.75" customHeight="1">
      <c r="A76" s="192" t="s">
        <v>58</v>
      </c>
      <c r="B76" s="193" t="s">
        <v>590</v>
      </c>
      <c r="C76" s="198">
        <v>1</v>
      </c>
      <c r="D76" s="198">
        <v>2224000</v>
      </c>
      <c r="E76" s="199" t="s">
        <v>59</v>
      </c>
      <c r="F76" s="195"/>
      <c r="G76" s="194"/>
      <c r="H76" s="296" t="s">
        <v>283</v>
      </c>
      <c r="I76" s="20"/>
    </row>
    <row r="77" spans="1:9" ht="14.25">
      <c r="A77" s="192" t="s">
        <v>60</v>
      </c>
      <c r="B77" s="193" t="s">
        <v>590</v>
      </c>
      <c r="C77" s="194">
        <v>1</v>
      </c>
      <c r="D77" s="194">
        <v>2384970</v>
      </c>
      <c r="E77" s="195" t="s">
        <v>61</v>
      </c>
      <c r="F77" s="195" t="s">
        <v>592</v>
      </c>
      <c r="G77" s="194" t="s">
        <v>593</v>
      </c>
      <c r="H77" s="192"/>
      <c r="I77" s="20"/>
    </row>
    <row r="78" spans="1:9" ht="14.25">
      <c r="A78" s="192" t="s">
        <v>60</v>
      </c>
      <c r="B78" s="193" t="s">
        <v>590</v>
      </c>
      <c r="C78" s="194">
        <v>1</v>
      </c>
      <c r="D78" s="194">
        <v>2384970</v>
      </c>
      <c r="E78" s="195" t="s">
        <v>61</v>
      </c>
      <c r="F78" s="195" t="s">
        <v>592</v>
      </c>
      <c r="G78" s="194" t="s">
        <v>593</v>
      </c>
      <c r="H78" s="192"/>
      <c r="I78" s="20"/>
    </row>
    <row r="79" spans="1:9" ht="14.25">
      <c r="A79" s="192" t="s">
        <v>98</v>
      </c>
      <c r="B79" s="193" t="s">
        <v>590</v>
      </c>
      <c r="C79" s="194">
        <v>1</v>
      </c>
      <c r="D79" s="194">
        <v>2388750</v>
      </c>
      <c r="E79" s="195" t="s">
        <v>62</v>
      </c>
      <c r="F79" s="195" t="s">
        <v>592</v>
      </c>
      <c r="G79" s="194" t="s">
        <v>593</v>
      </c>
      <c r="H79" s="192"/>
      <c r="I79" s="20"/>
    </row>
    <row r="80" spans="1:9" ht="14.25">
      <c r="A80" s="192" t="s">
        <v>98</v>
      </c>
      <c r="B80" s="193" t="s">
        <v>590</v>
      </c>
      <c r="C80" s="194">
        <v>1</v>
      </c>
      <c r="D80" s="194">
        <v>3387615</v>
      </c>
      <c r="E80" s="195" t="s">
        <v>63</v>
      </c>
      <c r="F80" s="195" t="s">
        <v>592</v>
      </c>
      <c r="G80" s="194" t="s">
        <v>593</v>
      </c>
      <c r="H80" s="192"/>
      <c r="I80" s="20"/>
    </row>
    <row r="81" spans="1:9" ht="14.25">
      <c r="A81" s="192" t="s">
        <v>64</v>
      </c>
      <c r="B81" s="193" t="s">
        <v>590</v>
      </c>
      <c r="C81" s="198">
        <v>1</v>
      </c>
      <c r="D81" s="198">
        <v>2867539</v>
      </c>
      <c r="E81" s="201" t="s">
        <v>65</v>
      </c>
      <c r="F81" s="195" t="s">
        <v>592</v>
      </c>
      <c r="G81" s="194" t="s">
        <v>593</v>
      </c>
      <c r="H81" s="192"/>
      <c r="I81" s="20"/>
    </row>
    <row r="82" spans="1:9" ht="14.25">
      <c r="A82" s="192" t="s">
        <v>64</v>
      </c>
      <c r="B82" s="193" t="s">
        <v>599</v>
      </c>
      <c r="C82" s="198">
        <v>1</v>
      </c>
      <c r="D82" s="198">
        <v>1682068</v>
      </c>
      <c r="E82" s="201" t="s">
        <v>66</v>
      </c>
      <c r="F82" s="195"/>
      <c r="G82" s="194"/>
      <c r="H82" s="192"/>
      <c r="I82" s="20"/>
    </row>
    <row r="83" spans="1:9" ht="14.25">
      <c r="A83" s="192" t="s">
        <v>64</v>
      </c>
      <c r="B83" s="193" t="s">
        <v>67</v>
      </c>
      <c r="C83" s="194">
        <v>1</v>
      </c>
      <c r="D83" s="194">
        <v>735000</v>
      </c>
      <c r="E83" s="195" t="s">
        <v>474</v>
      </c>
      <c r="F83" s="195" t="s">
        <v>475</v>
      </c>
      <c r="G83" s="194" t="s">
        <v>593</v>
      </c>
      <c r="H83" s="192"/>
      <c r="I83" s="20"/>
    </row>
    <row r="84" spans="1:9" ht="14.25">
      <c r="A84" s="192" t="s">
        <v>377</v>
      </c>
      <c r="B84" s="202" t="s">
        <v>476</v>
      </c>
      <c r="C84" s="194">
        <v>1</v>
      </c>
      <c r="D84" s="194">
        <v>609000</v>
      </c>
      <c r="E84" s="195" t="s">
        <v>477</v>
      </c>
      <c r="F84" s="196" t="s">
        <v>380</v>
      </c>
      <c r="G84" s="192" t="s">
        <v>191</v>
      </c>
      <c r="H84" s="192"/>
      <c r="I84" s="20"/>
    </row>
    <row r="85" spans="1:9" ht="14.25">
      <c r="A85" s="192"/>
      <c r="B85" s="194"/>
      <c r="C85" s="194"/>
      <c r="D85" s="194"/>
      <c r="E85" s="193"/>
      <c r="F85" s="193"/>
      <c r="G85" s="194"/>
      <c r="H85" s="192"/>
      <c r="I85" s="20"/>
    </row>
    <row r="86" spans="1:9" ht="14.25">
      <c r="A86" s="203"/>
      <c r="B86" s="189" t="s">
        <v>478</v>
      </c>
      <c r="C86" s="204"/>
      <c r="D86" s="204">
        <f>ROUND(SUM(D45:D85),0)</f>
        <v>151025738</v>
      </c>
      <c r="E86" s="205"/>
      <c r="F86" s="205"/>
      <c r="G86" s="204"/>
      <c r="H86" s="203"/>
      <c r="I86" s="20"/>
    </row>
    <row r="89" spans="6:7" ht="13.5">
      <c r="F89" s="206" t="str">
        <f>F46&amp;"　"&amp;G46</f>
        <v>環境省　環境保全調査費</v>
      </c>
      <c r="G89" s="5">
        <f>SUMIF(G45:G84,G46,D45:D84)</f>
        <v>70683060</v>
      </c>
    </row>
    <row r="90" spans="6:7" ht="13.5">
      <c r="F90" s="206" t="str">
        <f>F47&amp;"　"&amp;G56</f>
        <v>環境省　庁費</v>
      </c>
      <c r="G90" s="5">
        <f>SUMIF(G45:G84,G56,D45:D84)</f>
        <v>9271500</v>
      </c>
    </row>
    <row r="91" spans="6:7" ht="13.5">
      <c r="F91" t="str">
        <f>F50&amp;"　"&amp;G50</f>
        <v>公害防止等調査研究費　公害調査費</v>
      </c>
      <c r="G91" s="5">
        <f>SUMIF(G45:G84,G50,D45:D84)</f>
        <v>14175000</v>
      </c>
    </row>
    <row r="92" spans="6:7" ht="13.5">
      <c r="F92" t="str">
        <f>F61&amp;"　"&amp;G61</f>
        <v>自然公園等管理費　鳥獣等保護費</v>
      </c>
      <c r="G92" s="5">
        <f>SUMIF(G45:G84,G61,D45:D84)</f>
        <v>18188541</v>
      </c>
    </row>
    <row r="93" spans="6:7" ht="13.5">
      <c r="F93" s="207" t="s">
        <v>408</v>
      </c>
      <c r="G93" s="182">
        <f>SUMIF(G45:G84,"",D45:D84)</f>
        <v>38707637</v>
      </c>
    </row>
    <row r="94" ht="13.5">
      <c r="G94" s="5">
        <f>SUM(G89:G93)</f>
        <v>151025738</v>
      </c>
    </row>
  </sheetData>
  <sheetProtection/>
  <mergeCells count="7">
    <mergeCell ref="F42:G43"/>
    <mergeCell ref="C43:D43"/>
    <mergeCell ref="H42:H44"/>
    <mergeCell ref="A42:A44"/>
    <mergeCell ref="B42:B44"/>
    <mergeCell ref="C42:D42"/>
    <mergeCell ref="E42:E44"/>
  </mergeCells>
  <printOptions/>
  <pageMargins left="0.787" right="0.787" top="0.984" bottom="0.984" header="0.512" footer="0.512"/>
  <pageSetup fitToHeight="1" fitToWidth="1"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sheetPr>
    <tabColor indexed="20"/>
    <pageSetUpPr fitToPage="1"/>
  </sheetPr>
  <dimension ref="A1:I108"/>
  <sheetViews>
    <sheetView zoomScale="75" zoomScaleNormal="75" zoomScalePageLayoutView="0" workbookViewId="0" topLeftCell="A1">
      <selection activeCell="D35" sqref="D35"/>
    </sheetView>
  </sheetViews>
  <sheetFormatPr defaultColWidth="9.00390625" defaultRowHeight="13.5"/>
  <cols>
    <col min="1" max="1" width="15.00390625" style="0" customWidth="1"/>
    <col min="2" max="2" width="30.125" style="0" customWidth="1"/>
    <col min="3" max="3" width="16.75390625" style="0" customWidth="1"/>
    <col min="4" max="4" width="13.75390625" style="0" customWidth="1"/>
    <col min="5" max="5" width="25.00390625" style="0" customWidth="1"/>
    <col min="6" max="6" width="31.25390625" style="0" customWidth="1"/>
    <col min="7" max="7" width="16.75390625" style="0" bestFit="1" customWidth="1"/>
    <col min="8" max="8" width="15.50390625" style="0" customWidth="1"/>
  </cols>
  <sheetData>
    <row r="1" ht="13.5">
      <c r="A1" s="12" t="s">
        <v>531</v>
      </c>
    </row>
    <row r="2" spans="2:4" ht="13.5">
      <c r="B2" s="10"/>
      <c r="C2" s="10"/>
      <c r="D2" s="10"/>
    </row>
    <row r="3" spans="1:6" ht="13.5">
      <c r="A3" s="13"/>
      <c r="B3" s="14" t="s">
        <v>399</v>
      </c>
      <c r="C3" s="14" t="s">
        <v>400</v>
      </c>
      <c r="D3" s="14" t="s">
        <v>401</v>
      </c>
      <c r="E3" s="14" t="s">
        <v>402</v>
      </c>
      <c r="F3" s="14" t="s">
        <v>186</v>
      </c>
    </row>
    <row r="4" spans="1:6" s="26" customFormat="1" ht="14.25" thickBot="1">
      <c r="A4" s="27"/>
      <c r="B4" s="120"/>
      <c r="C4" s="154"/>
      <c r="D4" s="120"/>
      <c r="E4" s="120"/>
      <c r="F4" s="120"/>
    </row>
    <row r="5" spans="1:6" s="26" customFormat="1" ht="14.25" thickBot="1">
      <c r="A5" s="27" t="s">
        <v>2</v>
      </c>
      <c r="B5" s="155"/>
      <c r="C5" s="176">
        <v>1676987964</v>
      </c>
      <c r="D5" s="157"/>
      <c r="E5" s="120"/>
      <c r="F5" s="120"/>
    </row>
    <row r="6" spans="1:6" s="26" customFormat="1" ht="13.5">
      <c r="A6" s="27"/>
      <c r="B6" s="120"/>
      <c r="C6" s="158"/>
      <c r="D6" s="120"/>
      <c r="E6" s="120"/>
      <c r="F6" s="120"/>
    </row>
    <row r="7" spans="1:6" ht="13.5">
      <c r="A7" s="15" t="s">
        <v>403</v>
      </c>
      <c r="B7" s="16"/>
      <c r="C7" s="16"/>
      <c r="D7" s="16"/>
      <c r="E7" s="16"/>
      <c r="F7" s="16"/>
    </row>
    <row r="8" spans="1:6" ht="13.5">
      <c r="A8" s="17" t="s">
        <v>419</v>
      </c>
      <c r="B8" s="324">
        <v>609246099</v>
      </c>
      <c r="C8" s="324"/>
      <c r="D8" s="324"/>
      <c r="E8" s="16"/>
      <c r="F8" s="16"/>
    </row>
    <row r="9" spans="1:6" ht="13.5">
      <c r="A9" s="17" t="s">
        <v>3</v>
      </c>
      <c r="B9" s="324">
        <v>588223439.8</v>
      </c>
      <c r="C9" s="324"/>
      <c r="D9" s="324"/>
      <c r="E9" s="16"/>
      <c r="F9" s="16"/>
    </row>
    <row r="10" spans="1:6" ht="13.5">
      <c r="A10" s="17" t="s">
        <v>122</v>
      </c>
      <c r="B10" s="324">
        <f>B8-B9</f>
        <v>21022659.200000048</v>
      </c>
      <c r="C10" s="324"/>
      <c r="D10" s="324"/>
      <c r="E10" s="16"/>
      <c r="F10" s="16"/>
    </row>
    <row r="11" spans="1:6" ht="13.5">
      <c r="A11" s="17"/>
      <c r="B11" s="324"/>
      <c r="C11" s="324"/>
      <c r="D11" s="324"/>
      <c r="E11" s="16"/>
      <c r="F11" s="16"/>
    </row>
    <row r="12" spans="1:6" ht="13.5">
      <c r="A12" s="15" t="s">
        <v>406</v>
      </c>
      <c r="B12" s="324"/>
      <c r="C12" s="324"/>
      <c r="D12" s="324"/>
      <c r="E12" s="16"/>
      <c r="F12" s="16"/>
    </row>
    <row r="13" spans="1:6" ht="13.5">
      <c r="A13" s="17" t="s">
        <v>419</v>
      </c>
      <c r="B13" s="323">
        <f>B8</f>
        <v>609246099</v>
      </c>
      <c r="C13" s="324"/>
      <c r="D13" s="324"/>
      <c r="E13" s="16"/>
      <c r="F13" s="16"/>
    </row>
    <row r="14" spans="1:6" ht="13.5">
      <c r="A14" s="17" t="s">
        <v>3</v>
      </c>
      <c r="B14" s="323">
        <f>B9</f>
        <v>588223439.8</v>
      </c>
      <c r="C14" s="324"/>
      <c r="D14" s="324"/>
      <c r="E14" s="16"/>
      <c r="F14" s="16"/>
    </row>
    <row r="15" spans="1:6" ht="13.5">
      <c r="A15" s="17" t="s">
        <v>122</v>
      </c>
      <c r="B15" s="323">
        <f>B10</f>
        <v>21022659.200000048</v>
      </c>
      <c r="C15" s="324"/>
      <c r="D15" s="324"/>
      <c r="E15" s="16"/>
      <c r="F15" s="16"/>
    </row>
    <row r="16" spans="1:6" ht="13.5">
      <c r="A16" s="17" t="s">
        <v>388</v>
      </c>
      <c r="B16" s="323">
        <v>0</v>
      </c>
      <c r="C16" s="324"/>
      <c r="D16" s="324"/>
      <c r="E16" s="16"/>
      <c r="F16" s="16"/>
    </row>
    <row r="17" spans="1:6" ht="13.5">
      <c r="A17" s="17" t="s">
        <v>215</v>
      </c>
      <c r="B17" s="323">
        <f>-B15</f>
        <v>-21022659.200000048</v>
      </c>
      <c r="C17" s="324"/>
      <c r="D17" s="324"/>
      <c r="E17" s="16"/>
      <c r="F17" s="16"/>
    </row>
    <row r="18" spans="1:6" ht="13.5">
      <c r="A18" s="19" t="s">
        <v>216</v>
      </c>
      <c r="B18" s="323"/>
      <c r="C18" s="324"/>
      <c r="D18" s="324"/>
      <c r="E18" s="16"/>
      <c r="F18" s="16"/>
    </row>
    <row r="19" spans="1:6" ht="14.25">
      <c r="A19" s="17" t="s">
        <v>419</v>
      </c>
      <c r="B19" s="21">
        <v>0</v>
      </c>
      <c r="C19" s="324"/>
      <c r="D19" s="324"/>
      <c r="E19" s="16"/>
      <c r="F19" s="16"/>
    </row>
    <row r="20" spans="1:6" ht="13.5">
      <c r="A20" s="17" t="s">
        <v>3</v>
      </c>
      <c r="B20" s="323">
        <v>0</v>
      </c>
      <c r="C20" s="324"/>
      <c r="D20" s="324"/>
      <c r="E20" s="16"/>
      <c r="F20" s="16"/>
    </row>
    <row r="21" spans="1:6" ht="13.5">
      <c r="A21" s="17" t="s">
        <v>122</v>
      </c>
      <c r="B21" s="324">
        <v>0</v>
      </c>
      <c r="C21" s="324"/>
      <c r="D21" s="324"/>
      <c r="E21" s="16"/>
      <c r="F21" s="16"/>
    </row>
    <row r="22" spans="1:8" ht="13.5">
      <c r="A22" s="17" t="s">
        <v>218</v>
      </c>
      <c r="B22" s="324">
        <v>0</v>
      </c>
      <c r="C22" s="324"/>
      <c r="D22" s="324"/>
      <c r="E22" s="110"/>
      <c r="F22" s="16"/>
      <c r="H22" s="1"/>
    </row>
    <row r="23" spans="1:6" ht="13.5">
      <c r="A23" s="17" t="s">
        <v>219</v>
      </c>
      <c r="B23" s="324">
        <v>0</v>
      </c>
      <c r="C23" s="324"/>
      <c r="D23" s="324"/>
      <c r="E23" s="110"/>
      <c r="F23" s="16"/>
    </row>
    <row r="24" spans="1:6" ht="13.5">
      <c r="A24" s="17"/>
      <c r="B24" s="324"/>
      <c r="C24" s="324"/>
      <c r="D24" s="324"/>
      <c r="E24" s="110"/>
      <c r="F24" s="16"/>
    </row>
    <row r="25" spans="1:8" ht="13.5">
      <c r="A25" s="17" t="s">
        <v>419</v>
      </c>
      <c r="B25" s="324"/>
      <c r="C25" s="324">
        <f>C5+B17</f>
        <v>1655965304.8</v>
      </c>
      <c r="D25" s="324"/>
      <c r="E25" s="110"/>
      <c r="F25" s="16"/>
      <c r="H25" s="1"/>
    </row>
    <row r="26" spans="1:6" ht="13.5">
      <c r="A26" s="17"/>
      <c r="B26" s="324"/>
      <c r="C26" s="324"/>
      <c r="D26" s="324"/>
      <c r="E26" s="16"/>
      <c r="F26" s="16"/>
    </row>
    <row r="27" spans="1:6" ht="13.5">
      <c r="A27" s="17" t="s">
        <v>133</v>
      </c>
      <c r="B27" s="324"/>
      <c r="C27" s="324">
        <f>C25</f>
        <v>1655965304.8</v>
      </c>
      <c r="D27" s="324"/>
      <c r="E27" s="16"/>
      <c r="F27" s="16"/>
    </row>
    <row r="28" spans="1:6" ht="13.5">
      <c r="A28" s="17" t="s">
        <v>132</v>
      </c>
      <c r="B28" s="324"/>
      <c r="C28" s="324">
        <v>500439673.6242857</v>
      </c>
      <c r="D28" s="324"/>
      <c r="E28" s="16"/>
      <c r="F28" s="16"/>
    </row>
    <row r="29" spans="1:6" ht="13.5">
      <c r="A29" s="17" t="s">
        <v>131</v>
      </c>
      <c r="B29" s="324"/>
      <c r="C29" s="324">
        <f>C27-C28</f>
        <v>1155525631.1757143</v>
      </c>
      <c r="D29" s="324"/>
      <c r="E29" s="16"/>
      <c r="F29" s="16"/>
    </row>
    <row r="30" spans="1:6" ht="13.5">
      <c r="A30" s="17"/>
      <c r="B30" s="324"/>
      <c r="C30" s="324"/>
      <c r="D30" s="324"/>
      <c r="E30" s="16"/>
      <c r="F30" s="16"/>
    </row>
    <row r="31" spans="1:6" ht="13.5">
      <c r="A31" s="17" t="s">
        <v>129</v>
      </c>
      <c r="B31" s="324"/>
      <c r="C31" s="16"/>
      <c r="D31" s="324">
        <v>192665863</v>
      </c>
      <c r="E31" s="16"/>
      <c r="F31" s="16"/>
    </row>
    <row r="32" spans="1:6" ht="13.5">
      <c r="A32" s="17" t="s">
        <v>622</v>
      </c>
      <c r="B32" s="324"/>
      <c r="C32" s="16"/>
      <c r="D32" s="324">
        <v>192665863</v>
      </c>
      <c r="E32" s="16"/>
      <c r="F32" s="16"/>
    </row>
    <row r="33" spans="1:6" ht="13.5">
      <c r="A33" s="17" t="s">
        <v>222</v>
      </c>
      <c r="B33" s="324"/>
      <c r="C33" s="16"/>
      <c r="D33" s="324">
        <v>0</v>
      </c>
      <c r="E33" s="16"/>
      <c r="F33" s="16"/>
    </row>
    <row r="34" spans="1:6" ht="13.5">
      <c r="A34" s="17" t="s">
        <v>294</v>
      </c>
      <c r="B34" s="324"/>
      <c r="C34" s="16"/>
      <c r="D34" s="324">
        <v>192665863</v>
      </c>
      <c r="E34" s="16"/>
      <c r="F34" s="16"/>
    </row>
    <row r="35" spans="1:6" ht="13.5">
      <c r="A35" s="17" t="s">
        <v>296</v>
      </c>
      <c r="B35" s="324"/>
      <c r="C35" s="16"/>
      <c r="D35" s="324">
        <v>0</v>
      </c>
      <c r="E35" s="16"/>
      <c r="F35" s="16"/>
    </row>
    <row r="36" spans="1:6" ht="13.5">
      <c r="A36" s="17"/>
      <c r="B36" s="324"/>
      <c r="C36" s="106"/>
      <c r="D36" s="324"/>
      <c r="E36" s="16"/>
      <c r="F36" s="16"/>
    </row>
    <row r="37" spans="1:6" ht="13.5">
      <c r="A37" s="17" t="s">
        <v>129</v>
      </c>
      <c r="B37" s="324"/>
      <c r="C37" s="106"/>
      <c r="D37" s="324"/>
      <c r="E37" s="16"/>
      <c r="F37" s="16"/>
    </row>
    <row r="38" spans="1:6" ht="13.5">
      <c r="A38" s="17" t="s">
        <v>130</v>
      </c>
      <c r="B38" s="324"/>
      <c r="C38" s="106"/>
      <c r="D38" s="324"/>
      <c r="E38" s="16"/>
      <c r="F38" s="343">
        <f>C40-C29-D31</f>
        <v>600925346.3435719</v>
      </c>
    </row>
    <row r="39" spans="1:6" ht="14.25" thickBot="1">
      <c r="A39" s="16"/>
      <c r="B39" s="16"/>
      <c r="C39" s="106"/>
      <c r="D39" s="16"/>
      <c r="E39" s="16"/>
      <c r="F39" s="16"/>
    </row>
    <row r="40" spans="1:6" ht="14.25" thickBot="1">
      <c r="A40" s="16" t="s">
        <v>532</v>
      </c>
      <c r="B40" s="135"/>
      <c r="C40" s="176">
        <v>1949116840.5192862</v>
      </c>
      <c r="D40" s="177"/>
      <c r="E40" s="16"/>
      <c r="F40" s="16"/>
    </row>
    <row r="41" spans="1:6" ht="13.5">
      <c r="A41" s="16"/>
      <c r="B41" s="16"/>
      <c r="C41" s="164"/>
      <c r="D41" s="16"/>
      <c r="E41" s="16"/>
      <c r="F41" s="16"/>
    </row>
    <row r="42" spans="4:5" ht="13.5">
      <c r="D42" s="1"/>
      <c r="E42" s="1"/>
    </row>
    <row r="44" ht="13.5">
      <c r="A44" t="s">
        <v>479</v>
      </c>
    </row>
    <row r="45" spans="1:9" ht="14.25" customHeight="1">
      <c r="A45" s="352" t="s">
        <v>603</v>
      </c>
      <c r="B45" s="352" t="s">
        <v>604</v>
      </c>
      <c r="C45" s="354" t="s">
        <v>516</v>
      </c>
      <c r="D45" s="355"/>
      <c r="E45" s="356" t="s">
        <v>370</v>
      </c>
      <c r="F45" s="344" t="s">
        <v>371</v>
      </c>
      <c r="G45" s="345"/>
      <c r="H45" s="349" t="s">
        <v>376</v>
      </c>
      <c r="I45" s="20"/>
    </row>
    <row r="46" spans="1:9" ht="14.25">
      <c r="A46" s="353"/>
      <c r="B46" s="353"/>
      <c r="C46" s="347" t="s">
        <v>372</v>
      </c>
      <c r="D46" s="348"/>
      <c r="E46" s="357"/>
      <c r="F46" s="346"/>
      <c r="G46" s="188"/>
      <c r="H46" s="350"/>
      <c r="I46" s="20"/>
    </row>
    <row r="47" spans="1:9" ht="14.25">
      <c r="A47" s="189"/>
      <c r="B47" s="189"/>
      <c r="C47" s="190" t="s">
        <v>373</v>
      </c>
      <c r="D47" s="190" t="s">
        <v>374</v>
      </c>
      <c r="E47" s="358"/>
      <c r="F47" s="191" t="s">
        <v>498</v>
      </c>
      <c r="G47" s="188" t="s">
        <v>375</v>
      </c>
      <c r="H47" s="351"/>
      <c r="I47" s="20"/>
    </row>
    <row r="48" spans="1:9" ht="14.25">
      <c r="A48" s="192" t="s">
        <v>377</v>
      </c>
      <c r="B48" s="193" t="s">
        <v>517</v>
      </c>
      <c r="C48" s="194">
        <v>1</v>
      </c>
      <c r="D48" s="194">
        <v>1417500</v>
      </c>
      <c r="E48" s="195" t="s">
        <v>518</v>
      </c>
      <c r="F48" s="196" t="s">
        <v>380</v>
      </c>
      <c r="G48" s="192"/>
      <c r="H48" s="192"/>
      <c r="I48" s="20"/>
    </row>
    <row r="49" spans="1:9" ht="14.25">
      <c r="A49" s="192" t="s">
        <v>377</v>
      </c>
      <c r="B49" s="193" t="s">
        <v>519</v>
      </c>
      <c r="C49" s="194">
        <v>1</v>
      </c>
      <c r="D49" s="194">
        <v>4809000</v>
      </c>
      <c r="E49" s="195" t="s">
        <v>520</v>
      </c>
      <c r="F49" s="196" t="s">
        <v>380</v>
      </c>
      <c r="G49" s="192" t="s">
        <v>10</v>
      </c>
      <c r="H49" s="192"/>
      <c r="I49" s="20"/>
    </row>
    <row r="50" spans="1:9" ht="14.25">
      <c r="A50" s="192" t="s">
        <v>377</v>
      </c>
      <c r="B50" s="193" t="s">
        <v>521</v>
      </c>
      <c r="C50" s="194">
        <v>1</v>
      </c>
      <c r="D50" s="194">
        <v>950250</v>
      </c>
      <c r="E50" s="195" t="s">
        <v>522</v>
      </c>
      <c r="F50" s="196" t="s">
        <v>380</v>
      </c>
      <c r="G50" s="192" t="s">
        <v>10</v>
      </c>
      <c r="H50" s="192"/>
      <c r="I50" s="20"/>
    </row>
    <row r="51" spans="1:9" ht="14.25">
      <c r="A51" s="192" t="s">
        <v>377</v>
      </c>
      <c r="B51" s="193" t="s">
        <v>523</v>
      </c>
      <c r="C51" s="194">
        <v>2</v>
      </c>
      <c r="D51" s="194">
        <v>9555000</v>
      </c>
      <c r="E51" s="195" t="s">
        <v>524</v>
      </c>
      <c r="F51" s="196" t="s">
        <v>380</v>
      </c>
      <c r="G51" s="192" t="s">
        <v>10</v>
      </c>
      <c r="H51" s="192"/>
      <c r="I51" s="20"/>
    </row>
    <row r="52" spans="1:9" ht="14.25">
      <c r="A52" s="192" t="s">
        <v>377</v>
      </c>
      <c r="B52" s="193" t="s">
        <v>523</v>
      </c>
      <c r="C52" s="194">
        <v>1</v>
      </c>
      <c r="D52" s="194">
        <v>4987500</v>
      </c>
      <c r="E52" s="195" t="s">
        <v>525</v>
      </c>
      <c r="F52" s="196" t="s">
        <v>380</v>
      </c>
      <c r="G52" s="192" t="s">
        <v>10</v>
      </c>
      <c r="H52" s="192"/>
      <c r="I52" s="20"/>
    </row>
    <row r="53" spans="1:9" ht="14.25">
      <c r="A53" s="192" t="s">
        <v>377</v>
      </c>
      <c r="B53" s="193" t="s">
        <v>16</v>
      </c>
      <c r="C53" s="194">
        <v>1</v>
      </c>
      <c r="D53" s="194">
        <v>14175000</v>
      </c>
      <c r="E53" s="195" t="s">
        <v>17</v>
      </c>
      <c r="F53" s="197" t="s">
        <v>18</v>
      </c>
      <c r="G53" s="192" t="s">
        <v>19</v>
      </c>
      <c r="H53" s="192"/>
      <c r="I53" s="20"/>
    </row>
    <row r="54" spans="1:9" ht="14.25">
      <c r="A54" s="192" t="s">
        <v>377</v>
      </c>
      <c r="B54" s="193" t="s">
        <v>20</v>
      </c>
      <c r="C54" s="194">
        <v>3</v>
      </c>
      <c r="D54" s="194">
        <v>1530900</v>
      </c>
      <c r="E54" s="195" t="s">
        <v>526</v>
      </c>
      <c r="F54" s="196" t="s">
        <v>380</v>
      </c>
      <c r="G54" s="192" t="s">
        <v>10</v>
      </c>
      <c r="H54" s="192"/>
      <c r="I54" s="20"/>
    </row>
    <row r="55" spans="1:9" ht="14.25">
      <c r="A55" s="192" t="s">
        <v>377</v>
      </c>
      <c r="B55" s="193" t="s">
        <v>21</v>
      </c>
      <c r="C55" s="194">
        <v>10</v>
      </c>
      <c r="D55" s="194">
        <v>6090000</v>
      </c>
      <c r="E55" s="195" t="s">
        <v>527</v>
      </c>
      <c r="F55" s="196" t="s">
        <v>380</v>
      </c>
      <c r="G55" s="192" t="s">
        <v>10</v>
      </c>
      <c r="H55" s="192"/>
      <c r="I55" s="20"/>
    </row>
    <row r="56" spans="1:9" ht="14.25">
      <c r="A56" s="192" t="s">
        <v>377</v>
      </c>
      <c r="B56" s="193" t="s">
        <v>578</v>
      </c>
      <c r="C56" s="194">
        <v>1</v>
      </c>
      <c r="D56" s="194">
        <v>15975750</v>
      </c>
      <c r="E56" s="195" t="s">
        <v>579</v>
      </c>
      <c r="F56" s="196" t="s">
        <v>380</v>
      </c>
      <c r="G56" s="192" t="s">
        <v>10</v>
      </c>
      <c r="H56" s="192"/>
      <c r="I56" s="20"/>
    </row>
    <row r="57" spans="1:9" ht="14.25">
      <c r="A57" s="192" t="s">
        <v>377</v>
      </c>
      <c r="B57" s="193" t="s">
        <v>578</v>
      </c>
      <c r="C57" s="194">
        <v>1</v>
      </c>
      <c r="D57" s="194">
        <v>534660</v>
      </c>
      <c r="E57" s="195" t="s">
        <v>580</v>
      </c>
      <c r="F57" s="196" t="s">
        <v>380</v>
      </c>
      <c r="G57" s="192" t="s">
        <v>10</v>
      </c>
      <c r="H57" s="192"/>
      <c r="I57" s="20"/>
    </row>
    <row r="58" spans="1:9" ht="14.25">
      <c r="A58" s="192" t="s">
        <v>377</v>
      </c>
      <c r="B58" s="193" t="s">
        <v>581</v>
      </c>
      <c r="C58" s="194">
        <v>25</v>
      </c>
      <c r="D58" s="194">
        <v>26250000</v>
      </c>
      <c r="E58" s="195" t="s">
        <v>528</v>
      </c>
      <c r="F58" s="196" t="s">
        <v>380</v>
      </c>
      <c r="G58" s="192" t="s">
        <v>10</v>
      </c>
      <c r="H58" s="192"/>
      <c r="I58" s="20"/>
    </row>
    <row r="59" spans="1:9" ht="14.25">
      <c r="A59" s="192" t="s">
        <v>377</v>
      </c>
      <c r="B59" s="193" t="s">
        <v>529</v>
      </c>
      <c r="C59" s="198">
        <v>1</v>
      </c>
      <c r="D59" s="198">
        <v>8662500</v>
      </c>
      <c r="E59" s="199" t="s">
        <v>530</v>
      </c>
      <c r="F59" s="196" t="s">
        <v>380</v>
      </c>
      <c r="G59" s="192" t="s">
        <v>191</v>
      </c>
      <c r="H59" s="192"/>
      <c r="I59" s="20"/>
    </row>
    <row r="60" spans="1:9" ht="14.25">
      <c r="A60" s="192" t="s">
        <v>585</v>
      </c>
      <c r="B60" s="193" t="s">
        <v>586</v>
      </c>
      <c r="C60" s="194">
        <v>1</v>
      </c>
      <c r="D60" s="194">
        <v>1759317</v>
      </c>
      <c r="E60" s="195" t="s">
        <v>587</v>
      </c>
      <c r="F60" s="200"/>
      <c r="G60" s="194"/>
      <c r="H60" s="192"/>
      <c r="I60" s="20"/>
    </row>
    <row r="61" spans="1:9" ht="14.25">
      <c r="A61" s="192" t="s">
        <v>585</v>
      </c>
      <c r="B61" s="193" t="s">
        <v>586</v>
      </c>
      <c r="C61" s="194">
        <v>1</v>
      </c>
      <c r="D61" s="194">
        <v>1818600</v>
      </c>
      <c r="E61" s="195" t="s">
        <v>588</v>
      </c>
      <c r="F61" s="195"/>
      <c r="G61" s="194"/>
      <c r="H61" s="192"/>
      <c r="I61" s="20"/>
    </row>
    <row r="62" spans="1:9" ht="14.25">
      <c r="A62" s="192" t="s">
        <v>585</v>
      </c>
      <c r="B62" s="193" t="s">
        <v>586</v>
      </c>
      <c r="C62" s="194">
        <v>1</v>
      </c>
      <c r="D62" s="194">
        <v>1646628</v>
      </c>
      <c r="E62" s="195" t="s">
        <v>589</v>
      </c>
      <c r="F62" s="195"/>
      <c r="G62" s="194"/>
      <c r="H62" s="192"/>
      <c r="I62" s="20"/>
    </row>
    <row r="63" spans="1:9" ht="14.25">
      <c r="A63" s="192" t="s">
        <v>585</v>
      </c>
      <c r="B63" s="193" t="s">
        <v>590</v>
      </c>
      <c r="C63" s="194">
        <v>1</v>
      </c>
      <c r="D63" s="194">
        <v>1646628</v>
      </c>
      <c r="E63" s="195" t="s">
        <v>591</v>
      </c>
      <c r="F63" s="195"/>
      <c r="G63" s="194"/>
      <c r="H63" s="192"/>
      <c r="I63" s="20"/>
    </row>
    <row r="64" spans="1:9" ht="14.25">
      <c r="A64" s="192" t="s">
        <v>585</v>
      </c>
      <c r="B64" s="193" t="s">
        <v>586</v>
      </c>
      <c r="C64" s="194">
        <v>1</v>
      </c>
      <c r="D64" s="194">
        <v>1646628</v>
      </c>
      <c r="E64" s="195" t="s">
        <v>589</v>
      </c>
      <c r="F64" s="195" t="s">
        <v>592</v>
      </c>
      <c r="G64" s="194" t="s">
        <v>593</v>
      </c>
      <c r="H64" s="192"/>
      <c r="I64" s="20"/>
    </row>
    <row r="65" spans="1:9" ht="14.25">
      <c r="A65" s="192" t="s">
        <v>594</v>
      </c>
      <c r="B65" s="193" t="s">
        <v>590</v>
      </c>
      <c r="C65" s="194">
        <v>1</v>
      </c>
      <c r="D65" s="194">
        <v>1837500</v>
      </c>
      <c r="E65" s="195" t="s">
        <v>595</v>
      </c>
      <c r="F65" s="195"/>
      <c r="G65" s="194"/>
      <c r="H65" s="192"/>
      <c r="I65" s="20"/>
    </row>
    <row r="66" spans="1:9" ht="14.25">
      <c r="A66" s="192" t="s">
        <v>594</v>
      </c>
      <c r="B66" s="193" t="s">
        <v>590</v>
      </c>
      <c r="C66" s="194">
        <v>1</v>
      </c>
      <c r="D66" s="194">
        <v>1815450</v>
      </c>
      <c r="E66" s="195" t="s">
        <v>596</v>
      </c>
      <c r="F66" s="195"/>
      <c r="G66" s="194"/>
      <c r="H66" s="192"/>
      <c r="I66" s="20"/>
    </row>
    <row r="67" spans="1:9" ht="14.25">
      <c r="A67" s="192" t="s">
        <v>597</v>
      </c>
      <c r="B67" s="193" t="s">
        <v>590</v>
      </c>
      <c r="C67" s="194">
        <v>1</v>
      </c>
      <c r="D67" s="194">
        <v>2300000</v>
      </c>
      <c r="E67" s="195" t="s">
        <v>598</v>
      </c>
      <c r="F67" s="195"/>
      <c r="G67" s="194"/>
      <c r="H67" s="192"/>
      <c r="I67" s="20"/>
    </row>
    <row r="68" spans="1:9" ht="14.25">
      <c r="A68" s="192" t="s">
        <v>597</v>
      </c>
      <c r="B68" s="193" t="s">
        <v>599</v>
      </c>
      <c r="C68" s="194">
        <v>1</v>
      </c>
      <c r="D68" s="194">
        <v>1400000</v>
      </c>
      <c r="E68" s="195" t="s">
        <v>600</v>
      </c>
      <c r="F68" s="195"/>
      <c r="G68" s="194"/>
      <c r="H68" s="192"/>
      <c r="I68" s="20"/>
    </row>
    <row r="69" spans="1:9" ht="14.25">
      <c r="A69" s="192" t="s">
        <v>601</v>
      </c>
      <c r="B69" s="193" t="s">
        <v>590</v>
      </c>
      <c r="C69" s="194">
        <v>1</v>
      </c>
      <c r="D69" s="194">
        <v>2101170</v>
      </c>
      <c r="E69" s="195" t="s">
        <v>602</v>
      </c>
      <c r="F69" s="195"/>
      <c r="G69" s="194"/>
      <c r="H69" s="192"/>
      <c r="I69" s="20"/>
    </row>
    <row r="70" spans="1:9" ht="14.25">
      <c r="A70" s="192" t="s">
        <v>601</v>
      </c>
      <c r="B70" s="193" t="s">
        <v>590</v>
      </c>
      <c r="C70" s="194">
        <v>1</v>
      </c>
      <c r="D70" s="194">
        <v>2393069</v>
      </c>
      <c r="E70" s="195" t="s">
        <v>602</v>
      </c>
      <c r="F70" s="195" t="s">
        <v>592</v>
      </c>
      <c r="G70" s="194" t="s">
        <v>593</v>
      </c>
      <c r="H70" s="192"/>
      <c r="I70" s="20"/>
    </row>
    <row r="71" spans="1:9" ht="14.25">
      <c r="A71" s="192" t="s">
        <v>601</v>
      </c>
      <c r="B71" s="193" t="s">
        <v>599</v>
      </c>
      <c r="C71" s="194">
        <v>1</v>
      </c>
      <c r="D71" s="194">
        <v>2393069</v>
      </c>
      <c r="E71" s="195" t="s">
        <v>48</v>
      </c>
      <c r="F71" s="195"/>
      <c r="G71" s="194"/>
      <c r="H71" s="192"/>
      <c r="I71" s="20"/>
    </row>
    <row r="72" spans="1:9" ht="14.25">
      <c r="A72" s="192" t="s">
        <v>49</v>
      </c>
      <c r="B72" s="193" t="s">
        <v>590</v>
      </c>
      <c r="C72" s="194">
        <v>1</v>
      </c>
      <c r="D72" s="194">
        <v>1691550</v>
      </c>
      <c r="E72" s="195" t="s">
        <v>50</v>
      </c>
      <c r="F72" s="195"/>
      <c r="G72" s="194"/>
      <c r="H72" s="192"/>
      <c r="I72" s="20"/>
    </row>
    <row r="73" spans="1:9" ht="14.25">
      <c r="A73" s="192" t="s">
        <v>49</v>
      </c>
      <c r="B73" s="193" t="s">
        <v>590</v>
      </c>
      <c r="C73" s="194">
        <v>1</v>
      </c>
      <c r="D73" s="194">
        <v>1942500</v>
      </c>
      <c r="E73" s="195" t="s">
        <v>51</v>
      </c>
      <c r="F73" s="195"/>
      <c r="G73" s="194"/>
      <c r="H73" s="192"/>
      <c r="I73" s="20"/>
    </row>
    <row r="74" spans="1:9" ht="14.25">
      <c r="A74" s="192" t="s">
        <v>49</v>
      </c>
      <c r="B74" s="193" t="s">
        <v>590</v>
      </c>
      <c r="C74" s="194">
        <v>1</v>
      </c>
      <c r="D74" s="194">
        <v>2163000</v>
      </c>
      <c r="E74" s="195" t="s">
        <v>52</v>
      </c>
      <c r="F74" s="195"/>
      <c r="G74" s="194"/>
      <c r="H74" s="192"/>
      <c r="I74" s="20"/>
    </row>
    <row r="75" spans="1:9" ht="14.25">
      <c r="A75" s="192" t="s">
        <v>49</v>
      </c>
      <c r="B75" s="193" t="s">
        <v>590</v>
      </c>
      <c r="C75" s="194">
        <v>1</v>
      </c>
      <c r="D75" s="194">
        <v>2709000</v>
      </c>
      <c r="E75" s="195" t="s">
        <v>53</v>
      </c>
      <c r="F75" s="195"/>
      <c r="G75" s="194"/>
      <c r="H75" s="192"/>
      <c r="I75" s="20"/>
    </row>
    <row r="76" spans="1:9" ht="14.25">
      <c r="A76" s="192" t="s">
        <v>49</v>
      </c>
      <c r="B76" s="193" t="s">
        <v>590</v>
      </c>
      <c r="C76" s="194">
        <v>1</v>
      </c>
      <c r="D76" s="194">
        <v>2311754</v>
      </c>
      <c r="E76" s="195" t="s">
        <v>54</v>
      </c>
      <c r="F76" s="195"/>
      <c r="G76" s="194"/>
      <c r="H76" s="192"/>
      <c r="I76" s="20"/>
    </row>
    <row r="77" spans="1:9" ht="14.25">
      <c r="A77" s="192" t="s">
        <v>55</v>
      </c>
      <c r="B77" s="193" t="s">
        <v>590</v>
      </c>
      <c r="C77" s="194">
        <v>1</v>
      </c>
      <c r="D77" s="194">
        <v>1548403</v>
      </c>
      <c r="E77" s="195" t="s">
        <v>56</v>
      </c>
      <c r="F77" s="195"/>
      <c r="G77" s="194"/>
      <c r="H77" s="192"/>
      <c r="I77" s="20"/>
    </row>
    <row r="78" spans="1:9" ht="14.25">
      <c r="A78" s="192" t="s">
        <v>55</v>
      </c>
      <c r="B78" s="193" t="s">
        <v>590</v>
      </c>
      <c r="C78" s="194">
        <v>1</v>
      </c>
      <c r="D78" s="194">
        <v>2299500</v>
      </c>
      <c r="E78" s="195" t="s">
        <v>57</v>
      </c>
      <c r="F78" s="195"/>
      <c r="G78" s="194"/>
      <c r="H78" s="192"/>
      <c r="I78" s="20"/>
    </row>
    <row r="79" spans="1:9" ht="30.75" customHeight="1">
      <c r="A79" s="192" t="s">
        <v>58</v>
      </c>
      <c r="B79" s="193" t="s">
        <v>590</v>
      </c>
      <c r="C79" s="198">
        <v>1</v>
      </c>
      <c r="D79" s="198">
        <v>2224000</v>
      </c>
      <c r="E79" s="199" t="s">
        <v>59</v>
      </c>
      <c r="F79" s="195"/>
      <c r="G79" s="194"/>
      <c r="H79" s="296" t="s">
        <v>283</v>
      </c>
      <c r="I79" s="20"/>
    </row>
    <row r="80" spans="1:9" ht="14.25">
      <c r="A80" s="192" t="s">
        <v>60</v>
      </c>
      <c r="B80" s="193" t="s">
        <v>590</v>
      </c>
      <c r="C80" s="194">
        <v>1</v>
      </c>
      <c r="D80" s="194">
        <v>2384970</v>
      </c>
      <c r="E80" s="195" t="s">
        <v>61</v>
      </c>
      <c r="F80" s="195" t="s">
        <v>592</v>
      </c>
      <c r="G80" s="194" t="s">
        <v>593</v>
      </c>
      <c r="H80" s="192"/>
      <c r="I80" s="20"/>
    </row>
    <row r="81" spans="1:9" ht="14.25">
      <c r="A81" s="192" t="s">
        <v>60</v>
      </c>
      <c r="B81" s="193" t="s">
        <v>590</v>
      </c>
      <c r="C81" s="194">
        <v>1</v>
      </c>
      <c r="D81" s="194">
        <v>2384970</v>
      </c>
      <c r="E81" s="195" t="s">
        <v>61</v>
      </c>
      <c r="F81" s="195" t="s">
        <v>592</v>
      </c>
      <c r="G81" s="194" t="s">
        <v>593</v>
      </c>
      <c r="H81" s="192"/>
      <c r="I81" s="20"/>
    </row>
    <row r="82" spans="1:9" ht="14.25">
      <c r="A82" s="192" t="s">
        <v>98</v>
      </c>
      <c r="B82" s="193" t="s">
        <v>590</v>
      </c>
      <c r="C82" s="194">
        <v>1</v>
      </c>
      <c r="D82" s="194">
        <v>2388750</v>
      </c>
      <c r="E82" s="195" t="s">
        <v>62</v>
      </c>
      <c r="F82" s="195" t="s">
        <v>592</v>
      </c>
      <c r="G82" s="194" t="s">
        <v>593</v>
      </c>
      <c r="H82" s="192"/>
      <c r="I82" s="20"/>
    </row>
    <row r="83" spans="1:9" ht="14.25">
      <c r="A83" s="192" t="s">
        <v>98</v>
      </c>
      <c r="B83" s="193" t="s">
        <v>590</v>
      </c>
      <c r="C83" s="194">
        <v>1</v>
      </c>
      <c r="D83" s="194">
        <v>3387615</v>
      </c>
      <c r="E83" s="195" t="s">
        <v>63</v>
      </c>
      <c r="F83" s="195" t="s">
        <v>592</v>
      </c>
      <c r="G83" s="194" t="s">
        <v>593</v>
      </c>
      <c r="H83" s="192"/>
      <c r="I83" s="20"/>
    </row>
    <row r="84" spans="1:9" ht="14.25">
      <c r="A84" s="192" t="s">
        <v>64</v>
      </c>
      <c r="B84" s="193" t="s">
        <v>590</v>
      </c>
      <c r="C84" s="198">
        <v>1</v>
      </c>
      <c r="D84" s="198">
        <v>2867539</v>
      </c>
      <c r="E84" s="201" t="s">
        <v>591</v>
      </c>
      <c r="F84" s="195" t="s">
        <v>592</v>
      </c>
      <c r="G84" s="194" t="s">
        <v>593</v>
      </c>
      <c r="H84" s="192"/>
      <c r="I84" s="20"/>
    </row>
    <row r="85" spans="1:9" ht="14.25">
      <c r="A85" s="192" t="s">
        <v>64</v>
      </c>
      <c r="B85" s="193" t="s">
        <v>599</v>
      </c>
      <c r="C85" s="198">
        <v>1</v>
      </c>
      <c r="D85" s="198">
        <v>1682068</v>
      </c>
      <c r="E85" s="201" t="s">
        <v>66</v>
      </c>
      <c r="F85" s="195"/>
      <c r="G85" s="194"/>
      <c r="H85" s="192"/>
      <c r="I85" s="20"/>
    </row>
    <row r="86" spans="1:9" ht="14.25">
      <c r="A86" s="192" t="s">
        <v>64</v>
      </c>
      <c r="B86" s="193" t="s">
        <v>67</v>
      </c>
      <c r="C86" s="194">
        <v>1</v>
      </c>
      <c r="D86" s="194">
        <v>735000</v>
      </c>
      <c r="E86" s="195" t="s">
        <v>474</v>
      </c>
      <c r="F86" s="195" t="s">
        <v>475</v>
      </c>
      <c r="G86" s="194" t="s">
        <v>593</v>
      </c>
      <c r="H86" s="192"/>
      <c r="I86" s="20"/>
    </row>
    <row r="87" spans="1:9" ht="14.25">
      <c r="A87" s="192" t="s">
        <v>377</v>
      </c>
      <c r="B87" s="202" t="s">
        <v>476</v>
      </c>
      <c r="C87" s="194">
        <v>1</v>
      </c>
      <c r="D87" s="194">
        <v>609000</v>
      </c>
      <c r="E87" s="195" t="s">
        <v>477</v>
      </c>
      <c r="F87" s="196" t="s">
        <v>380</v>
      </c>
      <c r="G87" s="192" t="s">
        <v>191</v>
      </c>
      <c r="H87" s="192"/>
      <c r="I87" s="20"/>
    </row>
    <row r="88" spans="1:9" ht="14.25">
      <c r="A88" s="192"/>
      <c r="B88" s="194"/>
      <c r="C88" s="194"/>
      <c r="D88" s="194"/>
      <c r="E88" s="193"/>
      <c r="F88" s="193"/>
      <c r="G88" s="194"/>
      <c r="H88" s="192"/>
      <c r="I88" s="20"/>
    </row>
    <row r="89" spans="1:9" ht="14.25">
      <c r="A89" s="203"/>
      <c r="B89" s="189" t="s">
        <v>478</v>
      </c>
      <c r="C89" s="204"/>
      <c r="D89" s="204">
        <f>ROUND(SUM(D48:D88),0)</f>
        <v>151025738</v>
      </c>
      <c r="E89" s="205"/>
      <c r="F89" s="205"/>
      <c r="G89" s="204"/>
      <c r="H89" s="203"/>
      <c r="I89" s="20"/>
    </row>
    <row r="92" spans="6:7" ht="13.5">
      <c r="F92" s="206" t="str">
        <f>F49&amp;"　"&amp;G49</f>
        <v>環境省　環境保全調査費</v>
      </c>
      <c r="G92" s="5">
        <f>SUMIF(G48:G87,G49,D48:D87)</f>
        <v>70683060</v>
      </c>
    </row>
    <row r="93" spans="6:7" ht="13.5">
      <c r="F93" s="206" t="str">
        <f>F50&amp;"　"&amp;G59</f>
        <v>環境省　庁費</v>
      </c>
      <c r="G93" s="5">
        <f>SUMIF(G48:G87,G59,D48:D87)</f>
        <v>9271500</v>
      </c>
    </row>
    <row r="94" spans="6:7" ht="13.5">
      <c r="F94" t="str">
        <f>F53&amp;"　"&amp;G53</f>
        <v>公害防止等調査研究費　公害調査費</v>
      </c>
      <c r="G94" s="5">
        <f>SUMIF(G48:G87,G53,D48:D87)</f>
        <v>14175000</v>
      </c>
    </row>
    <row r="95" spans="6:7" ht="13.5">
      <c r="F95" t="str">
        <f>F64&amp;"　"&amp;G64</f>
        <v>自然公園等管理費　鳥獣等保護費</v>
      </c>
      <c r="G95" s="5">
        <f>SUMIF(G48:G87,G64,D48:D87)</f>
        <v>18188541</v>
      </c>
    </row>
    <row r="96" spans="6:7" ht="13.5">
      <c r="F96" s="207" t="s">
        <v>408</v>
      </c>
      <c r="G96" s="182">
        <f>SUMIF(G48:G87,"",D48:D87)</f>
        <v>38707637</v>
      </c>
    </row>
    <row r="97" ht="13.5">
      <c r="G97" s="5">
        <f>SUM(G92:G96)</f>
        <v>151025738</v>
      </c>
    </row>
    <row r="103" spans="1:7" ht="14.25">
      <c r="A103" s="333" t="s">
        <v>377</v>
      </c>
      <c r="B103" s="334" t="s">
        <v>504</v>
      </c>
      <c r="C103" s="198">
        <v>1</v>
      </c>
      <c r="D103" s="198">
        <v>989100</v>
      </c>
      <c r="E103" s="334" t="s">
        <v>505</v>
      </c>
      <c r="F103" s="335"/>
      <c r="G103" s="333"/>
    </row>
    <row r="104" spans="1:7" ht="14.25">
      <c r="A104" s="333" t="s">
        <v>506</v>
      </c>
      <c r="B104" s="334" t="s">
        <v>590</v>
      </c>
      <c r="C104" s="198">
        <v>1</v>
      </c>
      <c r="D104" s="198">
        <v>1782900</v>
      </c>
      <c r="E104" s="199" t="s">
        <v>507</v>
      </c>
      <c r="F104" s="336"/>
      <c r="G104" s="337"/>
    </row>
    <row r="105" spans="1:7" ht="14.25">
      <c r="A105" s="333" t="s">
        <v>506</v>
      </c>
      <c r="B105" s="334" t="s">
        <v>508</v>
      </c>
      <c r="C105" s="198">
        <v>1</v>
      </c>
      <c r="D105" s="198">
        <v>1291500</v>
      </c>
      <c r="E105" s="338" t="s">
        <v>509</v>
      </c>
      <c r="F105" s="336"/>
      <c r="G105" s="339"/>
    </row>
    <row r="106" spans="1:8" ht="14.25">
      <c r="A106" s="340" t="s">
        <v>510</v>
      </c>
      <c r="B106" s="198" t="s">
        <v>511</v>
      </c>
      <c r="C106" s="198">
        <v>1</v>
      </c>
      <c r="D106" s="198">
        <v>8966996</v>
      </c>
      <c r="E106" s="334" t="s">
        <v>512</v>
      </c>
      <c r="F106" s="341"/>
      <c r="G106" s="337"/>
      <c r="H106" s="342" t="s">
        <v>100</v>
      </c>
    </row>
    <row r="107" spans="1:8" ht="14.25">
      <c r="A107" s="340" t="s">
        <v>510</v>
      </c>
      <c r="B107" s="198" t="s">
        <v>513</v>
      </c>
      <c r="C107" s="198">
        <v>1</v>
      </c>
      <c r="D107" s="198">
        <v>8632607</v>
      </c>
      <c r="E107" s="334" t="s">
        <v>514</v>
      </c>
      <c r="F107" s="341"/>
      <c r="G107" s="337"/>
      <c r="H107" s="342" t="s">
        <v>100</v>
      </c>
    </row>
    <row r="108" spans="1:8" ht="14.25">
      <c r="A108" s="333" t="s">
        <v>510</v>
      </c>
      <c r="B108" s="334" t="s">
        <v>515</v>
      </c>
      <c r="C108" s="198">
        <v>1</v>
      </c>
      <c r="D108" s="198">
        <v>6752444</v>
      </c>
      <c r="E108" s="199" t="s">
        <v>512</v>
      </c>
      <c r="F108" s="336"/>
      <c r="G108" s="337"/>
      <c r="H108" s="342" t="s">
        <v>100</v>
      </c>
    </row>
  </sheetData>
  <sheetProtection/>
  <printOptions/>
  <pageMargins left="0.787" right="0.787" top="0.984" bottom="0.984" header="0.512" footer="0.512"/>
  <pageSetup fitToHeight="1" fitToWidth="1"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tabColor rgb="FF7030A0"/>
  </sheetPr>
  <dimension ref="A1:H166"/>
  <sheetViews>
    <sheetView zoomScale="75" zoomScaleNormal="75" zoomScalePageLayoutView="0" workbookViewId="0" topLeftCell="A1">
      <selection activeCell="D35" sqref="D35"/>
    </sheetView>
  </sheetViews>
  <sheetFormatPr defaultColWidth="9.00390625" defaultRowHeight="18" customHeight="1"/>
  <cols>
    <col min="1" max="1" width="14.875" style="359" customWidth="1"/>
    <col min="2" max="2" width="25.75390625" style="359" customWidth="1"/>
    <col min="3" max="3" width="22.125" style="359" customWidth="1"/>
    <col min="4" max="4" width="20.50390625" style="359" customWidth="1"/>
    <col min="5" max="5" width="18.25390625" style="359" customWidth="1"/>
    <col min="6" max="6" width="34.875" style="359" customWidth="1"/>
    <col min="7" max="7" width="17.875" style="359" customWidth="1"/>
    <col min="8" max="16384" width="9.00390625" style="359" customWidth="1"/>
  </cols>
  <sheetData>
    <row r="1" spans="1:7" ht="18" customHeight="1">
      <c r="A1" s="12" t="s">
        <v>208</v>
      </c>
      <c r="B1"/>
      <c r="C1"/>
      <c r="D1"/>
      <c r="E1"/>
      <c r="F1"/>
      <c r="G1"/>
    </row>
    <row r="2" spans="1:7" ht="18" customHeight="1">
      <c r="A2"/>
      <c r="B2" s="10"/>
      <c r="C2" s="10"/>
      <c r="D2" s="10"/>
      <c r="E2"/>
      <c r="F2"/>
      <c r="G2"/>
    </row>
    <row r="3" spans="1:7" ht="18" customHeight="1">
      <c r="A3" s="13"/>
      <c r="B3" s="14" t="s">
        <v>399</v>
      </c>
      <c r="C3" s="14" t="s">
        <v>400</v>
      </c>
      <c r="D3" s="14" t="s">
        <v>401</v>
      </c>
      <c r="E3" s="14" t="s">
        <v>402</v>
      </c>
      <c r="F3" s="14" t="s">
        <v>186</v>
      </c>
      <c r="G3"/>
    </row>
    <row r="4" spans="1:7" ht="18" customHeight="1" thickBot="1">
      <c r="A4" s="27"/>
      <c r="B4" s="120"/>
      <c r="C4" s="154"/>
      <c r="D4" s="120"/>
      <c r="E4" s="120"/>
      <c r="F4" s="120"/>
      <c r="G4" s="26"/>
    </row>
    <row r="5" spans="1:7" ht="18" customHeight="1" thickBot="1">
      <c r="A5" s="27" t="s">
        <v>532</v>
      </c>
      <c r="B5" s="155"/>
      <c r="C5" s="176">
        <v>1949116840.5192862</v>
      </c>
      <c r="D5" s="157"/>
      <c r="E5" s="120"/>
      <c r="F5" s="120"/>
      <c r="G5" s="26"/>
    </row>
    <row r="6" spans="1:7" ht="18" customHeight="1">
      <c r="A6" s="27"/>
      <c r="B6" s="120"/>
      <c r="C6" s="158"/>
      <c r="D6" s="120"/>
      <c r="E6" s="120"/>
      <c r="F6" s="120"/>
      <c r="G6" s="26"/>
    </row>
    <row r="7" spans="1:7" ht="18" customHeight="1">
      <c r="A7" s="15" t="s">
        <v>403</v>
      </c>
      <c r="B7" s="16"/>
      <c r="C7" s="16"/>
      <c r="D7" s="16"/>
      <c r="E7" s="16"/>
      <c r="F7" s="16"/>
      <c r="G7"/>
    </row>
    <row r="8" spans="1:7" ht="18" customHeight="1">
      <c r="A8" s="17" t="s">
        <v>419</v>
      </c>
      <c r="B8" s="324">
        <v>89517194</v>
      </c>
      <c r="C8" s="324"/>
      <c r="D8" s="324"/>
      <c r="E8" s="16"/>
      <c r="F8" s="16"/>
      <c r="G8"/>
    </row>
    <row r="9" spans="1:7" ht="18" customHeight="1">
      <c r="A9" s="17" t="s">
        <v>359</v>
      </c>
      <c r="B9" s="324">
        <v>80295583</v>
      </c>
      <c r="C9" s="324"/>
      <c r="D9" s="324"/>
      <c r="E9" s="16"/>
      <c r="F9" s="16"/>
      <c r="G9"/>
    </row>
    <row r="10" spans="1:7" ht="18" customHeight="1">
      <c r="A10" s="17" t="s">
        <v>131</v>
      </c>
      <c r="B10" s="324">
        <f>B8-B9</f>
        <v>9221611</v>
      </c>
      <c r="C10" s="324"/>
      <c r="D10" s="324"/>
      <c r="E10" s="16"/>
      <c r="F10" s="16"/>
      <c r="G10"/>
    </row>
    <row r="11" spans="1:7" ht="18" customHeight="1">
      <c r="A11" s="17"/>
      <c r="B11" s="324"/>
      <c r="C11" s="324"/>
      <c r="D11" s="324"/>
      <c r="E11" s="16"/>
      <c r="F11" s="16"/>
      <c r="G11"/>
    </row>
    <row r="12" spans="1:7" ht="18" customHeight="1">
      <c r="A12" s="15" t="s">
        <v>406</v>
      </c>
      <c r="B12" s="324"/>
      <c r="C12" s="324"/>
      <c r="D12" s="324"/>
      <c r="E12" s="16"/>
      <c r="F12" s="16"/>
      <c r="G12"/>
    </row>
    <row r="13" spans="1:7" ht="18" customHeight="1">
      <c r="A13" s="17" t="s">
        <v>419</v>
      </c>
      <c r="B13" s="323">
        <f>B8</f>
        <v>89517194</v>
      </c>
      <c r="C13" s="324"/>
      <c r="D13" s="324"/>
      <c r="E13" s="16"/>
      <c r="F13" s="16"/>
      <c r="G13"/>
    </row>
    <row r="14" spans="1:7" ht="18" customHeight="1">
      <c r="A14" s="17" t="s">
        <v>359</v>
      </c>
      <c r="B14" s="323">
        <f>B9</f>
        <v>80295583</v>
      </c>
      <c r="C14" s="324"/>
      <c r="D14" s="324"/>
      <c r="E14" s="16"/>
      <c r="F14" s="16"/>
      <c r="G14"/>
    </row>
    <row r="15" spans="1:7" ht="18" customHeight="1">
      <c r="A15" s="17" t="s">
        <v>131</v>
      </c>
      <c r="B15" s="323">
        <f>B10</f>
        <v>9221611</v>
      </c>
      <c r="C15" s="324"/>
      <c r="D15" s="324"/>
      <c r="E15" s="16"/>
      <c r="F15" s="16"/>
      <c r="G15"/>
    </row>
    <row r="16" spans="1:7" ht="18" customHeight="1">
      <c r="A16" s="17" t="s">
        <v>388</v>
      </c>
      <c r="B16" s="323">
        <v>0</v>
      </c>
      <c r="C16" s="324"/>
      <c r="D16" s="324"/>
      <c r="E16" s="16"/>
      <c r="F16" s="16"/>
      <c r="G16"/>
    </row>
    <row r="17" spans="1:7" ht="18" customHeight="1">
      <c r="A17" s="17" t="s">
        <v>215</v>
      </c>
      <c r="B17" s="323">
        <f>-B15</f>
        <v>-9221611</v>
      </c>
      <c r="C17" s="324"/>
      <c r="D17" s="324"/>
      <c r="E17" s="16"/>
      <c r="F17" s="16"/>
      <c r="G17"/>
    </row>
    <row r="18" spans="1:7" ht="18" customHeight="1">
      <c r="A18" s="19" t="s">
        <v>216</v>
      </c>
      <c r="B18" s="323"/>
      <c r="C18" s="324"/>
      <c r="D18" s="324"/>
      <c r="E18" s="16"/>
      <c r="F18" s="16"/>
      <c r="G18"/>
    </row>
    <row r="19" spans="1:7" ht="18" customHeight="1">
      <c r="A19" s="17" t="s">
        <v>419</v>
      </c>
      <c r="B19" s="21">
        <v>0</v>
      </c>
      <c r="C19" s="324"/>
      <c r="D19" s="324"/>
      <c r="E19" s="16"/>
      <c r="F19" s="16"/>
      <c r="G19"/>
    </row>
    <row r="20" spans="1:7" ht="18" customHeight="1">
      <c r="A20" s="17" t="s">
        <v>212</v>
      </c>
      <c r="B20" s="323">
        <v>0</v>
      </c>
      <c r="C20" s="324"/>
      <c r="D20" s="324"/>
      <c r="E20" s="16"/>
      <c r="F20" s="16"/>
      <c r="G20"/>
    </row>
    <row r="21" spans="1:7" ht="18" customHeight="1">
      <c r="A21" s="17" t="s">
        <v>213</v>
      </c>
      <c r="B21" s="324">
        <v>0</v>
      </c>
      <c r="C21" s="324"/>
      <c r="D21" s="324"/>
      <c r="E21" s="16"/>
      <c r="F21" s="16"/>
      <c r="G21"/>
    </row>
    <row r="22" spans="1:7" ht="18" customHeight="1">
      <c r="A22" s="17" t="s">
        <v>218</v>
      </c>
      <c r="B22" s="324">
        <v>0</v>
      </c>
      <c r="C22" s="324"/>
      <c r="D22" s="324"/>
      <c r="E22" s="110"/>
      <c r="F22" s="16"/>
      <c r="G22"/>
    </row>
    <row r="23" spans="1:7" ht="18" customHeight="1">
      <c r="A23" s="17" t="s">
        <v>219</v>
      </c>
      <c r="B23" s="324">
        <v>0</v>
      </c>
      <c r="C23" s="324"/>
      <c r="D23" s="324"/>
      <c r="E23" s="110"/>
      <c r="F23" s="16"/>
      <c r="G23"/>
    </row>
    <row r="24" spans="1:7" ht="18" customHeight="1">
      <c r="A24" s="17"/>
      <c r="B24" s="324"/>
      <c r="C24" s="324"/>
      <c r="D24" s="324"/>
      <c r="E24" s="110"/>
      <c r="F24" s="16"/>
      <c r="G24"/>
    </row>
    <row r="25" spans="1:7" ht="18" customHeight="1">
      <c r="A25" s="17" t="s">
        <v>419</v>
      </c>
      <c r="B25" s="324"/>
      <c r="C25" s="324">
        <f>C5+B17</f>
        <v>1939895229.5192862</v>
      </c>
      <c r="D25" s="324"/>
      <c r="E25" s="110"/>
      <c r="F25" s="16"/>
      <c r="G25"/>
    </row>
    <row r="26" spans="1:7" ht="18" customHeight="1">
      <c r="A26" s="17"/>
      <c r="B26" s="324"/>
      <c r="C26" s="324"/>
      <c r="D26" s="324"/>
      <c r="E26" s="16"/>
      <c r="F26" s="16"/>
      <c r="G26"/>
    </row>
    <row r="27" spans="1:7" ht="18" customHeight="1">
      <c r="A27" s="17" t="s">
        <v>131</v>
      </c>
      <c r="B27" s="324"/>
      <c r="C27" s="324">
        <f>C25</f>
        <v>1939895229.5192862</v>
      </c>
      <c r="D27" s="324"/>
      <c r="E27" s="16"/>
      <c r="F27" s="16"/>
      <c r="G27"/>
    </row>
    <row r="28" spans="1:7" ht="18" customHeight="1">
      <c r="A28" s="17" t="s">
        <v>214</v>
      </c>
      <c r="B28" s="324"/>
      <c r="C28" s="323">
        <v>438713311</v>
      </c>
      <c r="D28" s="324"/>
      <c r="E28" s="16"/>
      <c r="F28" s="16"/>
      <c r="G28"/>
    </row>
    <row r="29" spans="1:7" ht="18" customHeight="1">
      <c r="A29" s="17" t="s">
        <v>213</v>
      </c>
      <c r="B29" s="324"/>
      <c r="C29" s="324">
        <f>C27-C28</f>
        <v>1501181918.5192862</v>
      </c>
      <c r="D29" s="324"/>
      <c r="E29" s="16"/>
      <c r="F29" s="16"/>
      <c r="G29"/>
    </row>
    <row r="30" spans="1:7" ht="18" customHeight="1">
      <c r="A30" s="17"/>
      <c r="B30" s="324"/>
      <c r="C30" s="324"/>
      <c r="D30" s="324"/>
      <c r="E30" s="16"/>
      <c r="F30" s="16"/>
      <c r="G30"/>
    </row>
    <row r="31" spans="1:7" ht="18" customHeight="1">
      <c r="A31" s="17" t="s">
        <v>211</v>
      </c>
      <c r="B31" s="324"/>
      <c r="C31" s="16"/>
      <c r="D31" s="324">
        <f>G166</f>
        <v>281581888</v>
      </c>
      <c r="E31" s="16"/>
      <c r="F31" s="16"/>
      <c r="G31"/>
    </row>
    <row r="32" spans="1:7" ht="18" customHeight="1">
      <c r="A32" s="17" t="s">
        <v>622</v>
      </c>
      <c r="B32" s="324"/>
      <c r="C32" s="16"/>
      <c r="D32" s="324">
        <f>D31</f>
        <v>281581888</v>
      </c>
      <c r="E32" s="16"/>
      <c r="F32" s="16"/>
      <c r="G32"/>
    </row>
    <row r="33" spans="1:7" ht="18" customHeight="1">
      <c r="A33" s="17" t="s">
        <v>222</v>
      </c>
      <c r="B33" s="324"/>
      <c r="C33" s="16"/>
      <c r="D33" s="324">
        <v>0</v>
      </c>
      <c r="E33" s="16"/>
      <c r="F33" s="16"/>
      <c r="G33"/>
    </row>
    <row r="34" spans="1:7" ht="18" customHeight="1">
      <c r="A34" s="17" t="s">
        <v>294</v>
      </c>
      <c r="B34" s="324"/>
      <c r="C34" s="16"/>
      <c r="D34" s="324">
        <v>281951888</v>
      </c>
      <c r="E34" s="16"/>
      <c r="F34" s="16"/>
      <c r="G34"/>
    </row>
    <row r="35" spans="1:7" ht="18" customHeight="1">
      <c r="A35" s="17" t="s">
        <v>296</v>
      </c>
      <c r="B35" s="324"/>
      <c r="C35" s="16"/>
      <c r="D35" s="324">
        <v>0</v>
      </c>
      <c r="E35" s="16"/>
      <c r="F35" s="16"/>
      <c r="G35"/>
    </row>
    <row r="36" spans="1:7" ht="18" customHeight="1">
      <c r="A36" s="17"/>
      <c r="B36" s="324"/>
      <c r="C36" s="106"/>
      <c r="D36" s="324"/>
      <c r="E36" s="16"/>
      <c r="F36" s="16"/>
      <c r="G36"/>
    </row>
    <row r="37" spans="1:7" ht="18" customHeight="1">
      <c r="A37" s="17" t="s">
        <v>211</v>
      </c>
      <c r="B37" s="324"/>
      <c r="C37" s="106"/>
      <c r="D37" s="324"/>
      <c r="E37" s="16"/>
      <c r="F37" s="16"/>
      <c r="G37"/>
    </row>
    <row r="38" spans="1:7" ht="18" customHeight="1">
      <c r="A38" s="17" t="s">
        <v>130</v>
      </c>
      <c r="B38" s="324"/>
      <c r="C38" s="106"/>
      <c r="D38" s="324"/>
      <c r="E38" s="16"/>
      <c r="F38" s="343">
        <f>C40-C29-D31</f>
        <v>5721570.480713844</v>
      </c>
      <c r="G38"/>
    </row>
    <row r="39" spans="1:7" ht="18" customHeight="1" thickBot="1">
      <c r="A39" s="16"/>
      <c r="B39" s="16"/>
      <c r="C39" s="106"/>
      <c r="D39" s="16"/>
      <c r="E39" s="16"/>
      <c r="F39" s="16"/>
      <c r="G39"/>
    </row>
    <row r="40" spans="1:7" ht="18" customHeight="1" thickBot="1">
      <c r="A40" s="16" t="s">
        <v>210</v>
      </c>
      <c r="B40" s="135"/>
      <c r="C40" s="176">
        <v>1788485377</v>
      </c>
      <c r="D40" s="177"/>
      <c r="E40" s="16"/>
      <c r="F40" s="16"/>
      <c r="G40"/>
    </row>
    <row r="41" spans="1:7" ht="18" customHeight="1">
      <c r="A41" s="16"/>
      <c r="B41" s="16"/>
      <c r="C41" s="164"/>
      <c r="D41" s="16"/>
      <c r="E41" s="16"/>
      <c r="F41" s="16"/>
      <c r="G41"/>
    </row>
    <row r="42" spans="1:7" ht="18" customHeight="1">
      <c r="A42"/>
      <c r="B42"/>
      <c r="C42"/>
      <c r="D42" s="1"/>
      <c r="E42" s="1"/>
      <c r="F42"/>
      <c r="G42"/>
    </row>
    <row r="43" spans="1:7" ht="18" customHeight="1">
      <c r="A43"/>
      <c r="B43"/>
      <c r="C43"/>
      <c r="D43" s="1"/>
      <c r="E43" s="1"/>
      <c r="F43"/>
      <c r="G43"/>
    </row>
    <row r="44" spans="1:8" ht="18" customHeight="1">
      <c r="A44" t="s">
        <v>209</v>
      </c>
      <c r="B44"/>
      <c r="C44"/>
      <c r="D44"/>
      <c r="E44"/>
      <c r="F44"/>
      <c r="G44"/>
      <c r="H44"/>
    </row>
    <row r="45" spans="1:8" ht="18" customHeight="1">
      <c r="A45" s="352" t="s">
        <v>603</v>
      </c>
      <c r="B45" s="352" t="s">
        <v>604</v>
      </c>
      <c r="C45" s="354" t="s">
        <v>516</v>
      </c>
      <c r="D45" s="355"/>
      <c r="E45" s="356" t="s">
        <v>370</v>
      </c>
      <c r="F45" s="344" t="s">
        <v>371</v>
      </c>
      <c r="G45" s="345"/>
      <c r="H45" s="349" t="s">
        <v>376</v>
      </c>
    </row>
    <row r="46" spans="1:8" ht="18" customHeight="1">
      <c r="A46" s="353"/>
      <c r="B46" s="353"/>
      <c r="C46" s="347" t="s">
        <v>372</v>
      </c>
      <c r="D46" s="348"/>
      <c r="E46" s="357"/>
      <c r="F46" s="346"/>
      <c r="G46" s="188"/>
      <c r="H46" s="350"/>
    </row>
    <row r="47" spans="1:8" ht="18" customHeight="1">
      <c r="A47" s="189"/>
      <c r="B47" s="189"/>
      <c r="C47" s="190" t="s">
        <v>373</v>
      </c>
      <c r="D47" s="190" t="s">
        <v>374</v>
      </c>
      <c r="E47" s="358"/>
      <c r="F47" s="191" t="s">
        <v>498</v>
      </c>
      <c r="G47" s="188" t="s">
        <v>375</v>
      </c>
      <c r="H47" s="351"/>
    </row>
    <row r="48" spans="1:8" ht="18" customHeight="1">
      <c r="A48" s="333" t="s">
        <v>377</v>
      </c>
      <c r="B48" s="198" t="s">
        <v>140</v>
      </c>
      <c r="C48" s="198">
        <v>1</v>
      </c>
      <c r="D48" s="198">
        <v>630000</v>
      </c>
      <c r="E48" s="199" t="s">
        <v>141</v>
      </c>
      <c r="F48" s="335" t="s">
        <v>142</v>
      </c>
      <c r="G48" s="333" t="s">
        <v>10</v>
      </c>
      <c r="H48" s="342"/>
    </row>
    <row r="49" spans="1:8" ht="18" customHeight="1">
      <c r="A49" s="333" t="s">
        <v>377</v>
      </c>
      <c r="B49" s="198" t="s">
        <v>140</v>
      </c>
      <c r="C49" s="198">
        <v>1</v>
      </c>
      <c r="D49" s="198">
        <v>609000</v>
      </c>
      <c r="E49" s="199" t="s">
        <v>143</v>
      </c>
      <c r="F49" s="335" t="s">
        <v>142</v>
      </c>
      <c r="G49" s="333" t="s">
        <v>10</v>
      </c>
      <c r="H49" s="342"/>
    </row>
    <row r="50" spans="1:8" ht="18" customHeight="1">
      <c r="A50" s="333" t="s">
        <v>377</v>
      </c>
      <c r="B50" s="198" t="s">
        <v>144</v>
      </c>
      <c r="C50" s="198">
        <v>1</v>
      </c>
      <c r="D50" s="198">
        <v>4200000</v>
      </c>
      <c r="E50" s="199" t="s">
        <v>145</v>
      </c>
      <c r="F50" s="335" t="s">
        <v>142</v>
      </c>
      <c r="G50" s="333" t="s">
        <v>10</v>
      </c>
      <c r="H50" s="342"/>
    </row>
    <row r="51" spans="1:8" ht="18" customHeight="1">
      <c r="A51" s="333" t="s">
        <v>377</v>
      </c>
      <c r="B51" s="198" t="s">
        <v>144</v>
      </c>
      <c r="C51" s="198">
        <v>1</v>
      </c>
      <c r="D51" s="198">
        <v>3412500</v>
      </c>
      <c r="E51" s="199" t="s">
        <v>146</v>
      </c>
      <c r="F51" s="335" t="s">
        <v>142</v>
      </c>
      <c r="G51" s="333" t="s">
        <v>10</v>
      </c>
      <c r="H51" s="342"/>
    </row>
    <row r="52" spans="1:8" ht="18" customHeight="1">
      <c r="A52" s="333" t="s">
        <v>377</v>
      </c>
      <c r="B52" s="198" t="s">
        <v>144</v>
      </c>
      <c r="C52" s="198">
        <v>1</v>
      </c>
      <c r="D52" s="198">
        <v>3412500</v>
      </c>
      <c r="E52" s="199" t="s">
        <v>146</v>
      </c>
      <c r="F52" s="335" t="s">
        <v>142</v>
      </c>
      <c r="G52" s="333" t="s">
        <v>10</v>
      </c>
      <c r="H52" s="342"/>
    </row>
    <row r="53" spans="1:8" ht="18" customHeight="1">
      <c r="A53" s="333" t="s">
        <v>377</v>
      </c>
      <c r="B53" s="198" t="s">
        <v>147</v>
      </c>
      <c r="C53" s="198">
        <v>1</v>
      </c>
      <c r="D53" s="198">
        <v>3990000</v>
      </c>
      <c r="E53" s="199" t="s">
        <v>148</v>
      </c>
      <c r="F53" s="335" t="s">
        <v>142</v>
      </c>
      <c r="G53" s="333" t="s">
        <v>10</v>
      </c>
      <c r="H53" s="342"/>
    </row>
    <row r="54" spans="1:8" ht="18" customHeight="1">
      <c r="A54" s="333" t="s">
        <v>377</v>
      </c>
      <c r="B54" s="198" t="s">
        <v>147</v>
      </c>
      <c r="C54" s="198">
        <v>1</v>
      </c>
      <c r="D54" s="198">
        <v>3990000</v>
      </c>
      <c r="E54" s="199" t="s">
        <v>148</v>
      </c>
      <c r="F54" s="335" t="s">
        <v>142</v>
      </c>
      <c r="G54" s="333" t="s">
        <v>10</v>
      </c>
      <c r="H54" s="342"/>
    </row>
    <row r="55" spans="1:8" ht="18" customHeight="1">
      <c r="A55" s="333" t="s">
        <v>377</v>
      </c>
      <c r="B55" s="198" t="s">
        <v>147</v>
      </c>
      <c r="C55" s="198">
        <v>1</v>
      </c>
      <c r="D55" s="198">
        <v>3990000</v>
      </c>
      <c r="E55" s="199" t="s">
        <v>149</v>
      </c>
      <c r="F55" s="335" t="s">
        <v>142</v>
      </c>
      <c r="G55" s="333" t="s">
        <v>10</v>
      </c>
      <c r="H55" s="342"/>
    </row>
    <row r="56" spans="1:8" ht="18" customHeight="1">
      <c r="A56" s="333" t="s">
        <v>377</v>
      </c>
      <c r="B56" s="198" t="s">
        <v>147</v>
      </c>
      <c r="C56" s="198">
        <v>1</v>
      </c>
      <c r="D56" s="198">
        <v>3990000</v>
      </c>
      <c r="E56" s="199" t="s">
        <v>149</v>
      </c>
      <c r="F56" s="335" t="s">
        <v>142</v>
      </c>
      <c r="G56" s="333" t="s">
        <v>10</v>
      </c>
      <c r="H56" s="342"/>
    </row>
    <row r="57" spans="1:8" ht="18" customHeight="1">
      <c r="A57" s="333" t="s">
        <v>377</v>
      </c>
      <c r="B57" s="198" t="s">
        <v>147</v>
      </c>
      <c r="C57" s="198">
        <v>1</v>
      </c>
      <c r="D57" s="198">
        <v>3990000</v>
      </c>
      <c r="E57" s="199" t="s">
        <v>149</v>
      </c>
      <c r="F57" s="335" t="s">
        <v>142</v>
      </c>
      <c r="G57" s="333" t="s">
        <v>10</v>
      </c>
      <c r="H57" s="342"/>
    </row>
    <row r="58" spans="1:8" ht="18" customHeight="1">
      <c r="A58" s="333" t="s">
        <v>377</v>
      </c>
      <c r="B58" s="198" t="s">
        <v>147</v>
      </c>
      <c r="C58" s="198">
        <v>1</v>
      </c>
      <c r="D58" s="198">
        <v>3990000</v>
      </c>
      <c r="E58" s="199" t="s">
        <v>149</v>
      </c>
      <c r="F58" s="335" t="s">
        <v>142</v>
      </c>
      <c r="G58" s="333" t="s">
        <v>10</v>
      </c>
      <c r="H58" s="342"/>
    </row>
    <row r="59" spans="1:8" ht="18" customHeight="1">
      <c r="A59" s="333" t="s">
        <v>377</v>
      </c>
      <c r="B59" s="198" t="s">
        <v>150</v>
      </c>
      <c r="C59" s="198">
        <v>1</v>
      </c>
      <c r="D59" s="198">
        <v>4410000</v>
      </c>
      <c r="E59" s="381" t="s">
        <v>151</v>
      </c>
      <c r="F59" s="335" t="s">
        <v>142</v>
      </c>
      <c r="G59" s="333" t="s">
        <v>10</v>
      </c>
      <c r="H59" s="342"/>
    </row>
    <row r="60" spans="1:8" ht="18" customHeight="1">
      <c r="A60" s="333" t="s">
        <v>377</v>
      </c>
      <c r="B60" s="198" t="s">
        <v>150</v>
      </c>
      <c r="C60" s="198">
        <v>1</v>
      </c>
      <c r="D60" s="198">
        <v>4410000</v>
      </c>
      <c r="E60" s="381" t="s">
        <v>151</v>
      </c>
      <c r="F60" s="335" t="s">
        <v>142</v>
      </c>
      <c r="G60" s="333" t="s">
        <v>10</v>
      </c>
      <c r="H60" s="342"/>
    </row>
    <row r="61" spans="1:8" ht="18" customHeight="1">
      <c r="A61" s="333" t="s">
        <v>377</v>
      </c>
      <c r="B61" s="198" t="s">
        <v>150</v>
      </c>
      <c r="C61" s="198">
        <v>1</v>
      </c>
      <c r="D61" s="198">
        <v>4410000</v>
      </c>
      <c r="E61" s="199" t="s">
        <v>151</v>
      </c>
      <c r="F61" s="335" t="s">
        <v>142</v>
      </c>
      <c r="G61" s="333" t="s">
        <v>10</v>
      </c>
      <c r="H61" s="342"/>
    </row>
    <row r="62" spans="1:8" ht="18" customHeight="1">
      <c r="A62" s="333" t="s">
        <v>377</v>
      </c>
      <c r="B62" s="198" t="s">
        <v>150</v>
      </c>
      <c r="C62" s="198">
        <v>1</v>
      </c>
      <c r="D62" s="198">
        <v>3202500</v>
      </c>
      <c r="E62" s="199" t="s">
        <v>152</v>
      </c>
      <c r="F62" s="335" t="s">
        <v>142</v>
      </c>
      <c r="G62" s="333" t="s">
        <v>10</v>
      </c>
      <c r="H62" s="342"/>
    </row>
    <row r="63" spans="1:8" ht="18" customHeight="1">
      <c r="A63" s="333" t="s">
        <v>377</v>
      </c>
      <c r="B63" s="198" t="s">
        <v>150</v>
      </c>
      <c r="C63" s="198">
        <v>1</v>
      </c>
      <c r="D63" s="198">
        <v>3202500</v>
      </c>
      <c r="E63" s="199" t="s">
        <v>152</v>
      </c>
      <c r="F63" s="335" t="s">
        <v>142</v>
      </c>
      <c r="G63" s="333" t="s">
        <v>10</v>
      </c>
      <c r="H63" s="342"/>
    </row>
    <row r="64" spans="1:8" ht="18" customHeight="1">
      <c r="A64" s="333" t="s">
        <v>377</v>
      </c>
      <c r="B64" s="198" t="s">
        <v>150</v>
      </c>
      <c r="C64" s="198">
        <v>1</v>
      </c>
      <c r="D64" s="198">
        <v>3202500</v>
      </c>
      <c r="E64" s="199" t="s">
        <v>152</v>
      </c>
      <c r="F64" s="335" t="s">
        <v>142</v>
      </c>
      <c r="G64" s="333" t="s">
        <v>10</v>
      </c>
      <c r="H64" s="342"/>
    </row>
    <row r="65" spans="1:8" ht="18" customHeight="1">
      <c r="A65" s="333" t="s">
        <v>377</v>
      </c>
      <c r="B65" s="198" t="s">
        <v>364</v>
      </c>
      <c r="C65" s="198">
        <v>1</v>
      </c>
      <c r="D65" s="198">
        <v>6457500</v>
      </c>
      <c r="E65" s="199" t="s">
        <v>365</v>
      </c>
      <c r="F65" s="335" t="s">
        <v>142</v>
      </c>
      <c r="G65" s="333" t="s">
        <v>10</v>
      </c>
      <c r="H65" s="342"/>
    </row>
    <row r="66" spans="1:8" ht="18" customHeight="1">
      <c r="A66" s="333" t="s">
        <v>377</v>
      </c>
      <c r="B66" s="198" t="s">
        <v>364</v>
      </c>
      <c r="C66" s="198">
        <v>1</v>
      </c>
      <c r="D66" s="198">
        <v>6405000</v>
      </c>
      <c r="E66" s="199" t="s">
        <v>366</v>
      </c>
      <c r="F66" s="335" t="s">
        <v>142</v>
      </c>
      <c r="G66" s="333" t="s">
        <v>10</v>
      </c>
      <c r="H66" s="342"/>
    </row>
    <row r="67" spans="1:8" ht="18" customHeight="1">
      <c r="A67" s="333" t="s">
        <v>377</v>
      </c>
      <c r="B67" s="198" t="s">
        <v>364</v>
      </c>
      <c r="C67" s="198">
        <v>1</v>
      </c>
      <c r="D67" s="198">
        <v>7980000</v>
      </c>
      <c r="E67" s="199" t="s">
        <v>367</v>
      </c>
      <c r="F67" s="335" t="s">
        <v>142</v>
      </c>
      <c r="G67" s="333" t="s">
        <v>10</v>
      </c>
      <c r="H67" s="342"/>
    </row>
    <row r="68" spans="1:8" ht="18" customHeight="1">
      <c r="A68" s="333" t="s">
        <v>377</v>
      </c>
      <c r="B68" s="198" t="s">
        <v>368</v>
      </c>
      <c r="C68" s="198">
        <v>1</v>
      </c>
      <c r="D68" s="198">
        <v>2572500</v>
      </c>
      <c r="E68" s="199" t="s">
        <v>369</v>
      </c>
      <c r="F68" s="335" t="s">
        <v>142</v>
      </c>
      <c r="G68" s="333" t="s">
        <v>10</v>
      </c>
      <c r="H68" s="342"/>
    </row>
    <row r="69" spans="1:8" ht="18" customHeight="1">
      <c r="A69" s="333" t="s">
        <v>377</v>
      </c>
      <c r="B69" s="198" t="s">
        <v>368</v>
      </c>
      <c r="C69" s="198">
        <v>1</v>
      </c>
      <c r="D69" s="198">
        <v>2572500</v>
      </c>
      <c r="E69" s="199" t="s">
        <v>369</v>
      </c>
      <c r="F69" s="335" t="s">
        <v>142</v>
      </c>
      <c r="G69" s="333" t="s">
        <v>10</v>
      </c>
      <c r="H69" s="342"/>
    </row>
    <row r="70" spans="1:8" ht="18" customHeight="1">
      <c r="A70" s="333" t="s">
        <v>377</v>
      </c>
      <c r="B70" s="198" t="s">
        <v>368</v>
      </c>
      <c r="C70" s="198">
        <v>1</v>
      </c>
      <c r="D70" s="198">
        <v>2572500</v>
      </c>
      <c r="E70" s="199" t="s">
        <v>369</v>
      </c>
      <c r="F70" s="335" t="s">
        <v>142</v>
      </c>
      <c r="G70" s="333" t="s">
        <v>10</v>
      </c>
      <c r="H70" s="342"/>
    </row>
    <row r="71" spans="1:8" ht="18" customHeight="1">
      <c r="A71" s="333" t="s">
        <v>377</v>
      </c>
      <c r="B71" s="198" t="s">
        <v>421</v>
      </c>
      <c r="C71" s="198">
        <v>1</v>
      </c>
      <c r="D71" s="198">
        <v>2625000</v>
      </c>
      <c r="E71" s="199" t="s">
        <v>422</v>
      </c>
      <c r="F71" s="335" t="s">
        <v>142</v>
      </c>
      <c r="G71" s="333" t="s">
        <v>10</v>
      </c>
      <c r="H71" s="342"/>
    </row>
    <row r="72" spans="1:8" ht="18" customHeight="1">
      <c r="A72" s="333" t="s">
        <v>377</v>
      </c>
      <c r="B72" s="198" t="s">
        <v>421</v>
      </c>
      <c r="C72" s="198">
        <v>1</v>
      </c>
      <c r="D72" s="198">
        <v>2625000</v>
      </c>
      <c r="E72" s="199" t="s">
        <v>423</v>
      </c>
      <c r="F72" s="335" t="s">
        <v>142</v>
      </c>
      <c r="G72" s="333" t="s">
        <v>10</v>
      </c>
      <c r="H72" s="342"/>
    </row>
    <row r="73" spans="1:8" ht="18" customHeight="1">
      <c r="A73" s="333" t="s">
        <v>377</v>
      </c>
      <c r="B73" s="198" t="s">
        <v>424</v>
      </c>
      <c r="C73" s="198">
        <v>1</v>
      </c>
      <c r="D73" s="198">
        <v>2004870</v>
      </c>
      <c r="E73" s="334" t="s">
        <v>425</v>
      </c>
      <c r="F73" s="335" t="s">
        <v>142</v>
      </c>
      <c r="G73" s="333" t="s">
        <v>10</v>
      </c>
      <c r="H73" s="342"/>
    </row>
    <row r="74" spans="1:8" ht="18" customHeight="1">
      <c r="A74" s="333" t="s">
        <v>377</v>
      </c>
      <c r="B74" s="198" t="s">
        <v>426</v>
      </c>
      <c r="C74" s="198">
        <v>1</v>
      </c>
      <c r="D74" s="198">
        <v>548100</v>
      </c>
      <c r="E74" s="199" t="s">
        <v>427</v>
      </c>
      <c r="F74" s="335" t="s">
        <v>142</v>
      </c>
      <c r="G74" s="333" t="s">
        <v>10</v>
      </c>
      <c r="H74" s="342"/>
    </row>
    <row r="75" spans="1:8" ht="18" customHeight="1">
      <c r="A75" s="333" t="s">
        <v>377</v>
      </c>
      <c r="B75" s="198" t="s">
        <v>426</v>
      </c>
      <c r="C75" s="198">
        <v>1</v>
      </c>
      <c r="D75" s="198">
        <v>548100</v>
      </c>
      <c r="E75" s="199" t="s">
        <v>427</v>
      </c>
      <c r="F75" s="335" t="s">
        <v>142</v>
      </c>
      <c r="G75" s="333" t="s">
        <v>10</v>
      </c>
      <c r="H75" s="342"/>
    </row>
    <row r="76" spans="1:8" ht="18" customHeight="1">
      <c r="A76" s="333" t="s">
        <v>377</v>
      </c>
      <c r="B76" s="198" t="s">
        <v>426</v>
      </c>
      <c r="C76" s="198">
        <v>1</v>
      </c>
      <c r="D76" s="198">
        <v>548100</v>
      </c>
      <c r="E76" s="199" t="s">
        <v>427</v>
      </c>
      <c r="F76" s="335" t="s">
        <v>142</v>
      </c>
      <c r="G76" s="333" t="s">
        <v>10</v>
      </c>
      <c r="H76" s="342"/>
    </row>
    <row r="77" spans="1:8" ht="18" customHeight="1">
      <c r="A77" s="333" t="s">
        <v>377</v>
      </c>
      <c r="B77" s="198" t="s">
        <v>426</v>
      </c>
      <c r="C77" s="198">
        <v>1</v>
      </c>
      <c r="D77" s="198">
        <v>548100</v>
      </c>
      <c r="E77" s="199" t="s">
        <v>427</v>
      </c>
      <c r="F77" s="335" t="s">
        <v>142</v>
      </c>
      <c r="G77" s="333" t="s">
        <v>10</v>
      </c>
      <c r="H77" s="342"/>
    </row>
    <row r="78" spans="1:8" ht="18" customHeight="1">
      <c r="A78" s="333" t="s">
        <v>377</v>
      </c>
      <c r="B78" s="198" t="s">
        <v>426</v>
      </c>
      <c r="C78" s="198">
        <v>1</v>
      </c>
      <c r="D78" s="198">
        <v>548100</v>
      </c>
      <c r="E78" s="199" t="s">
        <v>427</v>
      </c>
      <c r="F78" s="335" t="s">
        <v>142</v>
      </c>
      <c r="G78" s="333" t="s">
        <v>10</v>
      </c>
      <c r="H78" s="342"/>
    </row>
    <row r="79" spans="1:8" ht="18" customHeight="1">
      <c r="A79" s="333" t="s">
        <v>377</v>
      </c>
      <c r="B79" s="198" t="s">
        <v>426</v>
      </c>
      <c r="C79" s="198">
        <v>1</v>
      </c>
      <c r="D79" s="198">
        <v>548100</v>
      </c>
      <c r="E79" s="199" t="s">
        <v>427</v>
      </c>
      <c r="F79" s="335" t="s">
        <v>142</v>
      </c>
      <c r="G79" s="333" t="s">
        <v>10</v>
      </c>
      <c r="H79" s="342"/>
    </row>
    <row r="80" spans="1:8" ht="18" customHeight="1">
      <c r="A80" s="333" t="s">
        <v>377</v>
      </c>
      <c r="B80" s="198" t="s">
        <v>426</v>
      </c>
      <c r="C80" s="198">
        <v>1</v>
      </c>
      <c r="D80" s="198">
        <v>548100</v>
      </c>
      <c r="E80" s="199" t="s">
        <v>427</v>
      </c>
      <c r="F80" s="335" t="s">
        <v>142</v>
      </c>
      <c r="G80" s="333" t="s">
        <v>10</v>
      </c>
      <c r="H80" s="342"/>
    </row>
    <row r="81" spans="1:8" ht="18" customHeight="1">
      <c r="A81" s="333" t="s">
        <v>377</v>
      </c>
      <c r="B81" s="198" t="s">
        <v>428</v>
      </c>
      <c r="C81" s="198">
        <v>1</v>
      </c>
      <c r="D81" s="198">
        <v>3255000</v>
      </c>
      <c r="E81" s="199" t="s">
        <v>367</v>
      </c>
      <c r="F81" s="335" t="s">
        <v>142</v>
      </c>
      <c r="G81" s="333" t="s">
        <v>10</v>
      </c>
      <c r="H81" s="342"/>
    </row>
    <row r="82" spans="1:8" ht="18" customHeight="1">
      <c r="A82" s="333" t="s">
        <v>377</v>
      </c>
      <c r="B82" s="198" t="s">
        <v>428</v>
      </c>
      <c r="C82" s="198">
        <v>1</v>
      </c>
      <c r="D82" s="198">
        <v>3255000</v>
      </c>
      <c r="E82" s="199" t="s">
        <v>367</v>
      </c>
      <c r="F82" s="335" t="s">
        <v>142</v>
      </c>
      <c r="G82" s="333" t="s">
        <v>10</v>
      </c>
      <c r="H82" s="342"/>
    </row>
    <row r="83" spans="1:8" ht="18" customHeight="1">
      <c r="A83" s="333" t="s">
        <v>377</v>
      </c>
      <c r="B83" s="198" t="s">
        <v>428</v>
      </c>
      <c r="C83" s="198">
        <v>1</v>
      </c>
      <c r="D83" s="198">
        <v>1890000</v>
      </c>
      <c r="E83" s="199" t="s">
        <v>367</v>
      </c>
      <c r="F83" s="335" t="s">
        <v>142</v>
      </c>
      <c r="G83" s="333" t="s">
        <v>10</v>
      </c>
      <c r="H83" s="342"/>
    </row>
    <row r="84" spans="1:8" ht="18" customHeight="1">
      <c r="A84" s="333" t="s">
        <v>377</v>
      </c>
      <c r="B84" s="198" t="s">
        <v>428</v>
      </c>
      <c r="C84" s="198">
        <v>1</v>
      </c>
      <c r="D84" s="198">
        <v>3255000</v>
      </c>
      <c r="E84" s="199" t="s">
        <v>367</v>
      </c>
      <c r="F84" s="335" t="s">
        <v>142</v>
      </c>
      <c r="G84" s="333" t="s">
        <v>10</v>
      </c>
      <c r="H84" s="342"/>
    </row>
    <row r="85" spans="1:8" ht="18" customHeight="1">
      <c r="A85" s="333" t="s">
        <v>377</v>
      </c>
      <c r="B85" s="198" t="s">
        <v>581</v>
      </c>
      <c r="C85" s="198">
        <v>1</v>
      </c>
      <c r="D85" s="198">
        <v>1207500</v>
      </c>
      <c r="E85" s="199" t="s">
        <v>429</v>
      </c>
      <c r="F85" s="335" t="s">
        <v>142</v>
      </c>
      <c r="G85" s="333" t="s">
        <v>10</v>
      </c>
      <c r="H85" s="342"/>
    </row>
    <row r="86" spans="1:8" ht="18" customHeight="1">
      <c r="A86" s="333" t="s">
        <v>377</v>
      </c>
      <c r="B86" s="198" t="s">
        <v>581</v>
      </c>
      <c r="C86" s="198">
        <v>1</v>
      </c>
      <c r="D86" s="198">
        <v>1207500</v>
      </c>
      <c r="E86" s="199" t="s">
        <v>429</v>
      </c>
      <c r="F86" s="335" t="s">
        <v>142</v>
      </c>
      <c r="G86" s="333" t="s">
        <v>10</v>
      </c>
      <c r="H86" s="342"/>
    </row>
    <row r="87" spans="1:8" ht="18" customHeight="1">
      <c r="A87" s="333" t="s">
        <v>377</v>
      </c>
      <c r="B87" s="198" t="s">
        <v>581</v>
      </c>
      <c r="C87" s="198">
        <v>1</v>
      </c>
      <c r="D87" s="198">
        <v>1207500</v>
      </c>
      <c r="E87" s="199" t="s">
        <v>429</v>
      </c>
      <c r="F87" s="335" t="s">
        <v>142</v>
      </c>
      <c r="G87" s="333" t="s">
        <v>10</v>
      </c>
      <c r="H87" s="342"/>
    </row>
    <row r="88" spans="1:8" ht="18" customHeight="1">
      <c r="A88" s="333" t="s">
        <v>377</v>
      </c>
      <c r="B88" s="198" t="s">
        <v>581</v>
      </c>
      <c r="C88" s="198">
        <v>1</v>
      </c>
      <c r="D88" s="198">
        <v>1207500</v>
      </c>
      <c r="E88" s="199" t="s">
        <v>429</v>
      </c>
      <c r="F88" s="335" t="s">
        <v>142</v>
      </c>
      <c r="G88" s="333" t="s">
        <v>10</v>
      </c>
      <c r="H88" s="342"/>
    </row>
    <row r="89" spans="1:8" ht="18" customHeight="1">
      <c r="A89" s="333" t="s">
        <v>377</v>
      </c>
      <c r="B89" s="198" t="s">
        <v>581</v>
      </c>
      <c r="C89" s="198">
        <v>1</v>
      </c>
      <c r="D89" s="198">
        <v>1207500</v>
      </c>
      <c r="E89" s="199" t="s">
        <v>429</v>
      </c>
      <c r="F89" s="335" t="s">
        <v>142</v>
      </c>
      <c r="G89" s="333" t="s">
        <v>10</v>
      </c>
      <c r="H89" s="342"/>
    </row>
    <row r="90" spans="1:8" ht="18" customHeight="1">
      <c r="A90" s="333" t="s">
        <v>377</v>
      </c>
      <c r="B90" s="198" t="s">
        <v>581</v>
      </c>
      <c r="C90" s="198">
        <v>1</v>
      </c>
      <c r="D90" s="198">
        <v>1207500</v>
      </c>
      <c r="E90" s="199" t="s">
        <v>429</v>
      </c>
      <c r="F90" s="335" t="s">
        <v>142</v>
      </c>
      <c r="G90" s="333" t="s">
        <v>10</v>
      </c>
      <c r="H90" s="342"/>
    </row>
    <row r="91" spans="1:8" ht="18" customHeight="1">
      <c r="A91" s="333" t="s">
        <v>377</v>
      </c>
      <c r="B91" s="198" t="s">
        <v>581</v>
      </c>
      <c r="C91" s="198">
        <v>1</v>
      </c>
      <c r="D91" s="198">
        <v>1207500</v>
      </c>
      <c r="E91" s="199" t="s">
        <v>429</v>
      </c>
      <c r="F91" s="335" t="s">
        <v>142</v>
      </c>
      <c r="G91" s="333" t="s">
        <v>10</v>
      </c>
      <c r="H91" s="342"/>
    </row>
    <row r="92" spans="1:8" ht="18" customHeight="1">
      <c r="A92" s="333" t="s">
        <v>377</v>
      </c>
      <c r="B92" s="198" t="s">
        <v>581</v>
      </c>
      <c r="C92" s="198">
        <v>1</v>
      </c>
      <c r="D92" s="198">
        <v>1207500</v>
      </c>
      <c r="E92" s="199" t="s">
        <v>429</v>
      </c>
      <c r="F92" s="335" t="s">
        <v>142</v>
      </c>
      <c r="G92" s="333" t="s">
        <v>10</v>
      </c>
      <c r="H92" s="342"/>
    </row>
    <row r="93" spans="1:8" ht="18" customHeight="1">
      <c r="A93" s="333" t="s">
        <v>377</v>
      </c>
      <c r="B93" s="198" t="s">
        <v>581</v>
      </c>
      <c r="C93" s="198">
        <v>1</v>
      </c>
      <c r="D93" s="198">
        <v>1207500</v>
      </c>
      <c r="E93" s="199" t="s">
        <v>429</v>
      </c>
      <c r="F93" s="335" t="s">
        <v>142</v>
      </c>
      <c r="G93" s="333" t="s">
        <v>10</v>
      </c>
      <c r="H93" s="342"/>
    </row>
    <row r="94" spans="1:8" ht="18" customHeight="1">
      <c r="A94" s="333" t="s">
        <v>377</v>
      </c>
      <c r="B94" s="198" t="s">
        <v>581</v>
      </c>
      <c r="C94" s="198">
        <v>1</v>
      </c>
      <c r="D94" s="198">
        <v>1207500</v>
      </c>
      <c r="E94" s="199" t="s">
        <v>429</v>
      </c>
      <c r="F94" s="335" t="s">
        <v>142</v>
      </c>
      <c r="G94" s="333" t="s">
        <v>10</v>
      </c>
      <c r="H94" s="342"/>
    </row>
    <row r="95" spans="1:8" ht="18" customHeight="1">
      <c r="A95" s="333" t="s">
        <v>377</v>
      </c>
      <c r="B95" s="198" t="s">
        <v>581</v>
      </c>
      <c r="C95" s="198">
        <v>1</v>
      </c>
      <c r="D95" s="198">
        <v>1207500</v>
      </c>
      <c r="E95" s="199" t="s">
        <v>429</v>
      </c>
      <c r="F95" s="335" t="s">
        <v>142</v>
      </c>
      <c r="G95" s="333" t="s">
        <v>10</v>
      </c>
      <c r="H95" s="342"/>
    </row>
    <row r="96" spans="1:8" ht="18" customHeight="1">
      <c r="A96" s="333" t="s">
        <v>377</v>
      </c>
      <c r="B96" s="198" t="s">
        <v>581</v>
      </c>
      <c r="C96" s="198">
        <v>1</v>
      </c>
      <c r="D96" s="198">
        <v>1207500</v>
      </c>
      <c r="E96" s="199" t="s">
        <v>429</v>
      </c>
      <c r="F96" s="335" t="s">
        <v>142</v>
      </c>
      <c r="G96" s="333" t="s">
        <v>10</v>
      </c>
      <c r="H96" s="342"/>
    </row>
    <row r="97" spans="1:8" ht="18" customHeight="1">
      <c r="A97" s="333" t="s">
        <v>377</v>
      </c>
      <c r="B97" s="198" t="s">
        <v>581</v>
      </c>
      <c r="C97" s="198">
        <v>1</v>
      </c>
      <c r="D97" s="198">
        <v>1207500</v>
      </c>
      <c r="E97" s="199" t="s">
        <v>429</v>
      </c>
      <c r="F97" s="335" t="s">
        <v>142</v>
      </c>
      <c r="G97" s="333" t="s">
        <v>10</v>
      </c>
      <c r="H97" s="342"/>
    </row>
    <row r="98" spans="1:8" ht="18" customHeight="1">
      <c r="A98" s="333" t="s">
        <v>377</v>
      </c>
      <c r="B98" s="198" t="s">
        <v>581</v>
      </c>
      <c r="C98" s="198">
        <v>1</v>
      </c>
      <c r="D98" s="198">
        <v>1207500</v>
      </c>
      <c r="E98" s="199" t="s">
        <v>429</v>
      </c>
      <c r="F98" s="335" t="s">
        <v>142</v>
      </c>
      <c r="G98" s="333" t="s">
        <v>10</v>
      </c>
      <c r="H98" s="342"/>
    </row>
    <row r="99" spans="1:8" ht="18" customHeight="1">
      <c r="A99" s="333" t="s">
        <v>377</v>
      </c>
      <c r="B99" s="198" t="s">
        <v>581</v>
      </c>
      <c r="C99" s="198">
        <v>1</v>
      </c>
      <c r="D99" s="198">
        <v>1207500</v>
      </c>
      <c r="E99" s="199" t="s">
        <v>429</v>
      </c>
      <c r="F99" s="335" t="s">
        <v>142</v>
      </c>
      <c r="G99" s="333" t="s">
        <v>10</v>
      </c>
      <c r="H99" s="342"/>
    </row>
    <row r="100" spans="1:8" ht="18" customHeight="1">
      <c r="A100" s="333" t="s">
        <v>377</v>
      </c>
      <c r="B100" s="198" t="s">
        <v>581</v>
      </c>
      <c r="C100" s="198">
        <v>1</v>
      </c>
      <c r="D100" s="198">
        <v>1207500</v>
      </c>
      <c r="E100" s="199" t="s">
        <v>429</v>
      </c>
      <c r="F100" s="335" t="s">
        <v>142</v>
      </c>
      <c r="G100" s="333" t="s">
        <v>10</v>
      </c>
      <c r="H100" s="342"/>
    </row>
    <row r="101" spans="1:8" ht="18" customHeight="1">
      <c r="A101" s="333" t="s">
        <v>377</v>
      </c>
      <c r="B101" s="198" t="s">
        <v>581</v>
      </c>
      <c r="C101" s="198">
        <v>1</v>
      </c>
      <c r="D101" s="198">
        <v>1207500</v>
      </c>
      <c r="E101" s="199" t="s">
        <v>429</v>
      </c>
      <c r="F101" s="335" t="s">
        <v>142</v>
      </c>
      <c r="G101" s="333" t="s">
        <v>10</v>
      </c>
      <c r="H101" s="342"/>
    </row>
    <row r="102" spans="1:8" ht="18" customHeight="1">
      <c r="A102" s="333" t="s">
        <v>377</v>
      </c>
      <c r="B102" s="198" t="s">
        <v>581</v>
      </c>
      <c r="C102" s="198">
        <v>1</v>
      </c>
      <c r="D102" s="198">
        <v>1207500</v>
      </c>
      <c r="E102" s="199" t="s">
        <v>429</v>
      </c>
      <c r="F102" s="335" t="s">
        <v>142</v>
      </c>
      <c r="G102" s="333" t="s">
        <v>10</v>
      </c>
      <c r="H102" s="342"/>
    </row>
    <row r="103" spans="1:8" ht="18" customHeight="1">
      <c r="A103" s="333" t="s">
        <v>377</v>
      </c>
      <c r="B103" s="198" t="s">
        <v>581</v>
      </c>
      <c r="C103" s="198">
        <v>1</v>
      </c>
      <c r="D103" s="198">
        <v>1207500</v>
      </c>
      <c r="E103" s="199" t="s">
        <v>429</v>
      </c>
      <c r="F103" s="335" t="s">
        <v>142</v>
      </c>
      <c r="G103" s="333" t="s">
        <v>10</v>
      </c>
      <c r="H103" s="342"/>
    </row>
    <row r="104" spans="1:8" ht="18" customHeight="1">
      <c r="A104" s="333" t="s">
        <v>377</v>
      </c>
      <c r="B104" s="198" t="s">
        <v>581</v>
      </c>
      <c r="C104" s="198">
        <v>1</v>
      </c>
      <c r="D104" s="198">
        <v>1207500</v>
      </c>
      <c r="E104" s="199" t="s">
        <v>429</v>
      </c>
      <c r="F104" s="335" t="s">
        <v>142</v>
      </c>
      <c r="G104" s="333" t="s">
        <v>10</v>
      </c>
      <c r="H104" s="342"/>
    </row>
    <row r="105" spans="1:8" ht="18" customHeight="1">
      <c r="A105" s="333" t="s">
        <v>377</v>
      </c>
      <c r="B105" s="198" t="s">
        <v>430</v>
      </c>
      <c r="C105" s="198">
        <v>1</v>
      </c>
      <c r="D105" s="198">
        <v>15972600</v>
      </c>
      <c r="E105" s="199" t="s">
        <v>431</v>
      </c>
      <c r="F105" s="335" t="s">
        <v>142</v>
      </c>
      <c r="G105" s="333" t="s">
        <v>10</v>
      </c>
      <c r="H105" s="342"/>
    </row>
    <row r="106" spans="1:8" ht="18" customHeight="1">
      <c r="A106" s="333" t="s">
        <v>377</v>
      </c>
      <c r="B106" s="198" t="s">
        <v>432</v>
      </c>
      <c r="C106" s="198">
        <v>1</v>
      </c>
      <c r="D106" s="198">
        <v>5880000</v>
      </c>
      <c r="E106" s="199" t="s">
        <v>433</v>
      </c>
      <c r="F106" s="335" t="s">
        <v>142</v>
      </c>
      <c r="G106" s="333" t="s">
        <v>10</v>
      </c>
      <c r="H106" s="342"/>
    </row>
    <row r="107" spans="1:8" ht="18" customHeight="1">
      <c r="A107" s="333" t="s">
        <v>377</v>
      </c>
      <c r="B107" s="198" t="s">
        <v>432</v>
      </c>
      <c r="C107" s="198">
        <v>1</v>
      </c>
      <c r="D107" s="198">
        <v>997500</v>
      </c>
      <c r="E107" s="199" t="s">
        <v>433</v>
      </c>
      <c r="F107" s="335" t="s">
        <v>142</v>
      </c>
      <c r="G107" s="333" t="s">
        <v>10</v>
      </c>
      <c r="H107" s="342"/>
    </row>
    <row r="108" spans="1:8" ht="18" customHeight="1">
      <c r="A108" s="333" t="s">
        <v>377</v>
      </c>
      <c r="B108" s="198" t="s">
        <v>434</v>
      </c>
      <c r="C108" s="198">
        <v>1</v>
      </c>
      <c r="D108" s="198">
        <v>2205000</v>
      </c>
      <c r="E108" s="199" t="s">
        <v>435</v>
      </c>
      <c r="F108" s="335" t="s">
        <v>142</v>
      </c>
      <c r="G108" s="333" t="s">
        <v>534</v>
      </c>
      <c r="H108" s="342"/>
    </row>
    <row r="109" spans="1:8" ht="18" customHeight="1">
      <c r="A109" s="333" t="s">
        <v>39</v>
      </c>
      <c r="B109" s="334" t="s">
        <v>599</v>
      </c>
      <c r="C109" s="198">
        <v>1</v>
      </c>
      <c r="D109" s="198">
        <v>1207500</v>
      </c>
      <c r="E109" s="199" t="s">
        <v>436</v>
      </c>
      <c r="F109" s="199" t="s">
        <v>437</v>
      </c>
      <c r="G109" s="337" t="s">
        <v>438</v>
      </c>
      <c r="H109" s="342"/>
    </row>
    <row r="110" spans="1:8" ht="18" customHeight="1">
      <c r="A110" s="333" t="s">
        <v>39</v>
      </c>
      <c r="B110" s="334" t="s">
        <v>599</v>
      </c>
      <c r="C110" s="198">
        <v>1</v>
      </c>
      <c r="D110" s="198">
        <v>2520000</v>
      </c>
      <c r="E110" s="199" t="s">
        <v>436</v>
      </c>
      <c r="F110" s="199" t="s">
        <v>437</v>
      </c>
      <c r="G110" s="337" t="s">
        <v>438</v>
      </c>
      <c r="H110" s="342"/>
    </row>
    <row r="111" spans="1:8" ht="18" customHeight="1">
      <c r="A111" s="333" t="s">
        <v>39</v>
      </c>
      <c r="B111" s="334" t="s">
        <v>439</v>
      </c>
      <c r="C111" s="198">
        <v>1</v>
      </c>
      <c r="D111" s="198">
        <v>1730400</v>
      </c>
      <c r="E111" s="199" t="s">
        <v>436</v>
      </c>
      <c r="F111" s="199" t="s">
        <v>437</v>
      </c>
      <c r="G111" s="337" t="s">
        <v>438</v>
      </c>
      <c r="H111" s="342"/>
    </row>
    <row r="112" spans="1:8" ht="18" customHeight="1">
      <c r="A112" s="333" t="s">
        <v>39</v>
      </c>
      <c r="B112" s="334" t="s">
        <v>440</v>
      </c>
      <c r="C112" s="198">
        <v>1</v>
      </c>
      <c r="D112" s="198">
        <v>553350</v>
      </c>
      <c r="E112" s="199" t="s">
        <v>436</v>
      </c>
      <c r="F112" s="199" t="s">
        <v>437</v>
      </c>
      <c r="G112" s="337" t="s">
        <v>438</v>
      </c>
      <c r="H112" s="342"/>
    </row>
    <row r="113" spans="1:8" ht="18" customHeight="1">
      <c r="A113" s="333" t="s">
        <v>39</v>
      </c>
      <c r="B113" s="334" t="s">
        <v>441</v>
      </c>
      <c r="C113" s="198">
        <v>1</v>
      </c>
      <c r="D113" s="198">
        <v>509628</v>
      </c>
      <c r="E113" s="199" t="s">
        <v>436</v>
      </c>
      <c r="F113" s="199" t="s">
        <v>442</v>
      </c>
      <c r="G113" s="337" t="s">
        <v>438</v>
      </c>
      <c r="H113" s="342"/>
    </row>
    <row r="114" spans="1:8" ht="18" customHeight="1">
      <c r="A114" s="333" t="s">
        <v>39</v>
      </c>
      <c r="B114" s="334" t="s">
        <v>443</v>
      </c>
      <c r="C114" s="198">
        <v>1</v>
      </c>
      <c r="D114" s="198">
        <v>552300</v>
      </c>
      <c r="E114" s="199" t="s">
        <v>436</v>
      </c>
      <c r="F114" s="199" t="s">
        <v>442</v>
      </c>
      <c r="G114" s="337" t="s">
        <v>438</v>
      </c>
      <c r="H114" s="342"/>
    </row>
    <row r="115" spans="1:8" ht="18" customHeight="1">
      <c r="A115" s="340" t="s">
        <v>444</v>
      </c>
      <c r="B115" s="198" t="s">
        <v>445</v>
      </c>
      <c r="C115" s="198">
        <v>1</v>
      </c>
      <c r="D115" s="198">
        <v>1522500</v>
      </c>
      <c r="E115" s="199" t="s">
        <v>436</v>
      </c>
      <c r="F115" s="334"/>
      <c r="G115" s="198"/>
      <c r="H115" s="342"/>
    </row>
    <row r="116" spans="1:8" ht="18" customHeight="1">
      <c r="A116" s="333" t="s">
        <v>444</v>
      </c>
      <c r="B116" s="334" t="s">
        <v>446</v>
      </c>
      <c r="C116" s="198">
        <v>2</v>
      </c>
      <c r="D116" s="198">
        <v>10762500</v>
      </c>
      <c r="E116" s="199" t="s">
        <v>436</v>
      </c>
      <c r="F116" s="199"/>
      <c r="G116" s="337"/>
      <c r="H116" s="342"/>
    </row>
    <row r="117" spans="1:8" ht="18" customHeight="1">
      <c r="A117" s="333" t="s">
        <v>444</v>
      </c>
      <c r="B117" s="334" t="s">
        <v>447</v>
      </c>
      <c r="C117" s="198">
        <v>1</v>
      </c>
      <c r="D117" s="198">
        <v>10489500</v>
      </c>
      <c r="E117" s="199" t="s">
        <v>436</v>
      </c>
      <c r="F117" s="199"/>
      <c r="G117" s="337"/>
      <c r="H117" s="342"/>
    </row>
    <row r="118" spans="1:8" ht="18" customHeight="1">
      <c r="A118" s="382" t="s">
        <v>448</v>
      </c>
      <c r="B118" s="383" t="s">
        <v>449</v>
      </c>
      <c r="C118" s="383">
        <v>1</v>
      </c>
      <c r="D118" s="198">
        <v>997500</v>
      </c>
      <c r="E118" s="199" t="s">
        <v>436</v>
      </c>
      <c r="F118" s="384" t="s">
        <v>353</v>
      </c>
      <c r="G118" s="198" t="s">
        <v>354</v>
      </c>
      <c r="H118" s="333"/>
    </row>
    <row r="119" spans="1:8" ht="18" customHeight="1">
      <c r="A119" s="382" t="s">
        <v>448</v>
      </c>
      <c r="B119" s="383" t="s">
        <v>449</v>
      </c>
      <c r="C119" s="383">
        <v>1</v>
      </c>
      <c r="D119" s="198">
        <v>4221000</v>
      </c>
      <c r="E119" s="199" t="s">
        <v>436</v>
      </c>
      <c r="F119" s="384" t="s">
        <v>353</v>
      </c>
      <c r="G119" s="198" t="s">
        <v>354</v>
      </c>
      <c r="H119" s="333"/>
    </row>
    <row r="120" spans="1:8" ht="18" customHeight="1">
      <c r="A120" s="382" t="s">
        <v>448</v>
      </c>
      <c r="B120" s="385" t="s">
        <v>355</v>
      </c>
      <c r="C120" s="383">
        <v>1</v>
      </c>
      <c r="D120" s="198">
        <v>1776075</v>
      </c>
      <c r="E120" s="199" t="s">
        <v>436</v>
      </c>
      <c r="F120" s="384" t="s">
        <v>353</v>
      </c>
      <c r="G120" s="198" t="s">
        <v>354</v>
      </c>
      <c r="H120" s="333"/>
    </row>
    <row r="121" spans="1:8" ht="18" customHeight="1">
      <c r="A121" s="382" t="s">
        <v>448</v>
      </c>
      <c r="B121" s="385" t="s">
        <v>356</v>
      </c>
      <c r="C121" s="383">
        <v>1</v>
      </c>
      <c r="D121" s="198">
        <v>850500</v>
      </c>
      <c r="E121" s="199" t="s">
        <v>436</v>
      </c>
      <c r="F121" s="384" t="s">
        <v>353</v>
      </c>
      <c r="G121" s="198" t="s">
        <v>354</v>
      </c>
      <c r="H121" s="333"/>
    </row>
    <row r="122" spans="1:8" ht="18" customHeight="1">
      <c r="A122" s="382" t="s">
        <v>448</v>
      </c>
      <c r="B122" s="385" t="s">
        <v>357</v>
      </c>
      <c r="C122" s="383">
        <v>1</v>
      </c>
      <c r="D122" s="198">
        <v>6300000</v>
      </c>
      <c r="E122" s="199" t="s">
        <v>436</v>
      </c>
      <c r="F122" s="384" t="s">
        <v>353</v>
      </c>
      <c r="G122" s="198" t="s">
        <v>354</v>
      </c>
      <c r="H122" s="333"/>
    </row>
    <row r="123" spans="1:8" ht="18" customHeight="1">
      <c r="A123" s="382" t="s">
        <v>448</v>
      </c>
      <c r="B123" s="386" t="s">
        <v>87</v>
      </c>
      <c r="C123" s="383">
        <v>1</v>
      </c>
      <c r="D123" s="198">
        <v>3528000</v>
      </c>
      <c r="E123" s="199" t="s">
        <v>436</v>
      </c>
      <c r="F123" s="384" t="s">
        <v>353</v>
      </c>
      <c r="G123" s="198" t="s">
        <v>354</v>
      </c>
      <c r="H123" s="333"/>
    </row>
    <row r="124" spans="1:8" ht="18" customHeight="1">
      <c r="A124" s="382" t="s">
        <v>448</v>
      </c>
      <c r="B124" s="386" t="s">
        <v>88</v>
      </c>
      <c r="C124" s="383">
        <v>1</v>
      </c>
      <c r="D124" s="198">
        <v>9996000</v>
      </c>
      <c r="E124" s="199" t="s">
        <v>436</v>
      </c>
      <c r="F124" s="384" t="s">
        <v>353</v>
      </c>
      <c r="G124" s="198" t="s">
        <v>354</v>
      </c>
      <c r="H124" s="333"/>
    </row>
    <row r="125" spans="1:8" ht="18" customHeight="1">
      <c r="A125" s="382" t="s">
        <v>448</v>
      </c>
      <c r="B125" s="385" t="s">
        <v>89</v>
      </c>
      <c r="C125" s="383">
        <v>1</v>
      </c>
      <c r="D125" s="198">
        <v>10206000</v>
      </c>
      <c r="E125" s="199" t="s">
        <v>436</v>
      </c>
      <c r="F125" s="384" t="s">
        <v>353</v>
      </c>
      <c r="G125" s="198" t="s">
        <v>354</v>
      </c>
      <c r="H125" s="333"/>
    </row>
    <row r="126" spans="1:8" ht="18" customHeight="1">
      <c r="A126" s="382" t="s">
        <v>448</v>
      </c>
      <c r="B126" s="385" t="s">
        <v>90</v>
      </c>
      <c r="C126" s="383">
        <v>1</v>
      </c>
      <c r="D126" s="198">
        <v>5197500</v>
      </c>
      <c r="E126" s="199" t="s">
        <v>436</v>
      </c>
      <c r="F126" s="384" t="s">
        <v>353</v>
      </c>
      <c r="G126" s="198" t="s">
        <v>354</v>
      </c>
      <c r="H126" s="333"/>
    </row>
    <row r="127" spans="1:8" ht="18" customHeight="1">
      <c r="A127" s="382" t="s">
        <v>448</v>
      </c>
      <c r="B127" s="383" t="s">
        <v>91</v>
      </c>
      <c r="C127" s="198">
        <v>1</v>
      </c>
      <c r="D127" s="198">
        <v>3230261</v>
      </c>
      <c r="E127" s="199" t="s">
        <v>436</v>
      </c>
      <c r="F127" s="387" t="s">
        <v>353</v>
      </c>
      <c r="G127" s="198" t="s">
        <v>534</v>
      </c>
      <c r="H127" s="333"/>
    </row>
    <row r="128" spans="1:8" ht="18" customHeight="1">
      <c r="A128" s="382" t="s">
        <v>448</v>
      </c>
      <c r="B128" s="383" t="s">
        <v>92</v>
      </c>
      <c r="C128" s="383">
        <v>2</v>
      </c>
      <c r="D128" s="198">
        <v>1008000</v>
      </c>
      <c r="E128" s="199" t="s">
        <v>436</v>
      </c>
      <c r="F128" s="387" t="s">
        <v>353</v>
      </c>
      <c r="G128" s="198" t="s">
        <v>534</v>
      </c>
      <c r="H128" s="333"/>
    </row>
    <row r="129" spans="1:8" ht="18" customHeight="1">
      <c r="A129" s="382" t="s">
        <v>448</v>
      </c>
      <c r="B129" s="383" t="s">
        <v>93</v>
      </c>
      <c r="C129" s="383">
        <v>1</v>
      </c>
      <c r="D129" s="198">
        <v>541380</v>
      </c>
      <c r="E129" s="199" t="s">
        <v>436</v>
      </c>
      <c r="F129" s="388"/>
      <c r="G129" s="198"/>
      <c r="H129" s="333"/>
    </row>
    <row r="130" spans="1:8" ht="18" customHeight="1">
      <c r="A130" s="382" t="s">
        <v>448</v>
      </c>
      <c r="B130" s="383" t="s">
        <v>94</v>
      </c>
      <c r="C130" s="383">
        <v>1</v>
      </c>
      <c r="D130" s="198">
        <v>977193</v>
      </c>
      <c r="E130" s="199" t="s">
        <v>436</v>
      </c>
      <c r="F130" s="388"/>
      <c r="G130" s="198"/>
      <c r="H130" s="333"/>
    </row>
    <row r="131" spans="1:8" ht="18" customHeight="1">
      <c r="A131" s="340" t="s">
        <v>506</v>
      </c>
      <c r="B131" s="198" t="s">
        <v>95</v>
      </c>
      <c r="C131" s="198">
        <v>1</v>
      </c>
      <c r="D131" s="198">
        <v>572250</v>
      </c>
      <c r="E131" s="334" t="s">
        <v>96</v>
      </c>
      <c r="F131" s="341"/>
      <c r="G131" s="337"/>
      <c r="H131" s="333"/>
    </row>
    <row r="132" spans="1:8" ht="18" customHeight="1">
      <c r="A132" s="340" t="s">
        <v>97</v>
      </c>
      <c r="B132" s="389" t="s">
        <v>450</v>
      </c>
      <c r="C132" s="198">
        <v>1</v>
      </c>
      <c r="D132" s="198">
        <v>2040000</v>
      </c>
      <c r="E132" s="334" t="s">
        <v>451</v>
      </c>
      <c r="F132" s="341"/>
      <c r="G132" s="337"/>
      <c r="H132" s="333"/>
    </row>
    <row r="133" spans="1:8" ht="18" customHeight="1">
      <c r="A133" s="340" t="s">
        <v>510</v>
      </c>
      <c r="B133" s="198" t="s">
        <v>140</v>
      </c>
      <c r="C133" s="198">
        <v>1</v>
      </c>
      <c r="D133" s="198">
        <v>801440</v>
      </c>
      <c r="E133" s="334" t="s">
        <v>152</v>
      </c>
      <c r="F133" s="341"/>
      <c r="G133" s="337"/>
      <c r="H133" s="333"/>
    </row>
    <row r="134" spans="1:8" ht="18" customHeight="1">
      <c r="A134" s="340" t="s">
        <v>453</v>
      </c>
      <c r="B134" s="198" t="s">
        <v>454</v>
      </c>
      <c r="C134" s="198">
        <v>1</v>
      </c>
      <c r="D134" s="198">
        <v>7717500</v>
      </c>
      <c r="E134" s="199" t="s">
        <v>455</v>
      </c>
      <c r="F134" s="341"/>
      <c r="G134" s="337"/>
      <c r="H134" s="333"/>
    </row>
    <row r="135" spans="1:8" ht="18" customHeight="1">
      <c r="A135" s="340" t="s">
        <v>453</v>
      </c>
      <c r="B135" s="198" t="s">
        <v>454</v>
      </c>
      <c r="C135" s="198">
        <v>1</v>
      </c>
      <c r="D135" s="198">
        <v>7717500</v>
      </c>
      <c r="E135" s="199" t="s">
        <v>455</v>
      </c>
      <c r="F135" s="341"/>
      <c r="G135" s="337"/>
      <c r="H135" s="333"/>
    </row>
    <row r="136" spans="1:8" ht="18" customHeight="1">
      <c r="A136" s="340" t="s">
        <v>453</v>
      </c>
      <c r="B136" s="198" t="s">
        <v>456</v>
      </c>
      <c r="C136" s="198">
        <v>1</v>
      </c>
      <c r="D136" s="198">
        <v>1000000</v>
      </c>
      <c r="E136" s="334" t="s">
        <v>457</v>
      </c>
      <c r="F136" s="341"/>
      <c r="G136" s="337"/>
      <c r="H136" s="333"/>
    </row>
    <row r="137" spans="1:8" ht="18" customHeight="1">
      <c r="A137" s="340" t="s">
        <v>453</v>
      </c>
      <c r="B137" s="198" t="s">
        <v>456</v>
      </c>
      <c r="C137" s="198">
        <v>1</v>
      </c>
      <c r="D137" s="198">
        <v>1000000</v>
      </c>
      <c r="E137" s="334" t="s">
        <v>457</v>
      </c>
      <c r="F137" s="341"/>
      <c r="G137" s="337"/>
      <c r="H137" s="333"/>
    </row>
    <row r="138" spans="1:8" ht="18" customHeight="1">
      <c r="A138" s="333" t="s">
        <v>452</v>
      </c>
      <c r="B138" s="334" t="s">
        <v>590</v>
      </c>
      <c r="C138" s="198">
        <v>1</v>
      </c>
      <c r="D138" s="198">
        <v>1449147</v>
      </c>
      <c r="E138" s="199" t="s">
        <v>458</v>
      </c>
      <c r="F138" s="336"/>
      <c r="G138" s="337"/>
      <c r="H138" s="333"/>
    </row>
    <row r="139" spans="1:8" ht="18" customHeight="1">
      <c r="A139" s="333" t="s">
        <v>452</v>
      </c>
      <c r="B139" s="334" t="s">
        <v>590</v>
      </c>
      <c r="C139" s="198">
        <v>1</v>
      </c>
      <c r="D139" s="198">
        <v>1449147</v>
      </c>
      <c r="E139" s="199" t="s">
        <v>458</v>
      </c>
      <c r="F139" s="336"/>
      <c r="G139" s="337"/>
      <c r="H139" s="333"/>
    </row>
    <row r="140" spans="1:8" ht="18" customHeight="1">
      <c r="A140" s="333" t="s">
        <v>453</v>
      </c>
      <c r="B140" s="334" t="s">
        <v>590</v>
      </c>
      <c r="C140" s="198">
        <v>1</v>
      </c>
      <c r="D140" s="198">
        <v>1673472</v>
      </c>
      <c r="E140" s="199" t="s">
        <v>459</v>
      </c>
      <c r="F140" s="336"/>
      <c r="G140" s="337"/>
      <c r="H140" s="333"/>
    </row>
    <row r="141" spans="1:8" ht="18" customHeight="1">
      <c r="A141" s="333" t="s">
        <v>453</v>
      </c>
      <c r="B141" s="334" t="s">
        <v>460</v>
      </c>
      <c r="C141" s="198">
        <v>1</v>
      </c>
      <c r="D141" s="198">
        <v>1673472</v>
      </c>
      <c r="E141" s="199" t="s">
        <v>459</v>
      </c>
      <c r="F141" s="336"/>
      <c r="G141" s="337"/>
      <c r="H141" s="333"/>
    </row>
    <row r="142" spans="1:8" ht="18" customHeight="1">
      <c r="A142" s="333" t="s">
        <v>506</v>
      </c>
      <c r="B142" s="334" t="s">
        <v>590</v>
      </c>
      <c r="C142" s="198">
        <v>1</v>
      </c>
      <c r="D142" s="198">
        <v>2034900</v>
      </c>
      <c r="E142" s="199" t="s">
        <v>461</v>
      </c>
      <c r="F142" s="336"/>
      <c r="G142" s="337"/>
      <c r="H142" s="333"/>
    </row>
    <row r="143" spans="1:8" ht="18" customHeight="1">
      <c r="A143" s="333" t="s">
        <v>510</v>
      </c>
      <c r="B143" s="334" t="s">
        <v>590</v>
      </c>
      <c r="C143" s="198">
        <v>1</v>
      </c>
      <c r="D143" s="198">
        <v>2446500</v>
      </c>
      <c r="E143" s="199" t="s">
        <v>462</v>
      </c>
      <c r="F143" s="336"/>
      <c r="G143" s="337"/>
      <c r="H143" s="333"/>
    </row>
    <row r="144" spans="1:8" ht="18" customHeight="1">
      <c r="A144" s="333" t="s">
        <v>510</v>
      </c>
      <c r="B144" s="334" t="s">
        <v>590</v>
      </c>
      <c r="C144" s="198">
        <v>1</v>
      </c>
      <c r="D144" s="198">
        <v>882000</v>
      </c>
      <c r="E144" s="199" t="s">
        <v>463</v>
      </c>
      <c r="F144" s="336"/>
      <c r="G144" s="337"/>
      <c r="H144" s="333"/>
    </row>
    <row r="145" spans="1:8" ht="18" customHeight="1">
      <c r="A145" s="333" t="s">
        <v>464</v>
      </c>
      <c r="B145" s="334" t="s">
        <v>590</v>
      </c>
      <c r="C145" s="198">
        <v>1</v>
      </c>
      <c r="D145" s="198">
        <v>2865403</v>
      </c>
      <c r="E145" s="199" t="s">
        <v>465</v>
      </c>
      <c r="F145" s="336"/>
      <c r="G145" s="337"/>
      <c r="H145" s="198"/>
    </row>
    <row r="146" spans="1:8" ht="18" customHeight="1">
      <c r="A146" s="333" t="s">
        <v>466</v>
      </c>
      <c r="B146" s="334" t="s">
        <v>467</v>
      </c>
      <c r="C146" s="198">
        <v>1</v>
      </c>
      <c r="D146" s="198">
        <v>642600</v>
      </c>
      <c r="E146" s="199" t="s">
        <v>468</v>
      </c>
      <c r="F146" s="336"/>
      <c r="G146" s="337"/>
      <c r="H146" s="333"/>
    </row>
    <row r="147" spans="1:8" ht="18" customHeight="1">
      <c r="A147" s="333" t="s">
        <v>466</v>
      </c>
      <c r="B147" s="334" t="s">
        <v>467</v>
      </c>
      <c r="C147" s="198">
        <v>1</v>
      </c>
      <c r="D147" s="198">
        <v>900900</v>
      </c>
      <c r="E147" s="199" t="s">
        <v>468</v>
      </c>
      <c r="F147" s="336"/>
      <c r="G147" s="337"/>
      <c r="H147" s="333"/>
    </row>
    <row r="148" spans="1:8" ht="18" customHeight="1">
      <c r="A148" s="333" t="s">
        <v>469</v>
      </c>
      <c r="B148" s="334" t="s">
        <v>470</v>
      </c>
      <c r="C148" s="198">
        <v>1</v>
      </c>
      <c r="D148" s="198">
        <v>1351000</v>
      </c>
      <c r="E148" s="199" t="s">
        <v>436</v>
      </c>
      <c r="F148" s="336"/>
      <c r="G148" s="337"/>
      <c r="H148" s="333"/>
    </row>
    <row r="149" spans="1:8" ht="18" customHeight="1">
      <c r="A149" s="333" t="s">
        <v>469</v>
      </c>
      <c r="B149" s="334" t="s">
        <v>470</v>
      </c>
      <c r="C149" s="198">
        <v>1</v>
      </c>
      <c r="D149" s="198">
        <v>736000</v>
      </c>
      <c r="E149" s="199" t="s">
        <v>436</v>
      </c>
      <c r="F149" s="336"/>
      <c r="G149" s="337"/>
      <c r="H149" s="333"/>
    </row>
    <row r="150" spans="1:8" ht="18" customHeight="1">
      <c r="A150" s="333" t="s">
        <v>469</v>
      </c>
      <c r="B150" s="334" t="s">
        <v>470</v>
      </c>
      <c r="C150" s="198">
        <v>1</v>
      </c>
      <c r="D150" s="198">
        <v>736000</v>
      </c>
      <c r="E150" s="199" t="s">
        <v>436</v>
      </c>
      <c r="F150" s="336"/>
      <c r="G150" s="337"/>
      <c r="H150" s="333"/>
    </row>
    <row r="151" spans="1:8" ht="18" customHeight="1">
      <c r="A151" s="333" t="s">
        <v>471</v>
      </c>
      <c r="B151" s="334" t="s">
        <v>472</v>
      </c>
      <c r="C151" s="198">
        <v>1</v>
      </c>
      <c r="D151" s="198">
        <v>997500</v>
      </c>
      <c r="E151" s="199" t="s">
        <v>436</v>
      </c>
      <c r="F151" s="336"/>
      <c r="G151" s="339"/>
      <c r="H151" s="333"/>
    </row>
    <row r="152" spans="1:8" ht="18" customHeight="1">
      <c r="A152" s="333" t="s">
        <v>473</v>
      </c>
      <c r="B152" s="334" t="s">
        <v>360</v>
      </c>
      <c r="C152" s="198">
        <v>1</v>
      </c>
      <c r="D152" s="198">
        <v>1417500</v>
      </c>
      <c r="E152" s="199" t="s">
        <v>361</v>
      </c>
      <c r="F152" s="336"/>
      <c r="G152" s="337"/>
      <c r="H152" s="333"/>
    </row>
    <row r="153" spans="1:8" ht="18" customHeight="1">
      <c r="A153" s="390" t="s">
        <v>510</v>
      </c>
      <c r="B153" s="391" t="s">
        <v>362</v>
      </c>
      <c r="C153" s="392">
        <v>1</v>
      </c>
      <c r="D153" s="392">
        <v>617400</v>
      </c>
      <c r="E153" s="393" t="s">
        <v>363</v>
      </c>
      <c r="F153" s="394"/>
      <c r="G153" s="395"/>
      <c r="H153" s="390"/>
    </row>
    <row r="156" spans="4:7" ht="18" customHeight="1">
      <c r="D156" s="206"/>
      <c r="E156" s="5"/>
      <c r="F156" s="206" t="str">
        <f>F48&amp;"　"&amp;G48</f>
        <v>環境本省　環境保全調査費</v>
      </c>
      <c r="G156" s="5">
        <f>SUMIF(G48:G153,G48,D48:D153)</f>
        <v>157348170</v>
      </c>
    </row>
    <row r="157" spans="4:7" ht="18" customHeight="1">
      <c r="D157" s="206"/>
      <c r="E157" s="5"/>
      <c r="F157" s="206" t="str">
        <f>F108&amp;"　"&amp;G108</f>
        <v>環境本省　庁費</v>
      </c>
      <c r="G157" s="5">
        <f>D108</f>
        <v>2205000</v>
      </c>
    </row>
    <row r="158" spans="4:7" ht="18" customHeight="1">
      <c r="D158"/>
      <c r="E158" s="5"/>
      <c r="F158" s="206" t="str">
        <f>F109&amp;"　"&amp;G109</f>
        <v>自然公園等事業費　国立公園等維持管理費</v>
      </c>
      <c r="G158" s="5">
        <f>SUMIF(G48:G153,G109,D48:D153)</f>
        <v>7073178</v>
      </c>
    </row>
    <row r="159" spans="4:7" ht="18" customHeight="1">
      <c r="D159"/>
      <c r="E159" s="5"/>
      <c r="F159" t="str">
        <f>F118&amp;"　"&amp;G118</f>
        <v>国立水俣病総合研究センター　試験研究費</v>
      </c>
      <c r="G159" s="5">
        <f>SUMIF(G48:G153,G118,D48:D153)</f>
        <v>43072575</v>
      </c>
    </row>
    <row r="160" spans="4:7" ht="18" customHeight="1">
      <c r="D160" s="330"/>
      <c r="E160" s="181"/>
      <c r="F160" t="str">
        <f>F127&amp;"　"&amp;G127</f>
        <v>国立水俣病総合研究センター　庁費</v>
      </c>
      <c r="G160" s="5">
        <f>D127+D128</f>
        <v>4238261</v>
      </c>
    </row>
    <row r="161" spans="4:7" ht="18" customHeight="1">
      <c r="D161"/>
      <c r="E161" s="5"/>
      <c r="F161" s="207" t="s">
        <v>408</v>
      </c>
      <c r="G161" s="182">
        <f>SUMIF(G48:G153,"",D48:D153)</f>
        <v>67014704</v>
      </c>
    </row>
    <row r="162" spans="6:7" ht="18" customHeight="1">
      <c r="F162"/>
      <c r="G162" s="5">
        <f>SUM(G156:G161)</f>
        <v>280951888</v>
      </c>
    </row>
    <row r="164" ht="18" customHeight="1">
      <c r="G164" s="359">
        <f>SUM(D48:D153)</f>
        <v>280951888</v>
      </c>
    </row>
    <row r="165" spans="6:7" ht="18" customHeight="1">
      <c r="F165" s="359" t="s">
        <v>188</v>
      </c>
      <c r="G165" s="359">
        <v>630000</v>
      </c>
    </row>
    <row r="166" spans="6:7" ht="18" customHeight="1" thickBot="1">
      <c r="F166" s="359" t="s">
        <v>189</v>
      </c>
      <c r="G166" s="398">
        <f>SUM(G164:G165)</f>
        <v>281581888</v>
      </c>
    </row>
    <row r="167" ht="18" customHeight="1" thickTop="1"/>
  </sheetData>
  <sheetProtection/>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7030A0"/>
  </sheetPr>
  <dimension ref="A1:Y342"/>
  <sheetViews>
    <sheetView view="pageBreakPreview" zoomScale="75" zoomScaleSheetLayoutView="75" zoomScalePageLayoutView="0" workbookViewId="0" topLeftCell="A1">
      <selection activeCell="E85" sqref="E85"/>
    </sheetView>
  </sheetViews>
  <sheetFormatPr defaultColWidth="9.00390625" defaultRowHeight="13.5"/>
  <cols>
    <col min="1" max="1" width="3.625" style="0" customWidth="1"/>
    <col min="2" max="2" width="10.125" style="0" customWidth="1"/>
    <col min="3" max="20" width="3.625" style="0" customWidth="1"/>
    <col min="21" max="21" width="4.25390625" style="0" customWidth="1"/>
    <col min="22" max="22" width="9.00390625" style="9" customWidth="1"/>
    <col min="23" max="23" width="11.375" style="9" customWidth="1"/>
    <col min="24" max="24" width="9.00390625" style="297" customWidth="1"/>
    <col min="25" max="25" width="14.50390625" style="9" customWidth="1"/>
  </cols>
  <sheetData>
    <row r="1" spans="1:25" ht="13.5">
      <c r="A1" s="627" t="s">
        <v>572</v>
      </c>
      <c r="B1" s="627"/>
      <c r="C1" s="627"/>
      <c r="D1" s="627"/>
      <c r="E1" s="627"/>
      <c r="F1" s="627"/>
      <c r="G1" s="627"/>
      <c r="H1" s="627"/>
      <c r="X1" s="360" t="s">
        <v>392</v>
      </c>
      <c r="Y1" s="360"/>
    </row>
    <row r="2" spans="1:20" ht="13.5">
      <c r="A2" s="101"/>
      <c r="B2" s="101"/>
      <c r="C2" s="101"/>
      <c r="D2" s="101"/>
      <c r="E2" s="101"/>
      <c r="F2" s="101"/>
      <c r="G2" s="101"/>
      <c r="H2" s="101"/>
      <c r="T2" t="s">
        <v>393</v>
      </c>
    </row>
    <row r="3" spans="1:21" ht="13.5">
      <c r="A3" s="101"/>
      <c r="B3" s="101"/>
      <c r="C3" s="101"/>
      <c r="D3" s="12" t="s">
        <v>394</v>
      </c>
      <c r="E3" s="12"/>
      <c r="F3" s="12"/>
      <c r="G3" s="12"/>
      <c r="H3" s="12"/>
      <c r="I3" s="12"/>
      <c r="L3" s="628"/>
      <c r="M3" s="628"/>
      <c r="N3" s="628"/>
      <c r="O3" s="628"/>
      <c r="P3" s="628"/>
      <c r="Q3" s="628"/>
      <c r="R3" s="628"/>
      <c r="S3" s="628"/>
      <c r="T3" s="628"/>
      <c r="U3" s="628"/>
    </row>
    <row r="4" spans="1:9" ht="13.5">
      <c r="A4" s="101"/>
      <c r="B4" s="101"/>
      <c r="C4" s="101"/>
      <c r="D4" s="12"/>
      <c r="E4" s="12"/>
      <c r="F4" s="12"/>
      <c r="G4" s="12"/>
      <c r="H4" s="12"/>
      <c r="I4" s="12"/>
    </row>
    <row r="5" spans="2:25" ht="13.5">
      <c r="B5" s="629" t="s">
        <v>573</v>
      </c>
      <c r="C5" s="629" t="s">
        <v>161</v>
      </c>
      <c r="D5" s="630" t="s">
        <v>162</v>
      </c>
      <c r="E5" s="629" t="s">
        <v>163</v>
      </c>
      <c r="F5" s="629" t="s">
        <v>164</v>
      </c>
      <c r="G5" s="629" t="s">
        <v>165</v>
      </c>
      <c r="H5" s="630" t="s">
        <v>166</v>
      </c>
      <c r="I5" s="630"/>
      <c r="J5" s="630"/>
      <c r="K5" s="630"/>
      <c r="L5" s="629" t="s">
        <v>167</v>
      </c>
      <c r="M5" s="629"/>
      <c r="N5" s="629"/>
      <c r="O5" s="630" t="s">
        <v>168</v>
      </c>
      <c r="P5" s="630"/>
      <c r="Q5" s="630"/>
      <c r="R5" s="630"/>
      <c r="S5" s="630"/>
      <c r="T5" s="629" t="s">
        <v>169</v>
      </c>
      <c r="U5" s="629" t="s">
        <v>170</v>
      </c>
      <c r="V5" s="103"/>
      <c r="W5" s="103"/>
      <c r="X5" s="298"/>
      <c r="Y5" s="103"/>
    </row>
    <row r="6" spans="1:25" ht="54">
      <c r="A6" s="104"/>
      <c r="B6" s="629"/>
      <c r="C6" s="629"/>
      <c r="D6" s="630"/>
      <c r="E6" s="629"/>
      <c r="F6" s="629"/>
      <c r="G6" s="629"/>
      <c r="H6" s="102" t="s">
        <v>171</v>
      </c>
      <c r="I6" s="102" t="s">
        <v>172</v>
      </c>
      <c r="J6" s="102" t="s">
        <v>173</v>
      </c>
      <c r="K6" s="102" t="s">
        <v>174</v>
      </c>
      <c r="L6" s="102" t="s">
        <v>175</v>
      </c>
      <c r="M6" s="102" t="s">
        <v>176</v>
      </c>
      <c r="N6" s="102" t="s">
        <v>177</v>
      </c>
      <c r="O6" s="102" t="s">
        <v>496</v>
      </c>
      <c r="P6" s="102" t="s">
        <v>497</v>
      </c>
      <c r="Q6" s="102" t="s">
        <v>246</v>
      </c>
      <c r="R6" s="102" t="s">
        <v>247</v>
      </c>
      <c r="S6" s="102" t="s">
        <v>248</v>
      </c>
      <c r="T6" s="629"/>
      <c r="U6" s="629"/>
      <c r="V6" s="105" t="s">
        <v>249</v>
      </c>
      <c r="W6" s="105" t="s">
        <v>250</v>
      </c>
      <c r="X6" s="299" t="s">
        <v>251</v>
      </c>
      <c r="Y6" s="105" t="s">
        <v>252</v>
      </c>
    </row>
    <row r="7" spans="2:25" ht="13.5">
      <c r="B7" s="106" t="s">
        <v>537</v>
      </c>
      <c r="C7" s="106">
        <v>40</v>
      </c>
      <c r="D7" s="106">
        <v>70</v>
      </c>
      <c r="E7" s="106"/>
      <c r="F7" s="106"/>
      <c r="G7" s="106"/>
      <c r="H7" s="106">
        <v>14</v>
      </c>
      <c r="I7" s="106">
        <v>7</v>
      </c>
      <c r="J7" s="106">
        <v>2</v>
      </c>
      <c r="K7" s="106"/>
      <c r="L7" s="106">
        <v>2</v>
      </c>
      <c r="M7" s="106"/>
      <c r="N7" s="106"/>
      <c r="O7" s="106"/>
      <c r="P7" s="106"/>
      <c r="Q7" s="106"/>
      <c r="R7" s="106"/>
      <c r="S7" s="106"/>
      <c r="T7" s="106">
        <v>6</v>
      </c>
      <c r="U7" s="106">
        <v>245</v>
      </c>
      <c r="V7" s="107">
        <v>12000</v>
      </c>
      <c r="W7" s="107">
        <f>U7*V7</f>
        <v>2940000</v>
      </c>
      <c r="X7" s="300" t="s">
        <v>253</v>
      </c>
      <c r="Y7" s="108" t="s">
        <v>253</v>
      </c>
    </row>
    <row r="8" spans="2:25" ht="13.5">
      <c r="B8" s="17" t="s">
        <v>254</v>
      </c>
      <c r="C8" s="16">
        <v>41</v>
      </c>
      <c r="D8" s="16">
        <v>71</v>
      </c>
      <c r="E8" s="16"/>
      <c r="F8" s="16"/>
      <c r="G8" s="16"/>
      <c r="H8" s="16">
        <v>15</v>
      </c>
      <c r="I8" s="16">
        <v>8</v>
      </c>
      <c r="J8" s="16">
        <v>3</v>
      </c>
      <c r="K8" s="16"/>
      <c r="L8" s="16">
        <v>3</v>
      </c>
      <c r="M8" s="16"/>
      <c r="N8" s="16"/>
      <c r="O8" s="16"/>
      <c r="P8" s="16"/>
      <c r="Q8" s="16"/>
      <c r="R8" s="16"/>
      <c r="S8" s="16"/>
      <c r="T8" s="16">
        <v>6</v>
      </c>
      <c r="U8" s="16">
        <v>245</v>
      </c>
      <c r="V8" s="103">
        <f aca="true" t="shared" si="0" ref="V8:V53">V7*1.021</f>
        <v>12251.999999999998</v>
      </c>
      <c r="W8" s="103">
        <f aca="true" t="shared" si="1" ref="W8:W53">U8*V8</f>
        <v>3001739.9999999995</v>
      </c>
      <c r="X8" s="298">
        <v>0.969</v>
      </c>
      <c r="Y8" s="103">
        <f aca="true" t="shared" si="2" ref="Y8:Y53">W8*X8</f>
        <v>2908686.0599999996</v>
      </c>
    </row>
    <row r="9" spans="2:25" ht="13.5">
      <c r="B9" s="17" t="s">
        <v>255</v>
      </c>
      <c r="C9" s="16">
        <v>42</v>
      </c>
      <c r="D9" s="16">
        <v>72</v>
      </c>
      <c r="E9" s="16"/>
      <c r="F9" s="16"/>
      <c r="G9" s="16"/>
      <c r="H9" s="16">
        <v>16</v>
      </c>
      <c r="I9" s="16">
        <v>9</v>
      </c>
      <c r="J9" s="16">
        <v>4</v>
      </c>
      <c r="K9" s="16"/>
      <c r="L9" s="16">
        <v>4</v>
      </c>
      <c r="M9" s="16"/>
      <c r="N9" s="16"/>
      <c r="O9" s="16"/>
      <c r="P9" s="16"/>
      <c r="Q9" s="16"/>
      <c r="R9" s="16"/>
      <c r="S9" s="16"/>
      <c r="T9" s="16">
        <v>6</v>
      </c>
      <c r="U9" s="16">
        <v>245</v>
      </c>
      <c r="V9" s="103">
        <f t="shared" si="0"/>
        <v>12509.291999999998</v>
      </c>
      <c r="W9" s="103">
        <f t="shared" si="1"/>
        <v>3064776.5399999996</v>
      </c>
      <c r="X9" s="298">
        <f aca="true" t="shared" si="3" ref="X9:X53">X8*0.969</f>
        <v>0.9389609999999999</v>
      </c>
      <c r="Y9" s="103">
        <f t="shared" si="2"/>
        <v>2877705.6447749394</v>
      </c>
    </row>
    <row r="10" spans="2:25" ht="13.5">
      <c r="B10" s="17" t="s">
        <v>256</v>
      </c>
      <c r="C10" s="16">
        <v>43</v>
      </c>
      <c r="D10" s="16">
        <v>73</v>
      </c>
      <c r="E10" s="16"/>
      <c r="F10" s="16"/>
      <c r="G10" s="16"/>
      <c r="H10" s="16">
        <v>17</v>
      </c>
      <c r="I10" s="16">
        <v>10</v>
      </c>
      <c r="J10" s="16">
        <v>5</v>
      </c>
      <c r="K10" s="16"/>
      <c r="L10" s="16">
        <v>5</v>
      </c>
      <c r="M10" s="16"/>
      <c r="N10" s="16"/>
      <c r="O10" s="16"/>
      <c r="P10" s="16"/>
      <c r="Q10" s="16"/>
      <c r="R10" s="16"/>
      <c r="S10" s="16"/>
      <c r="T10" s="16">
        <v>6</v>
      </c>
      <c r="U10" s="16">
        <v>245</v>
      </c>
      <c r="V10" s="103">
        <f t="shared" si="0"/>
        <v>12771.987131999997</v>
      </c>
      <c r="W10" s="103">
        <f t="shared" si="1"/>
        <v>3129136.847339999</v>
      </c>
      <c r="X10" s="298">
        <f t="shared" si="3"/>
        <v>0.9098532089999999</v>
      </c>
      <c r="Y10" s="103">
        <f t="shared" si="2"/>
        <v>2847055.2019524407</v>
      </c>
    </row>
    <row r="11" spans="2:25" ht="13.5">
      <c r="B11" s="17" t="s">
        <v>257</v>
      </c>
      <c r="C11" s="16">
        <v>44</v>
      </c>
      <c r="D11" s="16">
        <v>74</v>
      </c>
      <c r="E11" s="16"/>
      <c r="F11" s="16"/>
      <c r="G11" s="16"/>
      <c r="H11" s="16">
        <v>18</v>
      </c>
      <c r="I11" s="16">
        <v>11</v>
      </c>
      <c r="J11" s="16">
        <v>6</v>
      </c>
      <c r="K11" s="16"/>
      <c r="L11" s="16">
        <v>6</v>
      </c>
      <c r="M11" s="16"/>
      <c r="N11" s="16"/>
      <c r="O11" s="16"/>
      <c r="P11" s="16"/>
      <c r="Q11" s="16"/>
      <c r="R11" s="16"/>
      <c r="S11" s="16"/>
      <c r="T11" s="16">
        <v>6</v>
      </c>
      <c r="U11" s="16">
        <v>245</v>
      </c>
      <c r="V11" s="103">
        <f t="shared" si="0"/>
        <v>13040.198861771994</v>
      </c>
      <c r="W11" s="103">
        <f t="shared" si="1"/>
        <v>3194848.7211341388</v>
      </c>
      <c r="X11" s="298">
        <f t="shared" si="3"/>
        <v>0.8816477595209998</v>
      </c>
      <c r="Y11" s="103">
        <f t="shared" si="2"/>
        <v>2816731.216996445</v>
      </c>
    </row>
    <row r="12" spans="2:25" ht="13.5">
      <c r="B12" s="17" t="s">
        <v>258</v>
      </c>
      <c r="C12" s="16">
        <v>45</v>
      </c>
      <c r="D12" s="16">
        <v>75</v>
      </c>
      <c r="E12" s="16"/>
      <c r="F12" s="16"/>
      <c r="G12" s="16"/>
      <c r="H12" s="16"/>
      <c r="I12" s="16">
        <v>12</v>
      </c>
      <c r="J12" s="16">
        <v>7</v>
      </c>
      <c r="K12" s="16"/>
      <c r="L12" s="16">
        <v>7</v>
      </c>
      <c r="M12" s="16"/>
      <c r="N12" s="16"/>
      <c r="O12" s="16"/>
      <c r="P12" s="16"/>
      <c r="Q12" s="16"/>
      <c r="R12" s="16"/>
      <c r="S12" s="16"/>
      <c r="T12" s="16">
        <v>5</v>
      </c>
      <c r="U12" s="16">
        <v>245</v>
      </c>
      <c r="V12" s="103">
        <f t="shared" si="0"/>
        <v>13314.043037869205</v>
      </c>
      <c r="W12" s="103">
        <f t="shared" si="1"/>
        <v>3261940.5442779553</v>
      </c>
      <c r="X12" s="298">
        <f t="shared" si="3"/>
        <v>0.8543166789758488</v>
      </c>
      <c r="Y12" s="103">
        <f t="shared" si="2"/>
        <v>2786730.2128042155</v>
      </c>
    </row>
    <row r="13" spans="2:25" ht="13.5">
      <c r="B13" s="17" t="s">
        <v>259</v>
      </c>
      <c r="C13" s="16">
        <v>46</v>
      </c>
      <c r="D13" s="16">
        <v>76</v>
      </c>
      <c r="E13" s="16"/>
      <c r="F13" s="16"/>
      <c r="G13" s="16"/>
      <c r="H13" s="16"/>
      <c r="I13" s="16">
        <v>13</v>
      </c>
      <c r="J13" s="16">
        <v>8</v>
      </c>
      <c r="K13" s="16"/>
      <c r="L13" s="16">
        <v>8</v>
      </c>
      <c r="M13" s="16"/>
      <c r="N13" s="16"/>
      <c r="O13" s="16"/>
      <c r="P13" s="16"/>
      <c r="Q13" s="16"/>
      <c r="R13" s="16"/>
      <c r="S13" s="16"/>
      <c r="T13" s="16">
        <v>5</v>
      </c>
      <c r="U13" s="16">
        <v>245</v>
      </c>
      <c r="V13" s="103">
        <f t="shared" si="0"/>
        <v>13593.637941664458</v>
      </c>
      <c r="W13" s="103">
        <f t="shared" si="1"/>
        <v>3330441.295707792</v>
      </c>
      <c r="X13" s="298">
        <f t="shared" si="3"/>
        <v>0.8278328619275975</v>
      </c>
      <c r="Y13" s="103">
        <f t="shared" si="2"/>
        <v>2757048.7493076376</v>
      </c>
    </row>
    <row r="14" spans="2:25" ht="13.5">
      <c r="B14" s="17" t="s">
        <v>260</v>
      </c>
      <c r="C14" s="16">
        <v>47</v>
      </c>
      <c r="D14" s="16">
        <v>77</v>
      </c>
      <c r="E14" s="16"/>
      <c r="F14" s="16"/>
      <c r="G14" s="16"/>
      <c r="H14" s="16"/>
      <c r="I14" s="16">
        <v>14</v>
      </c>
      <c r="J14" s="16">
        <v>9</v>
      </c>
      <c r="K14" s="16"/>
      <c r="L14" s="16">
        <v>9</v>
      </c>
      <c r="M14" s="16"/>
      <c r="N14" s="16"/>
      <c r="O14" s="16"/>
      <c r="P14" s="16"/>
      <c r="Q14" s="16"/>
      <c r="R14" s="16"/>
      <c r="S14" s="16"/>
      <c r="T14" s="16">
        <v>5</v>
      </c>
      <c r="U14" s="16">
        <v>245</v>
      </c>
      <c r="V14" s="103">
        <f t="shared" si="0"/>
        <v>13879.10433843941</v>
      </c>
      <c r="W14" s="103">
        <f t="shared" si="1"/>
        <v>3400380.562917656</v>
      </c>
      <c r="X14" s="298">
        <f t="shared" si="3"/>
        <v>0.802170043207842</v>
      </c>
      <c r="Y14" s="103">
        <f t="shared" si="2"/>
        <v>2727683.423078762</v>
      </c>
    </row>
    <row r="15" spans="2:25" ht="13.5">
      <c r="B15" s="17" t="s">
        <v>261</v>
      </c>
      <c r="C15" s="16">
        <v>48</v>
      </c>
      <c r="D15" s="16">
        <v>78</v>
      </c>
      <c r="E15" s="16"/>
      <c r="F15" s="16"/>
      <c r="G15" s="16"/>
      <c r="H15" s="16"/>
      <c r="I15" s="16">
        <v>15</v>
      </c>
      <c r="J15" s="16">
        <v>10</v>
      </c>
      <c r="K15" s="16"/>
      <c r="L15" s="16">
        <v>10</v>
      </c>
      <c r="M15" s="16"/>
      <c r="N15" s="16"/>
      <c r="O15" s="16"/>
      <c r="P15" s="16"/>
      <c r="Q15" s="16"/>
      <c r="R15" s="16"/>
      <c r="S15" s="16"/>
      <c r="T15" s="16">
        <v>5</v>
      </c>
      <c r="U15" s="16">
        <v>245</v>
      </c>
      <c r="V15" s="103">
        <f t="shared" si="0"/>
        <v>14170.565529546637</v>
      </c>
      <c r="W15" s="103">
        <f t="shared" si="1"/>
        <v>3471788.5547389262</v>
      </c>
      <c r="X15" s="298">
        <f t="shared" si="3"/>
        <v>0.7773027718683989</v>
      </c>
      <c r="Y15" s="103">
        <f t="shared" si="2"/>
        <v>2698630.86693955</v>
      </c>
    </row>
    <row r="16" spans="2:25" ht="13.5">
      <c r="B16" s="17" t="s">
        <v>262</v>
      </c>
      <c r="C16" s="16">
        <v>49</v>
      </c>
      <c r="D16" s="16">
        <v>79</v>
      </c>
      <c r="E16" s="16"/>
      <c r="F16" s="16"/>
      <c r="G16" s="16"/>
      <c r="H16" s="16"/>
      <c r="I16" s="16">
        <v>16</v>
      </c>
      <c r="J16" s="16">
        <v>11</v>
      </c>
      <c r="K16" s="16"/>
      <c r="L16" s="16">
        <v>11</v>
      </c>
      <c r="M16" s="16"/>
      <c r="N16" s="16"/>
      <c r="O16" s="16"/>
      <c r="P16" s="16"/>
      <c r="Q16" s="16"/>
      <c r="R16" s="16"/>
      <c r="S16" s="16"/>
      <c r="T16" s="16">
        <v>5</v>
      </c>
      <c r="U16" s="16">
        <v>245</v>
      </c>
      <c r="V16" s="103">
        <f t="shared" si="0"/>
        <v>14468.147405667114</v>
      </c>
      <c r="W16" s="103">
        <f t="shared" si="1"/>
        <v>3544696.114388443</v>
      </c>
      <c r="X16" s="298">
        <f t="shared" si="3"/>
        <v>0.7532063859404785</v>
      </c>
      <c r="Y16" s="103">
        <f t="shared" si="2"/>
        <v>2669887.749575776</v>
      </c>
    </row>
    <row r="17" spans="2:25" ht="13.5">
      <c r="B17" s="17" t="s">
        <v>263</v>
      </c>
      <c r="C17" s="16">
        <v>50</v>
      </c>
      <c r="D17" s="16">
        <v>80</v>
      </c>
      <c r="E17" s="16"/>
      <c r="F17" s="16"/>
      <c r="G17" s="16"/>
      <c r="H17" s="16"/>
      <c r="I17" s="16">
        <v>17</v>
      </c>
      <c r="J17" s="16">
        <v>12</v>
      </c>
      <c r="K17" s="16"/>
      <c r="L17" s="16">
        <v>12</v>
      </c>
      <c r="M17" s="16"/>
      <c r="N17" s="16"/>
      <c r="O17" s="16"/>
      <c r="P17" s="16"/>
      <c r="Q17" s="16"/>
      <c r="R17" s="16"/>
      <c r="S17" s="16"/>
      <c r="T17" s="16">
        <v>5</v>
      </c>
      <c r="U17" s="16">
        <v>245</v>
      </c>
      <c r="V17" s="103">
        <f t="shared" si="0"/>
        <v>14771.978501186122</v>
      </c>
      <c r="W17" s="103">
        <f t="shared" si="1"/>
        <v>3619134.7327906</v>
      </c>
      <c r="X17" s="298">
        <f t="shared" si="3"/>
        <v>0.7298569879763237</v>
      </c>
      <c r="Y17" s="103">
        <f t="shared" si="2"/>
        <v>2641450.7751550446</v>
      </c>
    </row>
    <row r="18" spans="2:25" ht="13.5">
      <c r="B18" s="17" t="s">
        <v>264</v>
      </c>
      <c r="C18" s="16">
        <v>51</v>
      </c>
      <c r="D18" s="16">
        <v>81</v>
      </c>
      <c r="E18" s="16"/>
      <c r="F18" s="16"/>
      <c r="G18" s="16"/>
      <c r="H18" s="16"/>
      <c r="I18" s="16">
        <v>18</v>
      </c>
      <c r="J18" s="16">
        <v>13</v>
      </c>
      <c r="K18" s="16"/>
      <c r="L18" s="16">
        <v>13</v>
      </c>
      <c r="M18" s="16"/>
      <c r="N18" s="16"/>
      <c r="O18" s="16"/>
      <c r="P18" s="16"/>
      <c r="Q18" s="16"/>
      <c r="R18" s="16"/>
      <c r="S18" s="16"/>
      <c r="T18" s="16">
        <v>5</v>
      </c>
      <c r="U18" s="16">
        <v>245</v>
      </c>
      <c r="V18" s="103">
        <f t="shared" si="0"/>
        <v>15082.19004971103</v>
      </c>
      <c r="W18" s="103">
        <f t="shared" si="1"/>
        <v>3695136.562179202</v>
      </c>
      <c r="X18" s="298">
        <f t="shared" si="3"/>
        <v>0.7072314213490577</v>
      </c>
      <c r="Y18" s="103">
        <f t="shared" si="2"/>
        <v>2613316.682948868</v>
      </c>
    </row>
    <row r="19" spans="2:25" ht="13.5">
      <c r="B19" s="17" t="s">
        <v>265</v>
      </c>
      <c r="C19" s="16">
        <v>52</v>
      </c>
      <c r="D19" s="16">
        <v>82</v>
      </c>
      <c r="E19" s="16"/>
      <c r="F19" s="16"/>
      <c r="G19" s="16"/>
      <c r="H19" s="16"/>
      <c r="I19" s="16"/>
      <c r="J19" s="16">
        <v>14</v>
      </c>
      <c r="K19" s="16"/>
      <c r="L19" s="16">
        <v>14</v>
      </c>
      <c r="M19" s="16"/>
      <c r="N19" s="16"/>
      <c r="O19" s="16"/>
      <c r="P19" s="16"/>
      <c r="Q19" s="16"/>
      <c r="R19" s="16"/>
      <c r="S19" s="16"/>
      <c r="T19" s="16">
        <v>4</v>
      </c>
      <c r="U19" s="16">
        <v>245</v>
      </c>
      <c r="V19" s="103">
        <f t="shared" si="0"/>
        <v>15398.916040754959</v>
      </c>
      <c r="W19" s="103">
        <f t="shared" si="1"/>
        <v>3772734.429984965</v>
      </c>
      <c r="X19" s="298">
        <f t="shared" si="3"/>
        <v>0.6853072472872369</v>
      </c>
      <c r="Y19" s="103">
        <f t="shared" si="2"/>
        <v>2585482.246958779</v>
      </c>
    </row>
    <row r="20" spans="2:25" ht="13.5">
      <c r="B20" s="17" t="s">
        <v>266</v>
      </c>
      <c r="C20" s="16">
        <v>53</v>
      </c>
      <c r="D20" s="16">
        <v>83</v>
      </c>
      <c r="E20" s="16"/>
      <c r="F20" s="16"/>
      <c r="G20" s="16"/>
      <c r="H20" s="16"/>
      <c r="I20" s="16"/>
      <c r="J20" s="16">
        <v>15</v>
      </c>
      <c r="K20" s="16"/>
      <c r="L20" s="16">
        <v>15</v>
      </c>
      <c r="M20" s="16"/>
      <c r="N20" s="16"/>
      <c r="O20" s="16"/>
      <c r="P20" s="16"/>
      <c r="Q20" s="16"/>
      <c r="R20" s="16"/>
      <c r="S20" s="16"/>
      <c r="T20" s="16">
        <v>4</v>
      </c>
      <c r="U20" s="16">
        <v>245</v>
      </c>
      <c r="V20" s="103">
        <f t="shared" si="0"/>
        <v>15722.293277610812</v>
      </c>
      <c r="W20" s="103">
        <f t="shared" si="1"/>
        <v>3851961.853014649</v>
      </c>
      <c r="X20" s="298">
        <f t="shared" si="3"/>
        <v>0.6640627226213326</v>
      </c>
      <c r="Y20" s="103">
        <f t="shared" si="2"/>
        <v>2557944.2755464213</v>
      </c>
    </row>
    <row r="21" spans="2:25" ht="13.5">
      <c r="B21" s="17" t="s">
        <v>267</v>
      </c>
      <c r="C21" s="16">
        <v>54</v>
      </c>
      <c r="D21" s="16">
        <v>84</v>
      </c>
      <c r="E21" s="16"/>
      <c r="F21" s="16"/>
      <c r="G21" s="16"/>
      <c r="H21" s="16"/>
      <c r="I21" s="16"/>
      <c r="J21" s="16">
        <v>16</v>
      </c>
      <c r="K21" s="16"/>
      <c r="L21" s="16">
        <v>16</v>
      </c>
      <c r="M21" s="16"/>
      <c r="N21" s="16"/>
      <c r="O21" s="16"/>
      <c r="P21" s="16"/>
      <c r="Q21" s="16"/>
      <c r="R21" s="16"/>
      <c r="S21" s="16"/>
      <c r="T21" s="16">
        <v>4</v>
      </c>
      <c r="U21" s="16">
        <v>245</v>
      </c>
      <c r="V21" s="103">
        <f t="shared" si="0"/>
        <v>16052.461436440637</v>
      </c>
      <c r="W21" s="103">
        <f t="shared" si="1"/>
        <v>3932853.0519279563</v>
      </c>
      <c r="X21" s="298">
        <f t="shared" si="3"/>
        <v>0.6434767782200712</v>
      </c>
      <c r="Y21" s="103">
        <f t="shared" si="2"/>
        <v>2530699.611067576</v>
      </c>
    </row>
    <row r="22" spans="2:25" ht="13.5">
      <c r="B22" s="17" t="s">
        <v>268</v>
      </c>
      <c r="C22" s="16">
        <v>55</v>
      </c>
      <c r="D22" s="16"/>
      <c r="E22" s="16"/>
      <c r="F22" s="16"/>
      <c r="G22" s="16"/>
      <c r="H22" s="16"/>
      <c r="I22" s="16"/>
      <c r="J22" s="16">
        <v>17</v>
      </c>
      <c r="K22" s="16"/>
      <c r="L22" s="16">
        <v>17</v>
      </c>
      <c r="M22" s="16"/>
      <c r="N22" s="16"/>
      <c r="O22" s="16"/>
      <c r="P22" s="16"/>
      <c r="Q22" s="16"/>
      <c r="R22" s="16"/>
      <c r="S22" s="16"/>
      <c r="T22" s="16">
        <v>3</v>
      </c>
      <c r="U22" s="16">
        <v>223</v>
      </c>
      <c r="V22" s="103">
        <f t="shared" si="0"/>
        <v>16389.563126605888</v>
      </c>
      <c r="W22" s="103">
        <f t="shared" si="1"/>
        <v>3654872.577233113</v>
      </c>
      <c r="X22" s="298">
        <f t="shared" si="3"/>
        <v>0.623528998095249</v>
      </c>
      <c r="Y22" s="103">
        <f t="shared" si="2"/>
        <v>2278919.0362479636</v>
      </c>
    </row>
    <row r="23" spans="2:25" ht="13.5">
      <c r="B23" s="17" t="s">
        <v>269</v>
      </c>
      <c r="C23" s="16">
        <v>56</v>
      </c>
      <c r="D23" s="16"/>
      <c r="E23" s="16"/>
      <c r="F23" s="16"/>
      <c r="G23" s="16"/>
      <c r="H23" s="16"/>
      <c r="I23" s="16"/>
      <c r="J23" s="16">
        <v>18</v>
      </c>
      <c r="K23" s="16"/>
      <c r="L23" s="16">
        <v>18</v>
      </c>
      <c r="M23" s="16"/>
      <c r="N23" s="16"/>
      <c r="O23" s="16"/>
      <c r="P23" s="16"/>
      <c r="Q23" s="16"/>
      <c r="R23" s="16"/>
      <c r="S23" s="16"/>
      <c r="T23" s="16">
        <v>3</v>
      </c>
      <c r="U23" s="16">
        <v>223</v>
      </c>
      <c r="V23" s="103">
        <f t="shared" si="0"/>
        <v>16733.74395226461</v>
      </c>
      <c r="W23" s="103">
        <f t="shared" si="1"/>
        <v>3731624.9013550077</v>
      </c>
      <c r="X23" s="298">
        <f t="shared" si="3"/>
        <v>0.6041995991542962</v>
      </c>
      <c r="Y23" s="103">
        <f t="shared" si="2"/>
        <v>2254646.269592886</v>
      </c>
    </row>
    <row r="24" spans="2:25" ht="13.5">
      <c r="B24" s="17" t="s">
        <v>270</v>
      </c>
      <c r="C24" s="16">
        <v>57</v>
      </c>
      <c r="D24" s="16"/>
      <c r="E24" s="16"/>
      <c r="F24" s="16"/>
      <c r="G24" s="16"/>
      <c r="H24" s="16"/>
      <c r="I24" s="16"/>
      <c r="J24" s="16"/>
      <c r="K24" s="16"/>
      <c r="L24" s="16"/>
      <c r="M24" s="16"/>
      <c r="N24" s="16"/>
      <c r="O24" s="16"/>
      <c r="P24" s="16"/>
      <c r="Q24" s="16"/>
      <c r="R24" s="16"/>
      <c r="S24" s="16"/>
      <c r="T24" s="16">
        <v>1</v>
      </c>
      <c r="U24" s="16">
        <v>175</v>
      </c>
      <c r="V24" s="103">
        <f t="shared" si="0"/>
        <v>17085.152575262164</v>
      </c>
      <c r="W24" s="103">
        <f t="shared" si="1"/>
        <v>2989901.700670879</v>
      </c>
      <c r="X24" s="298">
        <f t="shared" si="3"/>
        <v>0.585469411580513</v>
      </c>
      <c r="Y24" s="103">
        <f t="shared" si="2"/>
        <v>1750495.9893753547</v>
      </c>
    </row>
    <row r="25" spans="2:25" ht="13.5">
      <c r="B25" s="17" t="s">
        <v>271</v>
      </c>
      <c r="C25" s="16">
        <v>58</v>
      </c>
      <c r="D25" s="16"/>
      <c r="E25" s="16"/>
      <c r="F25" s="16"/>
      <c r="G25" s="16"/>
      <c r="H25" s="16"/>
      <c r="I25" s="16"/>
      <c r="J25" s="16"/>
      <c r="K25" s="16"/>
      <c r="L25" s="16"/>
      <c r="M25" s="16"/>
      <c r="N25" s="16"/>
      <c r="O25" s="16"/>
      <c r="P25" s="16"/>
      <c r="Q25" s="16"/>
      <c r="R25" s="16"/>
      <c r="S25" s="16"/>
      <c r="T25" s="16">
        <v>1</v>
      </c>
      <c r="U25" s="16">
        <v>175</v>
      </c>
      <c r="V25" s="103">
        <f t="shared" si="0"/>
        <v>17443.94077934267</v>
      </c>
      <c r="W25" s="103">
        <f t="shared" si="1"/>
        <v>3052689.6363849672</v>
      </c>
      <c r="X25" s="298">
        <f t="shared" si="3"/>
        <v>0.5673198598215171</v>
      </c>
      <c r="Y25" s="103">
        <f t="shared" si="2"/>
        <v>1731851.4565925177</v>
      </c>
    </row>
    <row r="26" spans="2:25" ht="13.5">
      <c r="B26" s="17" t="s">
        <v>272</v>
      </c>
      <c r="C26" s="16">
        <v>59</v>
      </c>
      <c r="D26" s="16"/>
      <c r="E26" s="16"/>
      <c r="F26" s="16"/>
      <c r="G26" s="16"/>
      <c r="H26" s="16"/>
      <c r="I26" s="16"/>
      <c r="J26" s="16"/>
      <c r="K26" s="16"/>
      <c r="L26" s="16"/>
      <c r="M26" s="16"/>
      <c r="N26" s="16"/>
      <c r="O26" s="16"/>
      <c r="P26" s="16"/>
      <c r="Q26" s="16"/>
      <c r="R26" s="16"/>
      <c r="S26" s="16"/>
      <c r="T26" s="16">
        <v>1</v>
      </c>
      <c r="U26" s="16">
        <v>175</v>
      </c>
      <c r="V26" s="103">
        <f t="shared" si="0"/>
        <v>17810.263535708862</v>
      </c>
      <c r="W26" s="103">
        <f t="shared" si="1"/>
        <v>3116796.118749051</v>
      </c>
      <c r="X26" s="298">
        <f t="shared" si="3"/>
        <v>0.5497329441670501</v>
      </c>
      <c r="Y26" s="103">
        <f t="shared" si="2"/>
        <v>1713405.5067283504</v>
      </c>
    </row>
    <row r="27" spans="2:25" ht="13.5">
      <c r="B27" s="17" t="s">
        <v>227</v>
      </c>
      <c r="C27" s="16">
        <v>60</v>
      </c>
      <c r="D27" s="16"/>
      <c r="E27" s="16"/>
      <c r="F27" s="16"/>
      <c r="G27" s="16"/>
      <c r="H27" s="16"/>
      <c r="I27" s="16"/>
      <c r="J27" s="16"/>
      <c r="K27" s="16"/>
      <c r="L27" s="16"/>
      <c r="M27" s="16"/>
      <c r="N27" s="16"/>
      <c r="O27" s="16"/>
      <c r="P27" s="16"/>
      <c r="Q27" s="16"/>
      <c r="R27" s="16"/>
      <c r="S27" s="16"/>
      <c r="T27" s="16">
        <v>1</v>
      </c>
      <c r="U27" s="16">
        <v>175</v>
      </c>
      <c r="V27" s="103">
        <f t="shared" si="0"/>
        <v>18184.279069958746</v>
      </c>
      <c r="W27" s="103">
        <f t="shared" si="1"/>
        <v>3182248.8372427807</v>
      </c>
      <c r="X27" s="298">
        <f t="shared" si="3"/>
        <v>0.5326912228978715</v>
      </c>
      <c r="Y27" s="103">
        <f t="shared" si="2"/>
        <v>1695156.0246761865</v>
      </c>
    </row>
    <row r="28" spans="2:25" ht="13.5">
      <c r="B28" s="17" t="s">
        <v>228</v>
      </c>
      <c r="C28" s="16">
        <v>61</v>
      </c>
      <c r="D28" s="16"/>
      <c r="E28" s="16"/>
      <c r="F28" s="16"/>
      <c r="G28" s="16"/>
      <c r="H28" s="16"/>
      <c r="I28" s="16"/>
      <c r="J28" s="16"/>
      <c r="K28" s="16"/>
      <c r="L28" s="16"/>
      <c r="M28" s="16"/>
      <c r="N28" s="16"/>
      <c r="O28" s="16"/>
      <c r="P28" s="16"/>
      <c r="Q28" s="16"/>
      <c r="R28" s="16"/>
      <c r="S28" s="16"/>
      <c r="T28" s="16">
        <v>1</v>
      </c>
      <c r="U28" s="16">
        <v>175</v>
      </c>
      <c r="V28" s="103">
        <f t="shared" si="0"/>
        <v>18566.148930427877</v>
      </c>
      <c r="W28" s="103">
        <f t="shared" si="1"/>
        <v>3249076.0628248784</v>
      </c>
      <c r="X28" s="298">
        <f t="shared" si="3"/>
        <v>0.5161777949880375</v>
      </c>
      <c r="Y28" s="103">
        <f t="shared" si="2"/>
        <v>1677100.91785736</v>
      </c>
    </row>
    <row r="29" spans="2:25" ht="13.5">
      <c r="B29" s="17" t="s">
        <v>229</v>
      </c>
      <c r="C29" s="16">
        <v>62</v>
      </c>
      <c r="D29" s="16"/>
      <c r="E29" s="16"/>
      <c r="F29" s="16"/>
      <c r="G29" s="16"/>
      <c r="H29" s="16"/>
      <c r="I29" s="16"/>
      <c r="J29" s="16"/>
      <c r="K29" s="16"/>
      <c r="L29" s="16"/>
      <c r="M29" s="16"/>
      <c r="N29" s="16"/>
      <c r="O29" s="16"/>
      <c r="P29" s="16"/>
      <c r="Q29" s="16"/>
      <c r="R29" s="16"/>
      <c r="S29" s="16"/>
      <c r="T29" s="16">
        <v>1</v>
      </c>
      <c r="U29" s="16">
        <v>175</v>
      </c>
      <c r="V29" s="103">
        <f t="shared" si="0"/>
        <v>18956.03805796686</v>
      </c>
      <c r="W29" s="103">
        <f t="shared" si="1"/>
        <v>3317306.6601442005</v>
      </c>
      <c r="X29" s="298">
        <f t="shared" si="3"/>
        <v>0.5001762833434084</v>
      </c>
      <c r="Y29" s="103">
        <f t="shared" si="2"/>
        <v>1659238.1159812612</v>
      </c>
    </row>
    <row r="30" spans="2:25" ht="13.5">
      <c r="B30" s="17" t="s">
        <v>230</v>
      </c>
      <c r="C30" s="16">
        <v>63</v>
      </c>
      <c r="D30" s="16"/>
      <c r="E30" s="16"/>
      <c r="F30" s="16"/>
      <c r="G30" s="16"/>
      <c r="H30" s="16"/>
      <c r="I30" s="16"/>
      <c r="J30" s="16"/>
      <c r="K30" s="16"/>
      <c r="L30" s="16"/>
      <c r="M30" s="16"/>
      <c r="N30" s="16"/>
      <c r="O30" s="16"/>
      <c r="P30" s="16"/>
      <c r="Q30" s="16"/>
      <c r="R30" s="16"/>
      <c r="S30" s="16"/>
      <c r="T30" s="16">
        <v>1</v>
      </c>
      <c r="U30" s="16">
        <v>175</v>
      </c>
      <c r="V30" s="103">
        <f t="shared" si="0"/>
        <v>19354.114857184162</v>
      </c>
      <c r="W30" s="103">
        <f t="shared" si="1"/>
        <v>3386970.1000072286</v>
      </c>
      <c r="X30" s="298">
        <f t="shared" si="3"/>
        <v>0.4846708185597627</v>
      </c>
      <c r="Y30" s="103">
        <f t="shared" si="2"/>
        <v>1641565.5708079448</v>
      </c>
    </row>
    <row r="31" spans="2:25" ht="13.5">
      <c r="B31" s="17" t="s">
        <v>231</v>
      </c>
      <c r="C31" s="16">
        <v>64</v>
      </c>
      <c r="D31" s="16"/>
      <c r="E31" s="16"/>
      <c r="F31" s="16"/>
      <c r="G31" s="16"/>
      <c r="H31" s="16"/>
      <c r="I31" s="16"/>
      <c r="J31" s="16"/>
      <c r="K31" s="16"/>
      <c r="L31" s="16"/>
      <c r="M31" s="16"/>
      <c r="N31" s="16"/>
      <c r="O31" s="16"/>
      <c r="P31" s="16"/>
      <c r="Q31" s="16"/>
      <c r="R31" s="16"/>
      <c r="S31" s="16"/>
      <c r="T31" s="16">
        <v>1</v>
      </c>
      <c r="U31" s="16">
        <v>175</v>
      </c>
      <c r="V31" s="103">
        <f t="shared" si="0"/>
        <v>19760.551269185027</v>
      </c>
      <c r="W31" s="103">
        <f t="shared" si="1"/>
        <v>3458096.4721073797</v>
      </c>
      <c r="X31" s="298">
        <f t="shared" si="3"/>
        <v>0.46964602318441</v>
      </c>
      <c r="Y31" s="103">
        <f t="shared" si="2"/>
        <v>1624081.255913269</v>
      </c>
    </row>
    <row r="32" spans="2:25" ht="13.5">
      <c r="B32" s="17" t="s">
        <v>232</v>
      </c>
      <c r="C32" s="16">
        <v>65</v>
      </c>
      <c r="D32" s="16"/>
      <c r="E32" s="16"/>
      <c r="F32" s="16"/>
      <c r="G32" s="16"/>
      <c r="H32" s="16"/>
      <c r="I32" s="16"/>
      <c r="J32" s="16"/>
      <c r="K32" s="16"/>
      <c r="L32" s="16"/>
      <c r="M32" s="16"/>
      <c r="N32" s="16"/>
      <c r="O32" s="16"/>
      <c r="P32" s="16"/>
      <c r="Q32" s="16"/>
      <c r="R32" s="16"/>
      <c r="S32" s="16"/>
      <c r="T32" s="16">
        <v>1</v>
      </c>
      <c r="U32" s="16">
        <v>175</v>
      </c>
      <c r="V32" s="103">
        <f t="shared" si="0"/>
        <v>20175.52284583791</v>
      </c>
      <c r="W32" s="103">
        <f t="shared" si="1"/>
        <v>3530716.4980216343</v>
      </c>
      <c r="X32" s="298">
        <f t="shared" si="3"/>
        <v>0.4550869964656933</v>
      </c>
      <c r="Y32" s="103">
        <f t="shared" si="2"/>
        <v>1606783.1664565364</v>
      </c>
    </row>
    <row r="33" spans="2:25" ht="13.5">
      <c r="B33" s="17" t="s">
        <v>233</v>
      </c>
      <c r="C33" s="16">
        <v>66</v>
      </c>
      <c r="D33" s="16"/>
      <c r="E33" s="16"/>
      <c r="F33" s="16"/>
      <c r="G33" s="16"/>
      <c r="H33" s="16"/>
      <c r="I33" s="16"/>
      <c r="J33" s="16"/>
      <c r="K33" s="16"/>
      <c r="L33" s="16"/>
      <c r="M33" s="16"/>
      <c r="N33" s="16"/>
      <c r="O33" s="16"/>
      <c r="P33" s="16"/>
      <c r="Q33" s="16"/>
      <c r="R33" s="16"/>
      <c r="S33" s="16"/>
      <c r="T33" s="16">
        <v>1</v>
      </c>
      <c r="U33" s="16">
        <v>175</v>
      </c>
      <c r="V33" s="103">
        <f t="shared" si="0"/>
        <v>20599.208825600504</v>
      </c>
      <c r="W33" s="103">
        <f t="shared" si="1"/>
        <v>3604861.544480088</v>
      </c>
      <c r="X33" s="298">
        <f t="shared" si="3"/>
        <v>0.4409792995752568</v>
      </c>
      <c r="Y33" s="103">
        <f t="shared" si="2"/>
        <v>1589669.3189506077</v>
      </c>
    </row>
    <row r="34" spans="2:25" ht="13.5">
      <c r="B34" s="17" t="s">
        <v>234</v>
      </c>
      <c r="C34" s="16">
        <v>67</v>
      </c>
      <c r="D34" s="16"/>
      <c r="E34" s="16"/>
      <c r="F34" s="16"/>
      <c r="G34" s="16"/>
      <c r="H34" s="16"/>
      <c r="I34" s="16"/>
      <c r="J34" s="16"/>
      <c r="K34" s="16"/>
      <c r="L34" s="16"/>
      <c r="M34" s="16"/>
      <c r="N34" s="16"/>
      <c r="O34" s="16"/>
      <c r="P34" s="16"/>
      <c r="Q34" s="16"/>
      <c r="R34" s="16"/>
      <c r="S34" s="16"/>
      <c r="T34" s="16">
        <v>1</v>
      </c>
      <c r="U34" s="16">
        <v>175</v>
      </c>
      <c r="V34" s="103">
        <f t="shared" si="0"/>
        <v>21031.792210938114</v>
      </c>
      <c r="W34" s="103">
        <f t="shared" si="1"/>
        <v>3680563.63691417</v>
      </c>
      <c r="X34" s="298">
        <f t="shared" si="3"/>
        <v>0.4273089412884238</v>
      </c>
      <c r="Y34" s="103">
        <f t="shared" si="2"/>
        <v>1572737.7510344645</v>
      </c>
    </row>
    <row r="35" spans="2:25" ht="13.5">
      <c r="B35" s="17" t="s">
        <v>235</v>
      </c>
      <c r="C35" s="16">
        <v>68</v>
      </c>
      <c r="D35" s="16"/>
      <c r="E35" s="16"/>
      <c r="F35" s="16"/>
      <c r="G35" s="16"/>
      <c r="H35" s="16"/>
      <c r="I35" s="16"/>
      <c r="J35" s="16"/>
      <c r="K35" s="16"/>
      <c r="L35" s="16"/>
      <c r="M35" s="16"/>
      <c r="N35" s="16"/>
      <c r="O35" s="16"/>
      <c r="P35" s="16"/>
      <c r="Q35" s="16"/>
      <c r="R35" s="16"/>
      <c r="S35" s="16"/>
      <c r="T35" s="16">
        <v>1</v>
      </c>
      <c r="U35" s="16">
        <v>175</v>
      </c>
      <c r="V35" s="103">
        <f t="shared" si="0"/>
        <v>21473.459847367812</v>
      </c>
      <c r="W35" s="103">
        <f t="shared" si="1"/>
        <v>3757855.4732893673</v>
      </c>
      <c r="X35" s="298">
        <f t="shared" si="3"/>
        <v>0.41406236410848263</v>
      </c>
      <c r="Y35" s="103">
        <f t="shared" si="2"/>
        <v>1555986.5212481963</v>
      </c>
    </row>
    <row r="36" spans="2:25" ht="13.5">
      <c r="B36" s="17" t="s">
        <v>236</v>
      </c>
      <c r="C36" s="16">
        <v>69</v>
      </c>
      <c r="D36" s="16"/>
      <c r="E36" s="16"/>
      <c r="F36" s="16"/>
      <c r="G36" s="16"/>
      <c r="H36" s="16"/>
      <c r="I36" s="16"/>
      <c r="J36" s="16"/>
      <c r="K36" s="16"/>
      <c r="L36" s="16"/>
      <c r="M36" s="16"/>
      <c r="N36" s="16"/>
      <c r="O36" s="16"/>
      <c r="P36" s="16"/>
      <c r="Q36" s="16"/>
      <c r="R36" s="16"/>
      <c r="S36" s="16"/>
      <c r="T36" s="16">
        <v>1</v>
      </c>
      <c r="U36" s="16">
        <v>175</v>
      </c>
      <c r="V36" s="103">
        <f t="shared" si="0"/>
        <v>21924.402504162535</v>
      </c>
      <c r="W36" s="103">
        <f t="shared" si="1"/>
        <v>3836770.4382284437</v>
      </c>
      <c r="X36" s="298">
        <f t="shared" si="3"/>
        <v>0.40122643082111964</v>
      </c>
      <c r="Y36" s="103">
        <f t="shared" si="2"/>
        <v>1539413.7088103816</v>
      </c>
    </row>
    <row r="37" spans="2:25" ht="13.5">
      <c r="B37" s="17" t="s">
        <v>237</v>
      </c>
      <c r="C37" s="16">
        <v>70</v>
      </c>
      <c r="D37" s="16"/>
      <c r="E37" s="16"/>
      <c r="F37" s="16"/>
      <c r="G37" s="16"/>
      <c r="H37" s="16"/>
      <c r="I37" s="16"/>
      <c r="J37" s="16"/>
      <c r="K37" s="16"/>
      <c r="L37" s="16"/>
      <c r="M37" s="16"/>
      <c r="N37" s="16"/>
      <c r="O37" s="16"/>
      <c r="P37" s="16"/>
      <c r="Q37" s="16"/>
      <c r="R37" s="16"/>
      <c r="S37" s="16"/>
      <c r="T37" s="16">
        <v>1</v>
      </c>
      <c r="U37" s="16">
        <v>175</v>
      </c>
      <c r="V37" s="103">
        <f t="shared" si="0"/>
        <v>22384.814956749946</v>
      </c>
      <c r="W37" s="103">
        <f t="shared" si="1"/>
        <v>3917342.6174312406</v>
      </c>
      <c r="X37" s="298">
        <f t="shared" si="3"/>
        <v>0.3887884114656649</v>
      </c>
      <c r="Y37" s="103">
        <f t="shared" si="2"/>
        <v>1523017.4133978419</v>
      </c>
    </row>
    <row r="38" spans="2:25" ht="13.5">
      <c r="B38" s="17" t="s">
        <v>238</v>
      </c>
      <c r="C38" s="16">
        <v>71</v>
      </c>
      <c r="D38" s="16"/>
      <c r="E38" s="16"/>
      <c r="F38" s="16"/>
      <c r="G38" s="16"/>
      <c r="H38" s="16"/>
      <c r="I38" s="16"/>
      <c r="J38" s="16"/>
      <c r="K38" s="16"/>
      <c r="L38" s="16"/>
      <c r="M38" s="16"/>
      <c r="N38" s="16"/>
      <c r="O38" s="16"/>
      <c r="P38" s="16"/>
      <c r="Q38" s="16"/>
      <c r="R38" s="16"/>
      <c r="S38" s="16"/>
      <c r="T38" s="16">
        <v>1</v>
      </c>
      <c r="U38" s="16">
        <v>175</v>
      </c>
      <c r="V38" s="103">
        <f t="shared" si="0"/>
        <v>22854.896070841693</v>
      </c>
      <c r="W38" s="103">
        <f t="shared" si="1"/>
        <v>3999606.812397296</v>
      </c>
      <c r="X38" s="298">
        <f t="shared" si="3"/>
        <v>0.3767359707102293</v>
      </c>
      <c r="Y38" s="103">
        <f t="shared" si="2"/>
        <v>1506795.7549277414</v>
      </c>
    </row>
    <row r="39" spans="2:25" ht="13.5">
      <c r="B39" s="17" t="s">
        <v>239</v>
      </c>
      <c r="C39" s="16">
        <v>72</v>
      </c>
      <c r="D39" s="16"/>
      <c r="E39" s="16"/>
      <c r="F39" s="16"/>
      <c r="G39" s="16"/>
      <c r="H39" s="16"/>
      <c r="I39" s="16"/>
      <c r="J39" s="16"/>
      <c r="K39" s="16"/>
      <c r="L39" s="16"/>
      <c r="M39" s="16"/>
      <c r="N39" s="16"/>
      <c r="O39" s="16"/>
      <c r="P39" s="16"/>
      <c r="Q39" s="16"/>
      <c r="R39" s="16"/>
      <c r="S39" s="16"/>
      <c r="T39" s="16">
        <v>1</v>
      </c>
      <c r="U39" s="16">
        <v>175</v>
      </c>
      <c r="V39" s="103">
        <f t="shared" si="0"/>
        <v>23334.848888329365</v>
      </c>
      <c r="W39" s="103">
        <f t="shared" si="1"/>
        <v>4083598.555457639</v>
      </c>
      <c r="X39" s="298">
        <f t="shared" si="3"/>
        <v>0.36505715561821217</v>
      </c>
      <c r="Y39" s="103">
        <f t="shared" si="2"/>
        <v>1490746.8733420058</v>
      </c>
    </row>
    <row r="40" spans="2:25" ht="13.5">
      <c r="B40" s="17" t="s">
        <v>240</v>
      </c>
      <c r="C40" s="16">
        <v>73</v>
      </c>
      <c r="D40" s="16"/>
      <c r="E40" s="16"/>
      <c r="F40" s="16"/>
      <c r="G40" s="16"/>
      <c r="H40" s="16"/>
      <c r="I40" s="16"/>
      <c r="J40" s="16"/>
      <c r="K40" s="16"/>
      <c r="L40" s="16"/>
      <c r="M40" s="16"/>
      <c r="N40" s="16"/>
      <c r="O40" s="16"/>
      <c r="P40" s="16"/>
      <c r="Q40" s="16"/>
      <c r="R40" s="16"/>
      <c r="S40" s="16"/>
      <c r="T40" s="16">
        <v>1</v>
      </c>
      <c r="U40" s="16">
        <v>175</v>
      </c>
      <c r="V40" s="103">
        <f t="shared" si="0"/>
        <v>23824.88071498428</v>
      </c>
      <c r="W40" s="103">
        <f t="shared" si="1"/>
        <v>4169354.125122249</v>
      </c>
      <c r="X40" s="298">
        <f t="shared" si="3"/>
        <v>0.3537403837940476</v>
      </c>
      <c r="Y40" s="103">
        <f t="shared" si="2"/>
        <v>1474868.9283940399</v>
      </c>
    </row>
    <row r="41" spans="2:25" ht="13.5">
      <c r="B41" s="17" t="s">
        <v>241</v>
      </c>
      <c r="C41" s="16">
        <v>74</v>
      </c>
      <c r="D41" s="16"/>
      <c r="E41" s="16"/>
      <c r="F41" s="16"/>
      <c r="G41" s="16"/>
      <c r="H41" s="16"/>
      <c r="I41" s="16"/>
      <c r="J41" s="16"/>
      <c r="K41" s="16"/>
      <c r="L41" s="16"/>
      <c r="M41" s="16"/>
      <c r="N41" s="16"/>
      <c r="O41" s="16"/>
      <c r="P41" s="16"/>
      <c r="Q41" s="16"/>
      <c r="R41" s="16"/>
      <c r="S41" s="16"/>
      <c r="T41" s="16">
        <v>1</v>
      </c>
      <c r="U41" s="16">
        <v>175</v>
      </c>
      <c r="V41" s="103">
        <f t="shared" si="0"/>
        <v>24325.20320999895</v>
      </c>
      <c r="W41" s="103">
        <f t="shared" si="1"/>
        <v>4256910.561749816</v>
      </c>
      <c r="X41" s="298">
        <f t="shared" si="3"/>
        <v>0.3427744318964321</v>
      </c>
      <c r="Y41" s="103">
        <f t="shared" si="2"/>
        <v>1459160.0994377148</v>
      </c>
    </row>
    <row r="42" spans="2:25" ht="13.5">
      <c r="B42" s="17" t="s">
        <v>242</v>
      </c>
      <c r="C42" s="16">
        <v>75</v>
      </c>
      <c r="D42" s="16"/>
      <c r="E42" s="16"/>
      <c r="F42" s="16"/>
      <c r="G42" s="16"/>
      <c r="H42" s="16"/>
      <c r="I42" s="16"/>
      <c r="J42" s="16"/>
      <c r="K42" s="16"/>
      <c r="L42" s="16"/>
      <c r="M42" s="16"/>
      <c r="N42" s="16"/>
      <c r="O42" s="16"/>
      <c r="P42" s="16"/>
      <c r="Q42" s="16"/>
      <c r="R42" s="16"/>
      <c r="S42" s="16"/>
      <c r="T42" s="16">
        <v>1</v>
      </c>
      <c r="U42" s="16">
        <v>175</v>
      </c>
      <c r="V42" s="103">
        <f t="shared" si="0"/>
        <v>24836.032477408924</v>
      </c>
      <c r="W42" s="103">
        <f t="shared" si="1"/>
        <v>4346305.683546562</v>
      </c>
      <c r="X42" s="298">
        <f t="shared" si="3"/>
        <v>0.3321484245076427</v>
      </c>
      <c r="Y42" s="103">
        <f t="shared" si="2"/>
        <v>1443618.5852186035</v>
      </c>
    </row>
    <row r="43" spans="2:25" ht="13.5">
      <c r="B43" s="17" t="s">
        <v>243</v>
      </c>
      <c r="C43" s="16">
        <v>76</v>
      </c>
      <c r="D43" s="16"/>
      <c r="E43" s="16"/>
      <c r="F43" s="16"/>
      <c r="G43" s="16"/>
      <c r="H43" s="16"/>
      <c r="I43" s="16"/>
      <c r="J43" s="16"/>
      <c r="K43" s="16"/>
      <c r="L43" s="16"/>
      <c r="M43" s="16"/>
      <c r="N43" s="16"/>
      <c r="O43" s="16"/>
      <c r="P43" s="16"/>
      <c r="Q43" s="16"/>
      <c r="R43" s="16"/>
      <c r="S43" s="16"/>
      <c r="T43" s="16">
        <v>1</v>
      </c>
      <c r="U43" s="16">
        <v>175</v>
      </c>
      <c r="V43" s="103">
        <f t="shared" si="0"/>
        <v>25357.58915943451</v>
      </c>
      <c r="W43" s="103">
        <f t="shared" si="1"/>
        <v>4437578.102901039</v>
      </c>
      <c r="X43" s="298">
        <f t="shared" si="3"/>
        <v>0.3218518233479058</v>
      </c>
      <c r="Y43" s="103">
        <f t="shared" si="2"/>
        <v>1428242.6036674401</v>
      </c>
    </row>
    <row r="44" spans="2:25" ht="13.5">
      <c r="B44" s="17" t="s">
        <v>244</v>
      </c>
      <c r="C44" s="16">
        <v>77</v>
      </c>
      <c r="D44" s="16"/>
      <c r="E44" s="16"/>
      <c r="F44" s="16"/>
      <c r="G44" s="16"/>
      <c r="H44" s="16"/>
      <c r="I44" s="16"/>
      <c r="J44" s="16"/>
      <c r="K44" s="16"/>
      <c r="L44" s="16"/>
      <c r="M44" s="16"/>
      <c r="N44" s="16"/>
      <c r="O44" s="16"/>
      <c r="P44" s="16"/>
      <c r="Q44" s="16"/>
      <c r="R44" s="16"/>
      <c r="S44" s="16"/>
      <c r="T44" s="16">
        <v>1</v>
      </c>
      <c r="U44" s="16">
        <v>175</v>
      </c>
      <c r="V44" s="103">
        <f t="shared" si="0"/>
        <v>25890.09853178263</v>
      </c>
      <c r="W44" s="103">
        <f t="shared" si="1"/>
        <v>4530767.243061961</v>
      </c>
      <c r="X44" s="298">
        <f t="shared" si="3"/>
        <v>0.3118744168241207</v>
      </c>
      <c r="Y44" s="103">
        <f t="shared" si="2"/>
        <v>1413030.3916957781</v>
      </c>
    </row>
    <row r="45" spans="2:25" ht="13.5">
      <c r="B45" s="17" t="s">
        <v>245</v>
      </c>
      <c r="C45" s="16">
        <v>78</v>
      </c>
      <c r="D45" s="16"/>
      <c r="E45" s="16"/>
      <c r="F45" s="16"/>
      <c r="G45" s="16"/>
      <c r="H45" s="16"/>
      <c r="I45" s="16"/>
      <c r="J45" s="16"/>
      <c r="K45" s="16"/>
      <c r="L45" s="16"/>
      <c r="M45" s="16"/>
      <c r="N45" s="16"/>
      <c r="O45" s="16"/>
      <c r="P45" s="16"/>
      <c r="Q45" s="16"/>
      <c r="R45" s="16"/>
      <c r="S45" s="16"/>
      <c r="T45" s="16">
        <v>1</v>
      </c>
      <c r="U45" s="16">
        <v>175</v>
      </c>
      <c r="V45" s="103">
        <f t="shared" si="0"/>
        <v>26433.790600950062</v>
      </c>
      <c r="W45" s="103">
        <f t="shared" si="1"/>
        <v>4625913.355166261</v>
      </c>
      <c r="X45" s="298">
        <f t="shared" si="3"/>
        <v>0.30220630990257297</v>
      </c>
      <c r="Y45" s="103">
        <f t="shared" si="2"/>
        <v>1397980.204993826</v>
      </c>
    </row>
    <row r="46" spans="2:25" ht="13.5">
      <c r="B46" s="17" t="s">
        <v>153</v>
      </c>
      <c r="C46" s="16">
        <v>79</v>
      </c>
      <c r="D46" s="16"/>
      <c r="E46" s="16"/>
      <c r="F46" s="16"/>
      <c r="G46" s="16"/>
      <c r="H46" s="16"/>
      <c r="I46" s="16"/>
      <c r="J46" s="16"/>
      <c r="K46" s="16"/>
      <c r="L46" s="16"/>
      <c r="M46" s="16"/>
      <c r="N46" s="16"/>
      <c r="O46" s="16"/>
      <c r="P46" s="16"/>
      <c r="Q46" s="16"/>
      <c r="R46" s="16"/>
      <c r="S46" s="16"/>
      <c r="T46" s="16">
        <v>1</v>
      </c>
      <c r="U46" s="16">
        <v>175</v>
      </c>
      <c r="V46" s="103">
        <f t="shared" si="0"/>
        <v>26988.90020357001</v>
      </c>
      <c r="W46" s="103">
        <f t="shared" si="1"/>
        <v>4723057.535624752</v>
      </c>
      <c r="X46" s="298">
        <f t="shared" si="3"/>
        <v>0.2928379142955932</v>
      </c>
      <c r="Y46" s="103">
        <f t="shared" si="2"/>
        <v>1383090.3178304366</v>
      </c>
    </row>
    <row r="47" spans="2:25" ht="13.5">
      <c r="B47" s="17" t="s">
        <v>154</v>
      </c>
      <c r="C47" s="16">
        <v>80</v>
      </c>
      <c r="D47" s="16"/>
      <c r="E47" s="16"/>
      <c r="F47" s="16"/>
      <c r="G47" s="16"/>
      <c r="H47" s="16"/>
      <c r="I47" s="16"/>
      <c r="J47" s="16"/>
      <c r="K47" s="16"/>
      <c r="L47" s="16"/>
      <c r="M47" s="16"/>
      <c r="N47" s="16"/>
      <c r="O47" s="16"/>
      <c r="P47" s="16"/>
      <c r="Q47" s="16"/>
      <c r="R47" s="16"/>
      <c r="S47" s="16"/>
      <c r="T47" s="16">
        <v>1</v>
      </c>
      <c r="U47" s="16">
        <v>175</v>
      </c>
      <c r="V47" s="103">
        <f t="shared" si="0"/>
        <v>27555.66710784498</v>
      </c>
      <c r="W47" s="103">
        <f t="shared" si="1"/>
        <v>4822241.743872872</v>
      </c>
      <c r="X47" s="298">
        <f t="shared" si="3"/>
        <v>0.2837599389524298</v>
      </c>
      <c r="Y47" s="103">
        <f t="shared" si="2"/>
        <v>1368359.0228552246</v>
      </c>
    </row>
    <row r="48" spans="2:25" ht="13.5">
      <c r="B48" s="17" t="s">
        <v>155</v>
      </c>
      <c r="C48" s="16">
        <v>81</v>
      </c>
      <c r="D48" s="16"/>
      <c r="E48" s="16"/>
      <c r="F48" s="16"/>
      <c r="G48" s="16"/>
      <c r="H48" s="16"/>
      <c r="I48" s="16"/>
      <c r="J48" s="16"/>
      <c r="K48" s="16"/>
      <c r="L48" s="16"/>
      <c r="M48" s="16"/>
      <c r="N48" s="16"/>
      <c r="O48" s="16"/>
      <c r="P48" s="16"/>
      <c r="Q48" s="16"/>
      <c r="R48" s="16"/>
      <c r="S48" s="16"/>
      <c r="T48" s="16">
        <v>1</v>
      </c>
      <c r="U48" s="16">
        <v>175</v>
      </c>
      <c r="V48" s="103">
        <f t="shared" si="0"/>
        <v>28134.33611710972</v>
      </c>
      <c r="W48" s="103">
        <f t="shared" si="1"/>
        <v>4923508.820494201</v>
      </c>
      <c r="X48" s="298">
        <f t="shared" si="3"/>
        <v>0.27496338084490446</v>
      </c>
      <c r="Y48" s="103">
        <f t="shared" si="2"/>
        <v>1353784.6309027933</v>
      </c>
    </row>
    <row r="49" spans="2:25" ht="13.5">
      <c r="B49" s="17" t="s">
        <v>156</v>
      </c>
      <c r="C49" s="16">
        <v>82</v>
      </c>
      <c r="D49" s="16"/>
      <c r="E49" s="16"/>
      <c r="F49" s="16"/>
      <c r="G49" s="16"/>
      <c r="H49" s="16"/>
      <c r="I49" s="16"/>
      <c r="J49" s="16"/>
      <c r="K49" s="16"/>
      <c r="L49" s="16"/>
      <c r="M49" s="16"/>
      <c r="N49" s="16"/>
      <c r="O49" s="16"/>
      <c r="P49" s="16"/>
      <c r="Q49" s="16"/>
      <c r="R49" s="16"/>
      <c r="S49" s="16"/>
      <c r="T49" s="16">
        <v>1</v>
      </c>
      <c r="U49" s="16">
        <v>175</v>
      </c>
      <c r="V49" s="103">
        <f t="shared" si="0"/>
        <v>28725.15717556902</v>
      </c>
      <c r="W49" s="103">
        <f t="shared" si="1"/>
        <v>5026902.505724578</v>
      </c>
      <c r="X49" s="298">
        <f t="shared" si="3"/>
        <v>0.2664395160387124</v>
      </c>
      <c r="Y49" s="103">
        <f t="shared" si="2"/>
        <v>1339365.4707990473</v>
      </c>
    </row>
    <row r="50" spans="2:25" ht="13.5">
      <c r="B50" s="17" t="s">
        <v>157</v>
      </c>
      <c r="C50" s="16">
        <v>83</v>
      </c>
      <c r="D50" s="16"/>
      <c r="E50" s="16"/>
      <c r="F50" s="16"/>
      <c r="G50" s="16"/>
      <c r="H50" s="16"/>
      <c r="I50" s="16"/>
      <c r="J50" s="16"/>
      <c r="K50" s="16"/>
      <c r="L50" s="16"/>
      <c r="M50" s="16"/>
      <c r="N50" s="16"/>
      <c r="O50" s="16"/>
      <c r="P50" s="16"/>
      <c r="Q50" s="16"/>
      <c r="R50" s="16"/>
      <c r="S50" s="16"/>
      <c r="T50" s="16">
        <v>1</v>
      </c>
      <c r="U50" s="16">
        <v>175</v>
      </c>
      <c r="V50" s="103">
        <f t="shared" si="0"/>
        <v>29328.385476255968</v>
      </c>
      <c r="W50" s="103">
        <f t="shared" si="1"/>
        <v>5132467.458344794</v>
      </c>
      <c r="X50" s="298">
        <f t="shared" si="3"/>
        <v>0.25817989104151234</v>
      </c>
      <c r="Y50" s="103">
        <f t="shared" si="2"/>
        <v>1325099.8891695666</v>
      </c>
    </row>
    <row r="51" spans="2:25" ht="13.5">
      <c r="B51" s="17" t="s">
        <v>158</v>
      </c>
      <c r="C51" s="16">
        <v>84</v>
      </c>
      <c r="D51" s="16"/>
      <c r="E51" s="16"/>
      <c r="F51" s="16"/>
      <c r="G51" s="16"/>
      <c r="H51" s="16"/>
      <c r="I51" s="16"/>
      <c r="J51" s="16"/>
      <c r="K51" s="16"/>
      <c r="L51" s="16"/>
      <c r="M51" s="16"/>
      <c r="N51" s="16"/>
      <c r="O51" s="16"/>
      <c r="P51" s="16"/>
      <c r="Q51" s="16"/>
      <c r="R51" s="16"/>
      <c r="S51" s="16"/>
      <c r="T51" s="16">
        <v>1</v>
      </c>
      <c r="U51" s="16">
        <v>175</v>
      </c>
      <c r="V51" s="103">
        <f t="shared" si="0"/>
        <v>29944.28157125734</v>
      </c>
      <c r="W51" s="103">
        <f t="shared" si="1"/>
        <v>5240249.274970034</v>
      </c>
      <c r="X51" s="298">
        <f t="shared" si="3"/>
        <v>0.25017631441922544</v>
      </c>
      <c r="Y51" s="103">
        <f t="shared" si="2"/>
        <v>1310986.2502500215</v>
      </c>
    </row>
    <row r="52" spans="2:25" ht="13.5">
      <c r="B52" s="17" t="s">
        <v>159</v>
      </c>
      <c r="C52" s="16">
        <v>85</v>
      </c>
      <c r="D52" s="16"/>
      <c r="E52" s="16"/>
      <c r="F52" s="16"/>
      <c r="G52" s="16"/>
      <c r="H52" s="16"/>
      <c r="I52" s="16"/>
      <c r="J52" s="16"/>
      <c r="K52" s="16"/>
      <c r="L52" s="16"/>
      <c r="M52" s="16"/>
      <c r="N52" s="16"/>
      <c r="O52" s="16"/>
      <c r="P52" s="16"/>
      <c r="Q52" s="16"/>
      <c r="R52" s="16"/>
      <c r="S52" s="16"/>
      <c r="T52" s="16">
        <v>1</v>
      </c>
      <c r="U52" s="16">
        <v>175</v>
      </c>
      <c r="V52" s="103">
        <f t="shared" si="0"/>
        <v>30573.11148425374</v>
      </c>
      <c r="W52" s="103">
        <f t="shared" si="1"/>
        <v>5350294.509744404</v>
      </c>
      <c r="X52" s="298">
        <f t="shared" si="3"/>
        <v>0.24242084867222946</v>
      </c>
      <c r="Y52" s="103">
        <f t="shared" si="2"/>
        <v>1297022.9356986082</v>
      </c>
    </row>
    <row r="53" spans="2:25" ht="13.5">
      <c r="B53" s="17" t="s">
        <v>160</v>
      </c>
      <c r="C53" s="16">
        <v>86</v>
      </c>
      <c r="D53" s="16"/>
      <c r="E53" s="16"/>
      <c r="F53" s="16"/>
      <c r="G53" s="16"/>
      <c r="H53" s="16"/>
      <c r="I53" s="16"/>
      <c r="J53" s="16"/>
      <c r="K53" s="16"/>
      <c r="L53" s="16"/>
      <c r="M53" s="16"/>
      <c r="N53" s="16"/>
      <c r="O53" s="16"/>
      <c r="P53" s="16"/>
      <c r="Q53" s="16"/>
      <c r="R53" s="16"/>
      <c r="S53" s="16"/>
      <c r="T53" s="16">
        <v>1</v>
      </c>
      <c r="U53" s="16">
        <v>175</v>
      </c>
      <c r="V53" s="103">
        <f t="shared" si="0"/>
        <v>31215.146825423064</v>
      </c>
      <c r="W53" s="103">
        <f t="shared" si="1"/>
        <v>5462650.694449036</v>
      </c>
      <c r="X53" s="298">
        <f t="shared" si="3"/>
        <v>0.23490580236339034</v>
      </c>
      <c r="Y53" s="103">
        <f t="shared" si="2"/>
        <v>1283208.3444104823</v>
      </c>
    </row>
    <row r="54" spans="2:25" ht="13.5">
      <c r="B54" s="17" t="s">
        <v>180</v>
      </c>
      <c r="C54" s="16"/>
      <c r="D54" s="16"/>
      <c r="E54" s="16"/>
      <c r="F54" s="16"/>
      <c r="G54" s="16"/>
      <c r="H54" s="16"/>
      <c r="I54" s="16"/>
      <c r="J54" s="16"/>
      <c r="K54" s="16"/>
      <c r="L54" s="16"/>
      <c r="M54" s="16"/>
      <c r="N54" s="16"/>
      <c r="O54" s="16"/>
      <c r="P54" s="16"/>
      <c r="Q54" s="16"/>
      <c r="R54" s="16"/>
      <c r="S54" s="16"/>
      <c r="T54" s="16">
        <v>0</v>
      </c>
      <c r="U54" s="16">
        <v>0</v>
      </c>
      <c r="V54" s="103">
        <v>0</v>
      </c>
      <c r="W54" s="103">
        <v>0</v>
      </c>
      <c r="X54" s="298">
        <v>0</v>
      </c>
      <c r="Y54" s="103">
        <v>0</v>
      </c>
    </row>
    <row r="55" spans="23:25" ht="13.5">
      <c r="W55" s="631" t="s">
        <v>181</v>
      </c>
      <c r="X55" s="632"/>
      <c r="Y55" s="103">
        <f>SUM(Y8:Y54)</f>
        <v>87708481.04437092</v>
      </c>
    </row>
    <row r="56" spans="2:18" ht="13.5">
      <c r="B56" s="109" t="s">
        <v>182</v>
      </c>
      <c r="C56" s="628" t="s">
        <v>183</v>
      </c>
      <c r="D56" s="628"/>
      <c r="E56" s="628"/>
      <c r="F56" s="628"/>
      <c r="G56" s="628"/>
      <c r="H56" s="628"/>
      <c r="I56" s="628"/>
      <c r="J56" s="628"/>
      <c r="K56" s="628"/>
      <c r="L56" s="628"/>
      <c r="M56" s="628"/>
      <c r="N56" s="628"/>
      <c r="O56" s="628"/>
      <c r="P56" s="628"/>
      <c r="Q56" s="628"/>
      <c r="R56" s="628"/>
    </row>
    <row r="57" spans="2:25" ht="41.25" customHeight="1">
      <c r="B57" s="109" t="s">
        <v>184</v>
      </c>
      <c r="C57" s="633" t="s">
        <v>32</v>
      </c>
      <c r="D57" s="633"/>
      <c r="E57" s="633"/>
      <c r="F57" s="633"/>
      <c r="G57" s="633"/>
      <c r="H57" s="633"/>
      <c r="I57" s="633"/>
      <c r="J57" s="633"/>
      <c r="K57" s="633"/>
      <c r="L57" s="633"/>
      <c r="M57" s="633"/>
      <c r="N57" s="633"/>
      <c r="O57" s="633"/>
      <c r="P57" s="633"/>
      <c r="Q57" s="633"/>
      <c r="R57" s="633"/>
      <c r="S57" s="633"/>
      <c r="T57" s="633"/>
      <c r="U57" s="633"/>
      <c r="V57" s="633"/>
      <c r="W57" s="633"/>
      <c r="X57" s="633"/>
      <c r="Y57" s="633"/>
    </row>
    <row r="58" spans="2:13" ht="13.5">
      <c r="B58" s="109" t="s">
        <v>185</v>
      </c>
      <c r="C58" s="628" t="s">
        <v>33</v>
      </c>
      <c r="D58" s="628"/>
      <c r="E58" s="628"/>
      <c r="F58" s="628"/>
      <c r="G58" s="628"/>
      <c r="H58" s="628"/>
      <c r="I58" s="628"/>
      <c r="J58" s="628"/>
      <c r="K58" s="628"/>
      <c r="L58" s="628"/>
      <c r="M58" s="628"/>
    </row>
    <row r="61" spans="1:8" ht="13.5">
      <c r="A61" s="627" t="s">
        <v>572</v>
      </c>
      <c r="B61" s="627"/>
      <c r="C61" s="627"/>
      <c r="D61" s="627"/>
      <c r="E61" s="627"/>
      <c r="F61" s="627"/>
      <c r="G61" s="627"/>
      <c r="H61" s="627"/>
    </row>
    <row r="62" spans="1:8" ht="13.5">
      <c r="A62" s="101"/>
      <c r="B62" s="101"/>
      <c r="C62" s="101"/>
      <c r="D62" s="101" t="s">
        <v>395</v>
      </c>
      <c r="E62" s="101"/>
      <c r="F62" s="101"/>
      <c r="G62" s="101"/>
      <c r="H62" s="101"/>
    </row>
    <row r="63" spans="1:21" ht="13.5">
      <c r="A63" s="101"/>
      <c r="B63" s="101"/>
      <c r="C63" s="101"/>
      <c r="D63" s="12" t="s">
        <v>487</v>
      </c>
      <c r="E63" s="12"/>
      <c r="F63" s="12"/>
      <c r="G63" s="12"/>
      <c r="H63" s="12"/>
      <c r="I63" s="12"/>
      <c r="L63" s="628"/>
      <c r="M63" s="628"/>
      <c r="N63" s="628"/>
      <c r="O63" s="628"/>
      <c r="P63" s="628"/>
      <c r="Q63" s="628"/>
      <c r="R63" s="628"/>
      <c r="S63" s="628"/>
      <c r="T63" s="628"/>
      <c r="U63" s="628"/>
    </row>
    <row r="64" spans="1:9" ht="13.5">
      <c r="A64" s="101"/>
      <c r="B64" s="101"/>
      <c r="C64" s="101"/>
      <c r="D64" s="12"/>
      <c r="E64" s="12"/>
      <c r="F64" s="12"/>
      <c r="G64" s="12"/>
      <c r="H64" s="12"/>
      <c r="I64" s="12"/>
    </row>
    <row r="65" spans="2:25" ht="13.5">
      <c r="B65" s="629" t="s">
        <v>573</v>
      </c>
      <c r="C65" s="629" t="s">
        <v>161</v>
      </c>
      <c r="D65" s="630" t="s">
        <v>162</v>
      </c>
      <c r="E65" s="629" t="s">
        <v>163</v>
      </c>
      <c r="F65" s="629" t="s">
        <v>164</v>
      </c>
      <c r="G65" s="629" t="s">
        <v>165</v>
      </c>
      <c r="H65" s="630" t="s">
        <v>166</v>
      </c>
      <c r="I65" s="630"/>
      <c r="J65" s="630"/>
      <c r="K65" s="630"/>
      <c r="L65" s="629" t="s">
        <v>167</v>
      </c>
      <c r="M65" s="629"/>
      <c r="N65" s="629"/>
      <c r="O65" s="630" t="s">
        <v>168</v>
      </c>
      <c r="P65" s="630"/>
      <c r="Q65" s="630"/>
      <c r="R65" s="630"/>
      <c r="S65" s="630"/>
      <c r="T65" s="629" t="s">
        <v>169</v>
      </c>
      <c r="U65" s="629" t="s">
        <v>170</v>
      </c>
      <c r="V65" s="103"/>
      <c r="W65" s="103"/>
      <c r="X65" s="298"/>
      <c r="Y65" s="103"/>
    </row>
    <row r="66" spans="1:25" ht="54">
      <c r="A66" s="104"/>
      <c r="B66" s="629"/>
      <c r="C66" s="629"/>
      <c r="D66" s="630"/>
      <c r="E66" s="629"/>
      <c r="F66" s="629"/>
      <c r="G66" s="629"/>
      <c r="H66" s="102" t="s">
        <v>171</v>
      </c>
      <c r="I66" s="102" t="s">
        <v>172</v>
      </c>
      <c r="J66" s="102" t="s">
        <v>173</v>
      </c>
      <c r="K66" s="102" t="s">
        <v>174</v>
      </c>
      <c r="L66" s="102" t="s">
        <v>175</v>
      </c>
      <c r="M66" s="102" t="s">
        <v>176</v>
      </c>
      <c r="N66" s="102" t="s">
        <v>177</v>
      </c>
      <c r="O66" s="102" t="s">
        <v>496</v>
      </c>
      <c r="P66" s="102" t="s">
        <v>497</v>
      </c>
      <c r="Q66" s="102" t="s">
        <v>246</v>
      </c>
      <c r="R66" s="102" t="s">
        <v>247</v>
      </c>
      <c r="S66" s="102" t="s">
        <v>248</v>
      </c>
      <c r="T66" s="629"/>
      <c r="U66" s="629"/>
      <c r="V66" s="105" t="s">
        <v>249</v>
      </c>
      <c r="W66" s="105" t="s">
        <v>250</v>
      </c>
      <c r="X66" s="299" t="s">
        <v>251</v>
      </c>
      <c r="Y66" s="105" t="s">
        <v>252</v>
      </c>
    </row>
    <row r="67" spans="2:25" ht="13.5">
      <c r="B67" s="106" t="s">
        <v>488</v>
      </c>
      <c r="C67" s="106">
        <v>42</v>
      </c>
      <c r="D67" s="106"/>
      <c r="E67" s="106"/>
      <c r="F67" s="106"/>
      <c r="G67" s="106"/>
      <c r="H67" s="106">
        <v>17</v>
      </c>
      <c r="I67" s="106"/>
      <c r="J67" s="106"/>
      <c r="K67" s="106"/>
      <c r="L67" s="106"/>
      <c r="M67" s="106"/>
      <c r="N67" s="106"/>
      <c r="O67" s="106"/>
      <c r="P67" s="106"/>
      <c r="Q67" s="106"/>
      <c r="R67" s="106"/>
      <c r="S67" s="106"/>
      <c r="T67" s="106">
        <v>2</v>
      </c>
      <c r="U67" s="106">
        <v>201</v>
      </c>
      <c r="V67" s="107">
        <v>10103</v>
      </c>
      <c r="W67" s="107">
        <f aca="true" t="shared" si="4" ref="W67:W113">U67*V67</f>
        <v>2030703</v>
      </c>
      <c r="X67" s="300" t="s">
        <v>253</v>
      </c>
      <c r="Y67" s="108" t="s">
        <v>253</v>
      </c>
    </row>
    <row r="68" spans="2:25" ht="13.5">
      <c r="B68" s="17" t="s">
        <v>254</v>
      </c>
      <c r="C68" s="106">
        <v>43</v>
      </c>
      <c r="D68" s="16"/>
      <c r="E68" s="16"/>
      <c r="F68" s="16"/>
      <c r="G68" s="16"/>
      <c r="H68" s="106">
        <v>18</v>
      </c>
      <c r="I68" s="16"/>
      <c r="J68" s="16"/>
      <c r="K68" s="16"/>
      <c r="L68" s="16"/>
      <c r="M68" s="16"/>
      <c r="N68" s="16"/>
      <c r="O68" s="16"/>
      <c r="P68" s="16"/>
      <c r="Q68" s="16"/>
      <c r="R68" s="16"/>
      <c r="S68" s="16"/>
      <c r="T68" s="16">
        <v>2</v>
      </c>
      <c r="U68" s="16">
        <v>201</v>
      </c>
      <c r="V68" s="103">
        <f aca="true" t="shared" si="5" ref="V68:V111">V67*1.021</f>
        <v>10315.162999999999</v>
      </c>
      <c r="W68" s="103">
        <f t="shared" si="4"/>
        <v>2073347.7629999998</v>
      </c>
      <c r="X68" s="298">
        <v>0.969</v>
      </c>
      <c r="Y68" s="103">
        <f aca="true" t="shared" si="6" ref="Y68:Y113">W68*X68</f>
        <v>2009073.9823469997</v>
      </c>
    </row>
    <row r="69" spans="2:25" ht="13.5">
      <c r="B69" s="17" t="s">
        <v>255</v>
      </c>
      <c r="C69" s="106">
        <v>44</v>
      </c>
      <c r="D69" s="16"/>
      <c r="E69" s="16"/>
      <c r="F69" s="16"/>
      <c r="G69" s="16"/>
      <c r="H69" s="106"/>
      <c r="I69" s="16"/>
      <c r="J69" s="16"/>
      <c r="K69" s="16"/>
      <c r="L69" s="16"/>
      <c r="M69" s="16"/>
      <c r="N69" s="16"/>
      <c r="O69" s="16"/>
      <c r="P69" s="16"/>
      <c r="Q69" s="16"/>
      <c r="R69" s="16"/>
      <c r="S69" s="16"/>
      <c r="T69" s="16">
        <v>1</v>
      </c>
      <c r="U69" s="16">
        <v>153</v>
      </c>
      <c r="V69" s="103">
        <f t="shared" si="5"/>
        <v>10531.781422999999</v>
      </c>
      <c r="W69" s="103">
        <f t="shared" si="4"/>
        <v>1611362.5577189997</v>
      </c>
      <c r="X69" s="298">
        <f aca="true" t="shared" si="7" ref="X69:X111">X68*0.969</f>
        <v>0.9389609999999999</v>
      </c>
      <c r="Y69" s="103">
        <f t="shared" si="6"/>
        <v>1513006.5985583896</v>
      </c>
    </row>
    <row r="70" spans="2:25" ht="13.5">
      <c r="B70" s="17" t="s">
        <v>256</v>
      </c>
      <c r="C70" s="106">
        <v>45</v>
      </c>
      <c r="D70" s="16"/>
      <c r="E70" s="16"/>
      <c r="F70" s="16"/>
      <c r="G70" s="16"/>
      <c r="H70" s="106"/>
      <c r="I70" s="16"/>
      <c r="J70" s="16"/>
      <c r="K70" s="16"/>
      <c r="L70" s="16"/>
      <c r="M70" s="16"/>
      <c r="N70" s="16"/>
      <c r="O70" s="16"/>
      <c r="P70" s="16"/>
      <c r="Q70" s="16"/>
      <c r="R70" s="16"/>
      <c r="S70" s="16"/>
      <c r="T70" s="16">
        <v>1</v>
      </c>
      <c r="U70" s="16">
        <v>153</v>
      </c>
      <c r="V70" s="103">
        <f t="shared" si="5"/>
        <v>10752.948832882998</v>
      </c>
      <c r="W70" s="103">
        <f t="shared" si="4"/>
        <v>1645201.1714310986</v>
      </c>
      <c r="X70" s="298">
        <f t="shared" si="7"/>
        <v>0.9098532089999999</v>
      </c>
      <c r="Y70" s="103">
        <f t="shared" si="6"/>
        <v>1496891.565277144</v>
      </c>
    </row>
    <row r="71" spans="2:25" ht="13.5">
      <c r="B71" s="17" t="s">
        <v>257</v>
      </c>
      <c r="C71" s="106">
        <v>46</v>
      </c>
      <c r="D71" s="16"/>
      <c r="E71" s="16"/>
      <c r="F71" s="16"/>
      <c r="G71" s="16"/>
      <c r="H71" s="16"/>
      <c r="I71" s="16"/>
      <c r="J71" s="16"/>
      <c r="K71" s="16"/>
      <c r="L71" s="16"/>
      <c r="M71" s="16"/>
      <c r="N71" s="16"/>
      <c r="O71" s="16"/>
      <c r="P71" s="16"/>
      <c r="Q71" s="16"/>
      <c r="R71" s="16"/>
      <c r="S71" s="16"/>
      <c r="T71" s="16">
        <v>1</v>
      </c>
      <c r="U71" s="16">
        <v>153</v>
      </c>
      <c r="V71" s="103">
        <f t="shared" si="5"/>
        <v>10978.760758373539</v>
      </c>
      <c r="W71" s="103">
        <f t="shared" si="4"/>
        <v>1679750.3960311515</v>
      </c>
      <c r="X71" s="298">
        <f t="shared" si="7"/>
        <v>0.8816477595209998</v>
      </c>
      <c r="Y71" s="103">
        <f t="shared" si="6"/>
        <v>1480948.173215377</v>
      </c>
    </row>
    <row r="72" spans="2:25" ht="13.5">
      <c r="B72" s="17" t="s">
        <v>258</v>
      </c>
      <c r="C72" s="106">
        <v>47</v>
      </c>
      <c r="D72" s="16"/>
      <c r="E72" s="16"/>
      <c r="F72" s="16"/>
      <c r="G72" s="16"/>
      <c r="H72" s="16"/>
      <c r="I72" s="16"/>
      <c r="J72" s="16"/>
      <c r="K72" s="16"/>
      <c r="L72" s="16"/>
      <c r="M72" s="16"/>
      <c r="N72" s="16"/>
      <c r="O72" s="16"/>
      <c r="P72" s="16"/>
      <c r="Q72" s="16"/>
      <c r="R72" s="16"/>
      <c r="S72" s="16"/>
      <c r="T72" s="16">
        <v>1</v>
      </c>
      <c r="U72" s="16">
        <v>153</v>
      </c>
      <c r="V72" s="103">
        <f t="shared" si="5"/>
        <v>11209.314734299382</v>
      </c>
      <c r="W72" s="103">
        <f t="shared" si="4"/>
        <v>1715025.1543478053</v>
      </c>
      <c r="X72" s="298">
        <f t="shared" si="7"/>
        <v>0.8543166789758488</v>
      </c>
      <c r="Y72" s="103">
        <f t="shared" si="6"/>
        <v>1465174.5942224597</v>
      </c>
    </row>
    <row r="73" spans="2:25" ht="13.5">
      <c r="B73" s="17" t="s">
        <v>259</v>
      </c>
      <c r="C73" s="106">
        <v>48</v>
      </c>
      <c r="D73" s="16"/>
      <c r="E73" s="16"/>
      <c r="F73" s="16"/>
      <c r="G73" s="16"/>
      <c r="H73" s="16"/>
      <c r="I73" s="16"/>
      <c r="J73" s="16"/>
      <c r="K73" s="16"/>
      <c r="L73" s="16"/>
      <c r="M73" s="16"/>
      <c r="N73" s="16"/>
      <c r="O73" s="16"/>
      <c r="P73" s="16"/>
      <c r="Q73" s="16"/>
      <c r="R73" s="16"/>
      <c r="S73" s="16"/>
      <c r="T73" s="16">
        <v>1</v>
      </c>
      <c r="U73" s="16">
        <v>153</v>
      </c>
      <c r="V73" s="103">
        <f t="shared" si="5"/>
        <v>11444.710343719667</v>
      </c>
      <c r="W73" s="103">
        <f t="shared" si="4"/>
        <v>1751040.682589109</v>
      </c>
      <c r="X73" s="298">
        <f t="shared" si="7"/>
        <v>0.8278328619275975</v>
      </c>
      <c r="Y73" s="103">
        <f t="shared" si="6"/>
        <v>1449569.019619396</v>
      </c>
    </row>
    <row r="74" spans="2:25" ht="13.5">
      <c r="B74" s="17" t="s">
        <v>260</v>
      </c>
      <c r="C74" s="106">
        <v>49</v>
      </c>
      <c r="D74" s="16"/>
      <c r="E74" s="16"/>
      <c r="F74" s="16"/>
      <c r="G74" s="16"/>
      <c r="H74" s="16"/>
      <c r="I74" s="16"/>
      <c r="J74" s="16"/>
      <c r="K74" s="16"/>
      <c r="L74" s="16"/>
      <c r="M74" s="16"/>
      <c r="N74" s="16"/>
      <c r="O74" s="16"/>
      <c r="P74" s="16"/>
      <c r="Q74" s="16"/>
      <c r="R74" s="16"/>
      <c r="S74" s="16"/>
      <c r="T74" s="16">
        <v>1</v>
      </c>
      <c r="U74" s="16">
        <v>153</v>
      </c>
      <c r="V74" s="103">
        <f t="shared" si="5"/>
        <v>11685.04926093778</v>
      </c>
      <c r="W74" s="103">
        <f t="shared" si="4"/>
        <v>1787812.5369234802</v>
      </c>
      <c r="X74" s="298">
        <f t="shared" si="7"/>
        <v>0.802170043207842</v>
      </c>
      <c r="Y74" s="103">
        <f t="shared" si="6"/>
        <v>1434129.65999143</v>
      </c>
    </row>
    <row r="75" spans="2:25" ht="13.5">
      <c r="B75" s="17" t="s">
        <v>261</v>
      </c>
      <c r="C75" s="106">
        <v>50</v>
      </c>
      <c r="D75" s="16"/>
      <c r="E75" s="16"/>
      <c r="F75" s="16"/>
      <c r="G75" s="16"/>
      <c r="H75" s="16"/>
      <c r="I75" s="16"/>
      <c r="J75" s="16"/>
      <c r="K75" s="16"/>
      <c r="L75" s="16"/>
      <c r="M75" s="16"/>
      <c r="N75" s="16"/>
      <c r="O75" s="16"/>
      <c r="P75" s="16"/>
      <c r="Q75" s="16"/>
      <c r="R75" s="16"/>
      <c r="S75" s="16"/>
      <c r="T75" s="16">
        <v>1</v>
      </c>
      <c r="U75" s="16">
        <v>153</v>
      </c>
      <c r="V75" s="103">
        <f t="shared" si="5"/>
        <v>11930.435295417472</v>
      </c>
      <c r="W75" s="103">
        <f t="shared" si="4"/>
        <v>1825356.6001988733</v>
      </c>
      <c r="X75" s="298">
        <f t="shared" si="7"/>
        <v>0.7773027718683989</v>
      </c>
      <c r="Y75" s="103">
        <f t="shared" si="6"/>
        <v>1418854.744982861</v>
      </c>
    </row>
    <row r="76" spans="2:25" ht="13.5">
      <c r="B76" s="17" t="s">
        <v>262</v>
      </c>
      <c r="C76" s="106">
        <v>51</v>
      </c>
      <c r="D76" s="16"/>
      <c r="E76" s="16"/>
      <c r="F76" s="16"/>
      <c r="G76" s="16"/>
      <c r="H76" s="16"/>
      <c r="I76" s="16"/>
      <c r="J76" s="16"/>
      <c r="K76" s="16"/>
      <c r="L76" s="16"/>
      <c r="M76" s="16"/>
      <c r="N76" s="16"/>
      <c r="O76" s="16"/>
      <c r="P76" s="16"/>
      <c r="Q76" s="16"/>
      <c r="R76" s="16"/>
      <c r="S76" s="16"/>
      <c r="T76" s="16">
        <v>1</v>
      </c>
      <c r="U76" s="16">
        <v>153</v>
      </c>
      <c r="V76" s="103">
        <f t="shared" si="5"/>
        <v>12180.974436621238</v>
      </c>
      <c r="W76" s="103">
        <f t="shared" si="4"/>
        <v>1863689.0888030494</v>
      </c>
      <c r="X76" s="298">
        <f t="shared" si="7"/>
        <v>0.7532063859404785</v>
      </c>
      <c r="Y76" s="103">
        <f t="shared" si="6"/>
        <v>1403742.5230940483</v>
      </c>
    </row>
    <row r="77" spans="2:25" ht="13.5">
      <c r="B77" s="17" t="s">
        <v>263</v>
      </c>
      <c r="C77" s="106">
        <v>52</v>
      </c>
      <c r="D77" s="16"/>
      <c r="E77" s="16"/>
      <c r="F77" s="16"/>
      <c r="G77" s="16"/>
      <c r="H77" s="16"/>
      <c r="I77" s="16"/>
      <c r="J77" s="16"/>
      <c r="K77" s="16"/>
      <c r="L77" s="16"/>
      <c r="M77" s="16"/>
      <c r="N77" s="16"/>
      <c r="O77" s="16"/>
      <c r="P77" s="16"/>
      <c r="Q77" s="16"/>
      <c r="R77" s="16"/>
      <c r="S77" s="16"/>
      <c r="T77" s="16">
        <v>1</v>
      </c>
      <c r="U77" s="16">
        <v>153</v>
      </c>
      <c r="V77" s="103">
        <f t="shared" si="5"/>
        <v>12436.774899790284</v>
      </c>
      <c r="W77" s="103">
        <f t="shared" si="4"/>
        <v>1902826.5596679135</v>
      </c>
      <c r="X77" s="298">
        <f t="shared" si="7"/>
        <v>0.7298569879763237</v>
      </c>
      <c r="Y77" s="103">
        <f t="shared" si="6"/>
        <v>1388791.2614805738</v>
      </c>
    </row>
    <row r="78" spans="2:25" ht="13.5">
      <c r="B78" s="17" t="s">
        <v>264</v>
      </c>
      <c r="C78" s="106">
        <v>53</v>
      </c>
      <c r="D78" s="16"/>
      <c r="E78" s="16"/>
      <c r="F78" s="16"/>
      <c r="G78" s="16"/>
      <c r="H78" s="16"/>
      <c r="I78" s="16"/>
      <c r="J78" s="16"/>
      <c r="K78" s="16"/>
      <c r="L78" s="16"/>
      <c r="M78" s="16"/>
      <c r="N78" s="16"/>
      <c r="O78" s="16"/>
      <c r="P78" s="16"/>
      <c r="Q78" s="16"/>
      <c r="R78" s="16"/>
      <c r="S78" s="16"/>
      <c r="T78" s="16">
        <v>1</v>
      </c>
      <c r="U78" s="16">
        <v>153</v>
      </c>
      <c r="V78" s="103">
        <f t="shared" si="5"/>
        <v>12697.94717268588</v>
      </c>
      <c r="W78" s="103">
        <f t="shared" si="4"/>
        <v>1942785.9174209395</v>
      </c>
      <c r="X78" s="298">
        <f t="shared" si="7"/>
        <v>0.7072314213490577</v>
      </c>
      <c r="Y78" s="103">
        <f t="shared" si="6"/>
        <v>1373999.2457545442</v>
      </c>
    </row>
    <row r="79" spans="2:25" ht="13.5">
      <c r="B79" s="17" t="s">
        <v>265</v>
      </c>
      <c r="C79" s="106">
        <v>54</v>
      </c>
      <c r="D79" s="16"/>
      <c r="E79" s="16"/>
      <c r="F79" s="16"/>
      <c r="G79" s="16"/>
      <c r="H79" s="16"/>
      <c r="I79" s="16"/>
      <c r="J79" s="16"/>
      <c r="K79" s="16"/>
      <c r="L79" s="16"/>
      <c r="M79" s="16"/>
      <c r="N79" s="16"/>
      <c r="O79" s="16"/>
      <c r="P79" s="16"/>
      <c r="Q79" s="16"/>
      <c r="R79" s="16"/>
      <c r="S79" s="16"/>
      <c r="T79" s="16">
        <v>1</v>
      </c>
      <c r="U79" s="16">
        <v>153</v>
      </c>
      <c r="V79" s="103">
        <f t="shared" si="5"/>
        <v>12964.604063312281</v>
      </c>
      <c r="W79" s="103">
        <f t="shared" si="4"/>
        <v>1983584.421686779</v>
      </c>
      <c r="X79" s="298">
        <f t="shared" si="7"/>
        <v>0.6853072472872369</v>
      </c>
      <c r="Y79" s="103">
        <f t="shared" si="6"/>
        <v>1359364.7797880124</v>
      </c>
    </row>
    <row r="80" spans="2:25" ht="13.5">
      <c r="B80" s="17" t="s">
        <v>266</v>
      </c>
      <c r="C80" s="106">
        <v>55</v>
      </c>
      <c r="D80" s="16"/>
      <c r="E80" s="16"/>
      <c r="F80" s="16"/>
      <c r="G80" s="16"/>
      <c r="H80" s="16"/>
      <c r="I80" s="16"/>
      <c r="J80" s="16"/>
      <c r="K80" s="16"/>
      <c r="L80" s="16"/>
      <c r="M80" s="16"/>
      <c r="N80" s="16"/>
      <c r="O80" s="16"/>
      <c r="P80" s="16"/>
      <c r="Q80" s="16"/>
      <c r="R80" s="16"/>
      <c r="S80" s="16"/>
      <c r="T80" s="16">
        <v>1</v>
      </c>
      <c r="U80" s="16">
        <v>175</v>
      </c>
      <c r="V80" s="103">
        <f t="shared" si="5"/>
        <v>13236.860748641839</v>
      </c>
      <c r="W80" s="103">
        <f t="shared" si="4"/>
        <v>2316450.631012322</v>
      </c>
      <c r="X80" s="298">
        <f t="shared" si="7"/>
        <v>0.6640627226213326</v>
      </c>
      <c r="Y80" s="103">
        <f t="shared" si="6"/>
        <v>1538268.5128479465</v>
      </c>
    </row>
    <row r="81" spans="2:25" ht="13.5">
      <c r="B81" s="17" t="s">
        <v>267</v>
      </c>
      <c r="C81" s="106">
        <v>56</v>
      </c>
      <c r="D81" s="16"/>
      <c r="E81" s="16"/>
      <c r="F81" s="16"/>
      <c r="G81" s="16"/>
      <c r="H81" s="16"/>
      <c r="I81" s="16"/>
      <c r="J81" s="16"/>
      <c r="K81" s="16"/>
      <c r="L81" s="16"/>
      <c r="M81" s="16"/>
      <c r="N81" s="16"/>
      <c r="O81" s="16"/>
      <c r="P81" s="16"/>
      <c r="Q81" s="16"/>
      <c r="R81" s="16"/>
      <c r="S81" s="16"/>
      <c r="T81" s="16">
        <v>1</v>
      </c>
      <c r="U81" s="16">
        <v>175</v>
      </c>
      <c r="V81" s="103">
        <f t="shared" si="5"/>
        <v>13514.834824363315</v>
      </c>
      <c r="W81" s="103">
        <f t="shared" si="4"/>
        <v>2365096.09426358</v>
      </c>
      <c r="X81" s="298">
        <f t="shared" si="7"/>
        <v>0.6434767782200712</v>
      </c>
      <c r="Y81" s="103">
        <f t="shared" si="6"/>
        <v>1521884.4149176024</v>
      </c>
    </row>
    <row r="82" spans="2:25" ht="13.5">
      <c r="B82" s="17" t="s">
        <v>268</v>
      </c>
      <c r="C82" s="106">
        <v>57</v>
      </c>
      <c r="D82" s="16"/>
      <c r="E82" s="16"/>
      <c r="F82" s="16"/>
      <c r="G82" s="16"/>
      <c r="H82" s="16"/>
      <c r="I82" s="16"/>
      <c r="J82" s="16"/>
      <c r="K82" s="16"/>
      <c r="L82" s="16"/>
      <c r="M82" s="16"/>
      <c r="N82" s="16"/>
      <c r="O82" s="16"/>
      <c r="P82" s="16"/>
      <c r="Q82" s="16"/>
      <c r="R82" s="16"/>
      <c r="S82" s="16"/>
      <c r="T82" s="16">
        <v>1</v>
      </c>
      <c r="U82" s="16">
        <v>175</v>
      </c>
      <c r="V82" s="103">
        <f t="shared" si="5"/>
        <v>13798.646355674944</v>
      </c>
      <c r="W82" s="103">
        <f t="shared" si="4"/>
        <v>2414763.1122431154</v>
      </c>
      <c r="X82" s="298">
        <f t="shared" si="7"/>
        <v>0.623528998095249</v>
      </c>
      <c r="Y82" s="103">
        <f t="shared" si="6"/>
        <v>1505674.824014315</v>
      </c>
    </row>
    <row r="83" spans="2:25" ht="13.5">
      <c r="B83" s="17" t="s">
        <v>269</v>
      </c>
      <c r="C83" s="106">
        <v>58</v>
      </c>
      <c r="D83" s="16"/>
      <c r="E83" s="16"/>
      <c r="F83" s="16"/>
      <c r="G83" s="16"/>
      <c r="H83" s="16"/>
      <c r="I83" s="16"/>
      <c r="J83" s="16"/>
      <c r="K83" s="16"/>
      <c r="L83" s="16"/>
      <c r="M83" s="16"/>
      <c r="N83" s="16"/>
      <c r="O83" s="16"/>
      <c r="P83" s="16"/>
      <c r="Q83" s="16"/>
      <c r="R83" s="16"/>
      <c r="S83" s="16"/>
      <c r="T83" s="16">
        <v>1</v>
      </c>
      <c r="U83" s="16">
        <v>175</v>
      </c>
      <c r="V83" s="103">
        <f t="shared" si="5"/>
        <v>14088.417929144116</v>
      </c>
      <c r="W83" s="103">
        <f t="shared" si="4"/>
        <v>2465473.1376002203</v>
      </c>
      <c r="X83" s="298">
        <f t="shared" si="7"/>
        <v>0.6041995991542962</v>
      </c>
      <c r="Y83" s="103">
        <f t="shared" si="6"/>
        <v>1489637.8814637382</v>
      </c>
    </row>
    <row r="84" spans="2:25" ht="13.5">
      <c r="B84" s="17" t="s">
        <v>270</v>
      </c>
      <c r="C84" s="106">
        <v>59</v>
      </c>
      <c r="D84" s="16"/>
      <c r="E84" s="16"/>
      <c r="F84" s="16"/>
      <c r="G84" s="16"/>
      <c r="H84" s="16"/>
      <c r="I84" s="16"/>
      <c r="J84" s="16"/>
      <c r="K84" s="16"/>
      <c r="L84" s="16"/>
      <c r="M84" s="16"/>
      <c r="N84" s="16"/>
      <c r="O84" s="16"/>
      <c r="P84" s="16"/>
      <c r="Q84" s="16"/>
      <c r="R84" s="16"/>
      <c r="S84" s="16"/>
      <c r="T84" s="16">
        <v>1</v>
      </c>
      <c r="U84" s="16">
        <v>175</v>
      </c>
      <c r="V84" s="103">
        <f t="shared" si="5"/>
        <v>14384.27470565614</v>
      </c>
      <c r="W84" s="103">
        <f t="shared" si="4"/>
        <v>2517248.0734898243</v>
      </c>
      <c r="X84" s="298">
        <f t="shared" si="7"/>
        <v>0.585469411580513</v>
      </c>
      <c r="Y84" s="103">
        <f t="shared" si="6"/>
        <v>1473771.7483882674</v>
      </c>
    </row>
    <row r="85" spans="2:25" ht="13.5">
      <c r="B85" s="17" t="s">
        <v>271</v>
      </c>
      <c r="C85" s="106">
        <v>60</v>
      </c>
      <c r="D85" s="16"/>
      <c r="E85" s="16"/>
      <c r="F85" s="16"/>
      <c r="G85" s="16"/>
      <c r="H85" s="16"/>
      <c r="I85" s="16"/>
      <c r="J85" s="16"/>
      <c r="K85" s="16"/>
      <c r="L85" s="16"/>
      <c r="M85" s="16"/>
      <c r="N85" s="16"/>
      <c r="O85" s="16"/>
      <c r="P85" s="16"/>
      <c r="Q85" s="16"/>
      <c r="R85" s="16"/>
      <c r="S85" s="16"/>
      <c r="T85" s="16">
        <v>1</v>
      </c>
      <c r="U85" s="16">
        <v>175</v>
      </c>
      <c r="V85" s="103">
        <f t="shared" si="5"/>
        <v>14686.344474474918</v>
      </c>
      <c r="W85" s="103">
        <f t="shared" si="4"/>
        <v>2570110.2830331107</v>
      </c>
      <c r="X85" s="298">
        <f t="shared" si="7"/>
        <v>0.5673198598215171</v>
      </c>
      <c r="Y85" s="103">
        <f t="shared" si="6"/>
        <v>1458074.605496184</v>
      </c>
    </row>
    <row r="86" spans="2:25" ht="13.5">
      <c r="B86" s="17" t="s">
        <v>272</v>
      </c>
      <c r="C86" s="106">
        <v>61</v>
      </c>
      <c r="D86" s="16"/>
      <c r="E86" s="16"/>
      <c r="F86" s="16"/>
      <c r="G86" s="16"/>
      <c r="H86" s="16"/>
      <c r="I86" s="16"/>
      <c r="J86" s="16"/>
      <c r="K86" s="16"/>
      <c r="L86" s="16"/>
      <c r="M86" s="16"/>
      <c r="N86" s="16"/>
      <c r="O86" s="16"/>
      <c r="P86" s="16"/>
      <c r="Q86" s="16"/>
      <c r="R86" s="16"/>
      <c r="S86" s="16"/>
      <c r="T86" s="16">
        <v>1</v>
      </c>
      <c r="U86" s="16">
        <v>175</v>
      </c>
      <c r="V86" s="103">
        <f t="shared" si="5"/>
        <v>14994.75770843889</v>
      </c>
      <c r="W86" s="103">
        <f t="shared" si="4"/>
        <v>2624082.598976806</v>
      </c>
      <c r="X86" s="298">
        <f t="shared" si="7"/>
        <v>0.5497329441670501</v>
      </c>
      <c r="Y86" s="103">
        <f t="shared" si="6"/>
        <v>1442544.6528730441</v>
      </c>
    </row>
    <row r="87" spans="2:25" ht="13.5">
      <c r="B87" s="17" t="s">
        <v>227</v>
      </c>
      <c r="C87" s="106">
        <v>62</v>
      </c>
      <c r="D87" s="16"/>
      <c r="E87" s="16"/>
      <c r="F87" s="16"/>
      <c r="G87" s="16"/>
      <c r="H87" s="16"/>
      <c r="I87" s="16"/>
      <c r="J87" s="16"/>
      <c r="K87" s="16"/>
      <c r="L87" s="16"/>
      <c r="M87" s="16"/>
      <c r="N87" s="16"/>
      <c r="O87" s="16"/>
      <c r="P87" s="16"/>
      <c r="Q87" s="16"/>
      <c r="R87" s="16"/>
      <c r="S87" s="16"/>
      <c r="T87" s="16">
        <v>1</v>
      </c>
      <c r="U87" s="16">
        <v>175</v>
      </c>
      <c r="V87" s="103">
        <f t="shared" si="5"/>
        <v>15309.647620316106</v>
      </c>
      <c r="W87" s="103">
        <f t="shared" si="4"/>
        <v>2679188.3335553184</v>
      </c>
      <c r="X87" s="298">
        <f t="shared" si="7"/>
        <v>0.5326912228978715</v>
      </c>
      <c r="Y87" s="103">
        <f t="shared" si="6"/>
        <v>1427180.1097752932</v>
      </c>
    </row>
    <row r="88" spans="2:25" ht="13.5">
      <c r="B88" s="17" t="s">
        <v>228</v>
      </c>
      <c r="C88" s="106">
        <v>63</v>
      </c>
      <c r="D88" s="16"/>
      <c r="E88" s="16"/>
      <c r="F88" s="16"/>
      <c r="G88" s="16"/>
      <c r="H88" s="16"/>
      <c r="I88" s="16"/>
      <c r="J88" s="16"/>
      <c r="K88" s="16"/>
      <c r="L88" s="16"/>
      <c r="M88" s="16"/>
      <c r="N88" s="16"/>
      <c r="O88" s="16"/>
      <c r="P88" s="16"/>
      <c r="Q88" s="16"/>
      <c r="R88" s="16"/>
      <c r="S88" s="16"/>
      <c r="T88" s="16">
        <v>1</v>
      </c>
      <c r="U88" s="16">
        <v>175</v>
      </c>
      <c r="V88" s="103">
        <f t="shared" si="5"/>
        <v>15631.150220342743</v>
      </c>
      <c r="W88" s="103">
        <f t="shared" si="4"/>
        <v>2735451.2885599798</v>
      </c>
      <c r="X88" s="298">
        <f t="shared" si="7"/>
        <v>0.5161777949880375</v>
      </c>
      <c r="Y88" s="103">
        <f t="shared" si="6"/>
        <v>1411979.2144260763</v>
      </c>
    </row>
    <row r="89" spans="2:25" ht="13.5">
      <c r="B89" s="17" t="s">
        <v>229</v>
      </c>
      <c r="C89" s="106">
        <v>64</v>
      </c>
      <c r="D89" s="16"/>
      <c r="E89" s="16"/>
      <c r="F89" s="16"/>
      <c r="G89" s="16"/>
      <c r="H89" s="16"/>
      <c r="I89" s="16"/>
      <c r="J89" s="16"/>
      <c r="K89" s="16"/>
      <c r="L89" s="16"/>
      <c r="M89" s="16"/>
      <c r="N89" s="16"/>
      <c r="O89" s="16"/>
      <c r="P89" s="16"/>
      <c r="Q89" s="16"/>
      <c r="R89" s="16"/>
      <c r="S89" s="16"/>
      <c r="T89" s="16">
        <v>1</v>
      </c>
      <c r="U89" s="16">
        <v>175</v>
      </c>
      <c r="V89" s="103">
        <f t="shared" si="5"/>
        <v>15959.40437496994</v>
      </c>
      <c r="W89" s="103">
        <f t="shared" si="4"/>
        <v>2792895.7656197394</v>
      </c>
      <c r="X89" s="298">
        <f t="shared" si="7"/>
        <v>0.5001762833434084</v>
      </c>
      <c r="Y89" s="103">
        <f t="shared" si="6"/>
        <v>1396940.2238132241</v>
      </c>
    </row>
    <row r="90" spans="2:25" ht="13.5">
      <c r="B90" s="17" t="s">
        <v>230</v>
      </c>
      <c r="C90" s="106">
        <v>65</v>
      </c>
      <c r="D90" s="16"/>
      <c r="E90" s="16"/>
      <c r="F90" s="16"/>
      <c r="G90" s="16"/>
      <c r="H90" s="16"/>
      <c r="I90" s="16"/>
      <c r="J90" s="16"/>
      <c r="K90" s="16"/>
      <c r="L90" s="16"/>
      <c r="M90" s="16"/>
      <c r="N90" s="16"/>
      <c r="O90" s="16"/>
      <c r="P90" s="16"/>
      <c r="Q90" s="16"/>
      <c r="R90" s="16"/>
      <c r="S90" s="16"/>
      <c r="T90" s="16">
        <v>1</v>
      </c>
      <c r="U90" s="16">
        <v>175</v>
      </c>
      <c r="V90" s="103">
        <f t="shared" si="5"/>
        <v>16294.551866844307</v>
      </c>
      <c r="W90" s="103">
        <f t="shared" si="4"/>
        <v>2851546.5766977537</v>
      </c>
      <c r="X90" s="298">
        <f t="shared" si="7"/>
        <v>0.4846708185597627</v>
      </c>
      <c r="Y90" s="103">
        <f t="shared" si="6"/>
        <v>1382061.4134893895</v>
      </c>
    </row>
    <row r="91" spans="2:25" ht="13.5">
      <c r="B91" s="17" t="s">
        <v>231</v>
      </c>
      <c r="C91" s="106">
        <v>66</v>
      </c>
      <c r="D91" s="16"/>
      <c r="E91" s="16"/>
      <c r="F91" s="16"/>
      <c r="G91" s="16"/>
      <c r="H91" s="16"/>
      <c r="I91" s="16"/>
      <c r="J91" s="16"/>
      <c r="K91" s="16"/>
      <c r="L91" s="16"/>
      <c r="M91" s="16"/>
      <c r="N91" s="16"/>
      <c r="O91" s="16"/>
      <c r="P91" s="16"/>
      <c r="Q91" s="16"/>
      <c r="R91" s="16"/>
      <c r="S91" s="16"/>
      <c r="T91" s="16">
        <v>1</v>
      </c>
      <c r="U91" s="16">
        <v>175</v>
      </c>
      <c r="V91" s="103">
        <f t="shared" si="5"/>
        <v>16636.737456048035</v>
      </c>
      <c r="W91" s="103">
        <f t="shared" si="4"/>
        <v>2911429.054808406</v>
      </c>
      <c r="X91" s="298">
        <f t="shared" si="7"/>
        <v>0.46964602318441</v>
      </c>
      <c r="Y91" s="103">
        <f t="shared" si="6"/>
        <v>1367341.0773743137</v>
      </c>
    </row>
    <row r="92" spans="2:25" ht="13.5">
      <c r="B92" s="17" t="s">
        <v>232</v>
      </c>
      <c r="C92" s="106">
        <v>67</v>
      </c>
      <c r="D92" s="16"/>
      <c r="E92" s="16"/>
      <c r="F92" s="16"/>
      <c r="G92" s="16"/>
      <c r="H92" s="16"/>
      <c r="I92" s="16"/>
      <c r="J92" s="16"/>
      <c r="K92" s="16"/>
      <c r="L92" s="16"/>
      <c r="M92" s="16"/>
      <c r="N92" s="16"/>
      <c r="O92" s="16"/>
      <c r="P92" s="16"/>
      <c r="Q92" s="16"/>
      <c r="R92" s="16"/>
      <c r="S92" s="16"/>
      <c r="T92" s="16">
        <v>1</v>
      </c>
      <c r="U92" s="16">
        <v>175</v>
      </c>
      <c r="V92" s="103">
        <f t="shared" si="5"/>
        <v>16986.108942625044</v>
      </c>
      <c r="W92" s="103">
        <f t="shared" si="4"/>
        <v>2972569.0649593826</v>
      </c>
      <c r="X92" s="298">
        <f t="shared" si="7"/>
        <v>0.4550869964656933</v>
      </c>
      <c r="Y92" s="103">
        <f t="shared" si="6"/>
        <v>1352777.5275591998</v>
      </c>
    </row>
    <row r="93" spans="2:25" ht="13.5">
      <c r="B93" s="17" t="s">
        <v>233</v>
      </c>
      <c r="C93" s="106">
        <v>68</v>
      </c>
      <c r="D93" s="16"/>
      <c r="E93" s="16"/>
      <c r="F93" s="16"/>
      <c r="G93" s="16"/>
      <c r="H93" s="16"/>
      <c r="I93" s="16"/>
      <c r="J93" s="16"/>
      <c r="K93" s="16"/>
      <c r="L93" s="16"/>
      <c r="M93" s="16"/>
      <c r="N93" s="16"/>
      <c r="O93" s="16"/>
      <c r="P93" s="16"/>
      <c r="Q93" s="16"/>
      <c r="R93" s="16"/>
      <c r="S93" s="16"/>
      <c r="T93" s="16">
        <v>1</v>
      </c>
      <c r="U93" s="16">
        <v>175</v>
      </c>
      <c r="V93" s="103">
        <f t="shared" si="5"/>
        <v>17342.81723042017</v>
      </c>
      <c r="W93" s="103">
        <f t="shared" si="4"/>
        <v>3034993.0153235295</v>
      </c>
      <c r="X93" s="298">
        <f t="shared" si="7"/>
        <v>0.4409792995752568</v>
      </c>
      <c r="Y93" s="103">
        <f t="shared" si="6"/>
        <v>1338369.0941131667</v>
      </c>
    </row>
    <row r="94" spans="2:25" ht="13.5">
      <c r="B94" s="17" t="s">
        <v>234</v>
      </c>
      <c r="C94" s="106">
        <v>69</v>
      </c>
      <c r="D94" s="16"/>
      <c r="E94" s="16"/>
      <c r="F94" s="16"/>
      <c r="G94" s="16"/>
      <c r="H94" s="16"/>
      <c r="I94" s="16"/>
      <c r="J94" s="16"/>
      <c r="K94" s="16"/>
      <c r="L94" s="16"/>
      <c r="M94" s="16"/>
      <c r="N94" s="16"/>
      <c r="O94" s="16"/>
      <c r="P94" s="16"/>
      <c r="Q94" s="16"/>
      <c r="R94" s="16"/>
      <c r="S94" s="16"/>
      <c r="T94" s="16">
        <v>1</v>
      </c>
      <c r="U94" s="16">
        <v>175</v>
      </c>
      <c r="V94" s="103">
        <f t="shared" si="5"/>
        <v>17707.01639225899</v>
      </c>
      <c r="W94" s="103">
        <f t="shared" si="4"/>
        <v>3098727.868645323</v>
      </c>
      <c r="X94" s="298">
        <f t="shared" si="7"/>
        <v>0.4273089412884238</v>
      </c>
      <c r="Y94" s="103">
        <f t="shared" si="6"/>
        <v>1324114.1248917668</v>
      </c>
    </row>
    <row r="95" spans="2:25" ht="13.5">
      <c r="B95" s="17" t="s">
        <v>235</v>
      </c>
      <c r="C95" s="106">
        <v>70</v>
      </c>
      <c r="D95" s="16"/>
      <c r="E95" s="16"/>
      <c r="F95" s="16"/>
      <c r="G95" s="16"/>
      <c r="H95" s="16"/>
      <c r="I95" s="16"/>
      <c r="J95" s="16"/>
      <c r="K95" s="16"/>
      <c r="L95" s="16"/>
      <c r="M95" s="16"/>
      <c r="N95" s="16"/>
      <c r="O95" s="16"/>
      <c r="P95" s="16"/>
      <c r="Q95" s="16"/>
      <c r="R95" s="16"/>
      <c r="S95" s="16"/>
      <c r="T95" s="16">
        <v>1</v>
      </c>
      <c r="U95" s="16">
        <v>175</v>
      </c>
      <c r="V95" s="103">
        <f t="shared" si="5"/>
        <v>18078.863736496427</v>
      </c>
      <c r="W95" s="103">
        <f t="shared" si="4"/>
        <v>3163801.1538868747</v>
      </c>
      <c r="X95" s="298">
        <f t="shared" si="7"/>
        <v>0.41406236410848263</v>
      </c>
      <c r="Y95" s="103">
        <f t="shared" si="6"/>
        <v>1310010.9853475445</v>
      </c>
    </row>
    <row r="96" spans="2:25" ht="13.5">
      <c r="B96" s="17" t="s">
        <v>236</v>
      </c>
      <c r="C96" s="106">
        <v>71</v>
      </c>
      <c r="D96" s="16"/>
      <c r="E96" s="16"/>
      <c r="F96" s="16"/>
      <c r="G96" s="16"/>
      <c r="H96" s="16"/>
      <c r="I96" s="16"/>
      <c r="J96" s="16"/>
      <c r="K96" s="16"/>
      <c r="L96" s="16"/>
      <c r="M96" s="16"/>
      <c r="N96" s="16"/>
      <c r="O96" s="16"/>
      <c r="P96" s="16"/>
      <c r="Q96" s="16"/>
      <c r="R96" s="16"/>
      <c r="S96" s="16"/>
      <c r="T96" s="16">
        <v>1</v>
      </c>
      <c r="U96" s="16">
        <v>175</v>
      </c>
      <c r="V96" s="103">
        <f t="shared" si="5"/>
        <v>18458.51987496285</v>
      </c>
      <c r="W96" s="103">
        <f t="shared" si="4"/>
        <v>3230240.978118499</v>
      </c>
      <c r="X96" s="298">
        <f t="shared" si="7"/>
        <v>0.40122643082111964</v>
      </c>
      <c r="Y96" s="103">
        <f t="shared" si="6"/>
        <v>1296058.0583426077</v>
      </c>
    </row>
    <row r="97" spans="2:25" ht="13.5">
      <c r="B97" s="17" t="s">
        <v>237</v>
      </c>
      <c r="C97" s="106">
        <v>72</v>
      </c>
      <c r="D97" s="16"/>
      <c r="E97" s="16"/>
      <c r="F97" s="16"/>
      <c r="G97" s="16"/>
      <c r="H97" s="16"/>
      <c r="I97" s="16"/>
      <c r="J97" s="16"/>
      <c r="K97" s="16"/>
      <c r="L97" s="16"/>
      <c r="M97" s="16"/>
      <c r="N97" s="16"/>
      <c r="O97" s="16"/>
      <c r="P97" s="16"/>
      <c r="Q97" s="16"/>
      <c r="R97" s="16"/>
      <c r="S97" s="16"/>
      <c r="T97" s="16">
        <v>1</v>
      </c>
      <c r="U97" s="16">
        <v>175</v>
      </c>
      <c r="V97" s="103">
        <f t="shared" si="5"/>
        <v>18846.14879233707</v>
      </c>
      <c r="W97" s="103">
        <f t="shared" si="4"/>
        <v>3298076.0386589873</v>
      </c>
      <c r="X97" s="298">
        <f t="shared" si="7"/>
        <v>0.3887884114656649</v>
      </c>
      <c r="Y97" s="103">
        <f t="shared" si="6"/>
        <v>1282253.7439632004</v>
      </c>
    </row>
    <row r="98" spans="2:25" ht="13.5">
      <c r="B98" s="17" t="s">
        <v>238</v>
      </c>
      <c r="C98" s="106">
        <v>73</v>
      </c>
      <c r="D98" s="16"/>
      <c r="E98" s="16"/>
      <c r="F98" s="16"/>
      <c r="G98" s="16"/>
      <c r="H98" s="16"/>
      <c r="I98" s="16"/>
      <c r="J98" s="16"/>
      <c r="K98" s="16"/>
      <c r="L98" s="16"/>
      <c r="M98" s="16"/>
      <c r="N98" s="16"/>
      <c r="O98" s="16"/>
      <c r="P98" s="16"/>
      <c r="Q98" s="16"/>
      <c r="R98" s="16"/>
      <c r="S98" s="16"/>
      <c r="T98" s="16">
        <v>1</v>
      </c>
      <c r="U98" s="16">
        <v>175</v>
      </c>
      <c r="V98" s="103">
        <f t="shared" si="5"/>
        <v>19241.917916976145</v>
      </c>
      <c r="W98" s="103">
        <f t="shared" si="4"/>
        <v>3367335.6354708252</v>
      </c>
      <c r="X98" s="298">
        <f t="shared" si="7"/>
        <v>0.3767359707102293</v>
      </c>
      <c r="Y98" s="103">
        <f t="shared" si="6"/>
        <v>1268596.4593362482</v>
      </c>
    </row>
    <row r="99" spans="2:25" ht="13.5">
      <c r="B99" s="17" t="s">
        <v>239</v>
      </c>
      <c r="C99" s="106">
        <v>74</v>
      </c>
      <c r="D99" s="16"/>
      <c r="E99" s="16"/>
      <c r="F99" s="16"/>
      <c r="G99" s="16"/>
      <c r="H99" s="16"/>
      <c r="I99" s="16"/>
      <c r="J99" s="16"/>
      <c r="K99" s="16"/>
      <c r="L99" s="16"/>
      <c r="M99" s="16"/>
      <c r="N99" s="16"/>
      <c r="O99" s="16"/>
      <c r="P99" s="16"/>
      <c r="Q99" s="16"/>
      <c r="R99" s="16"/>
      <c r="S99" s="16"/>
      <c r="T99" s="16">
        <v>1</v>
      </c>
      <c r="U99" s="16">
        <v>175</v>
      </c>
      <c r="V99" s="103">
        <f t="shared" si="5"/>
        <v>19645.99819323264</v>
      </c>
      <c r="W99" s="103">
        <f t="shared" si="4"/>
        <v>3438049.683815712</v>
      </c>
      <c r="X99" s="298">
        <f t="shared" si="7"/>
        <v>0.36505715561821217</v>
      </c>
      <c r="Y99" s="103">
        <f t="shared" si="6"/>
        <v>1255084.6384478575</v>
      </c>
    </row>
    <row r="100" spans="2:25" ht="13.5">
      <c r="B100" s="17" t="s">
        <v>240</v>
      </c>
      <c r="C100" s="106">
        <v>75</v>
      </c>
      <c r="D100" s="16"/>
      <c r="E100" s="16"/>
      <c r="F100" s="16"/>
      <c r="G100" s="16"/>
      <c r="H100" s="16"/>
      <c r="I100" s="16"/>
      <c r="J100" s="16"/>
      <c r="K100" s="16"/>
      <c r="L100" s="16"/>
      <c r="M100" s="16"/>
      <c r="N100" s="16"/>
      <c r="O100" s="16"/>
      <c r="P100" s="16"/>
      <c r="Q100" s="16"/>
      <c r="R100" s="16"/>
      <c r="S100" s="16"/>
      <c r="T100" s="16">
        <v>1</v>
      </c>
      <c r="U100" s="16">
        <v>175</v>
      </c>
      <c r="V100" s="103">
        <f t="shared" si="5"/>
        <v>20058.564155290525</v>
      </c>
      <c r="W100" s="103">
        <f t="shared" si="4"/>
        <v>3510248.727175842</v>
      </c>
      <c r="X100" s="298">
        <f t="shared" si="7"/>
        <v>0.3537403837940476</v>
      </c>
      <c r="Y100" s="103">
        <f t="shared" si="6"/>
        <v>1241716.7319637495</v>
      </c>
    </row>
    <row r="101" spans="2:25" ht="13.5">
      <c r="B101" s="17" t="s">
        <v>241</v>
      </c>
      <c r="C101" s="106">
        <v>76</v>
      </c>
      <c r="D101" s="16"/>
      <c r="E101" s="16"/>
      <c r="F101" s="16"/>
      <c r="G101" s="16"/>
      <c r="H101" s="16"/>
      <c r="I101" s="16"/>
      <c r="J101" s="16"/>
      <c r="K101" s="16"/>
      <c r="L101" s="16"/>
      <c r="M101" s="16"/>
      <c r="N101" s="16"/>
      <c r="O101" s="16"/>
      <c r="P101" s="16"/>
      <c r="Q101" s="16"/>
      <c r="R101" s="16"/>
      <c r="S101" s="16"/>
      <c r="T101" s="16">
        <v>1</v>
      </c>
      <c r="U101" s="16">
        <v>175</v>
      </c>
      <c r="V101" s="103">
        <f t="shared" si="5"/>
        <v>20479.794002551625</v>
      </c>
      <c r="W101" s="103">
        <f t="shared" si="4"/>
        <v>3583963.9504465344</v>
      </c>
      <c r="X101" s="298">
        <f t="shared" si="7"/>
        <v>0.3427744318964321</v>
      </c>
      <c r="Y101" s="103">
        <f t="shared" si="6"/>
        <v>1228491.2070516034</v>
      </c>
    </row>
    <row r="102" spans="2:25" ht="13.5">
      <c r="B102" s="17" t="s">
        <v>242</v>
      </c>
      <c r="C102" s="106">
        <v>77</v>
      </c>
      <c r="D102" s="16"/>
      <c r="E102" s="16"/>
      <c r="F102" s="16"/>
      <c r="G102" s="16"/>
      <c r="H102" s="16"/>
      <c r="I102" s="16"/>
      <c r="J102" s="16"/>
      <c r="K102" s="16"/>
      <c r="L102" s="16"/>
      <c r="M102" s="16"/>
      <c r="N102" s="16"/>
      <c r="O102" s="16"/>
      <c r="P102" s="16"/>
      <c r="Q102" s="16"/>
      <c r="R102" s="16"/>
      <c r="S102" s="16"/>
      <c r="T102" s="16">
        <v>1</v>
      </c>
      <c r="U102" s="16">
        <v>175</v>
      </c>
      <c r="V102" s="103">
        <f t="shared" si="5"/>
        <v>20909.86967660521</v>
      </c>
      <c r="W102" s="103">
        <f t="shared" si="4"/>
        <v>3659227.193405912</v>
      </c>
      <c r="X102" s="298">
        <f t="shared" si="7"/>
        <v>0.3321484245076427</v>
      </c>
      <c r="Y102" s="103">
        <f t="shared" si="6"/>
        <v>1215406.5472052968</v>
      </c>
    </row>
    <row r="103" spans="2:25" ht="13.5">
      <c r="B103" s="17" t="s">
        <v>243</v>
      </c>
      <c r="C103" s="106">
        <v>78</v>
      </c>
      <c r="D103" s="16"/>
      <c r="E103" s="16"/>
      <c r="F103" s="16"/>
      <c r="G103" s="16"/>
      <c r="H103" s="16"/>
      <c r="I103" s="16"/>
      <c r="J103" s="16"/>
      <c r="K103" s="16"/>
      <c r="L103" s="16"/>
      <c r="M103" s="16"/>
      <c r="N103" s="16"/>
      <c r="O103" s="16"/>
      <c r="P103" s="16"/>
      <c r="Q103" s="16"/>
      <c r="R103" s="16"/>
      <c r="S103" s="16"/>
      <c r="T103" s="16">
        <v>1</v>
      </c>
      <c r="U103" s="16">
        <v>175</v>
      </c>
      <c r="V103" s="103">
        <f t="shared" si="5"/>
        <v>21348.976939813918</v>
      </c>
      <c r="W103" s="103">
        <f t="shared" si="4"/>
        <v>3736070.9644674356</v>
      </c>
      <c r="X103" s="298">
        <f t="shared" si="7"/>
        <v>0.3218518233479058</v>
      </c>
      <c r="Y103" s="103">
        <f t="shared" si="6"/>
        <v>1202461.2520710132</v>
      </c>
    </row>
    <row r="104" spans="2:25" ht="13.5">
      <c r="B104" s="17" t="s">
        <v>244</v>
      </c>
      <c r="C104" s="106">
        <v>79</v>
      </c>
      <c r="D104" s="16"/>
      <c r="E104" s="16"/>
      <c r="F104" s="16"/>
      <c r="G104" s="16"/>
      <c r="H104" s="16"/>
      <c r="I104" s="16"/>
      <c r="J104" s="16"/>
      <c r="K104" s="16"/>
      <c r="L104" s="16"/>
      <c r="M104" s="16"/>
      <c r="N104" s="16"/>
      <c r="O104" s="16"/>
      <c r="P104" s="16"/>
      <c r="Q104" s="16"/>
      <c r="R104" s="16"/>
      <c r="S104" s="16"/>
      <c r="T104" s="16">
        <v>1</v>
      </c>
      <c r="U104" s="16">
        <v>175</v>
      </c>
      <c r="V104" s="103">
        <f t="shared" si="5"/>
        <v>21797.30545555001</v>
      </c>
      <c r="W104" s="103">
        <f t="shared" si="4"/>
        <v>3814528.4547212515</v>
      </c>
      <c r="X104" s="298">
        <f t="shared" si="7"/>
        <v>0.3118744168241207</v>
      </c>
      <c r="Y104" s="103">
        <f t="shared" si="6"/>
        <v>1189653.8372752047</v>
      </c>
    </row>
    <row r="105" spans="2:25" ht="13.5">
      <c r="B105" s="17" t="s">
        <v>245</v>
      </c>
      <c r="C105" s="106">
        <v>80</v>
      </c>
      <c r="D105" s="16"/>
      <c r="E105" s="16"/>
      <c r="F105" s="16"/>
      <c r="G105" s="16"/>
      <c r="H105" s="16"/>
      <c r="I105" s="16"/>
      <c r="J105" s="16"/>
      <c r="K105" s="16"/>
      <c r="L105" s="16"/>
      <c r="M105" s="16"/>
      <c r="N105" s="16"/>
      <c r="O105" s="16"/>
      <c r="P105" s="16"/>
      <c r="Q105" s="16"/>
      <c r="R105" s="16"/>
      <c r="S105" s="16"/>
      <c r="T105" s="16">
        <v>1</v>
      </c>
      <c r="U105" s="16">
        <v>175</v>
      </c>
      <c r="V105" s="103">
        <f t="shared" si="5"/>
        <v>22255.048870116556</v>
      </c>
      <c r="W105" s="103">
        <f t="shared" si="4"/>
        <v>3894633.552270397</v>
      </c>
      <c r="X105" s="298">
        <f t="shared" si="7"/>
        <v>0.30220630990257297</v>
      </c>
      <c r="Y105" s="103">
        <f t="shared" si="6"/>
        <v>1176982.8342543861</v>
      </c>
    </row>
    <row r="106" spans="2:25" ht="13.5">
      <c r="B106" s="17" t="s">
        <v>153</v>
      </c>
      <c r="C106" s="106">
        <v>81</v>
      </c>
      <c r="D106" s="16"/>
      <c r="E106" s="16"/>
      <c r="F106" s="16"/>
      <c r="G106" s="16"/>
      <c r="H106" s="16"/>
      <c r="I106" s="16"/>
      <c r="J106" s="16"/>
      <c r="K106" s="16"/>
      <c r="L106" s="16"/>
      <c r="M106" s="16"/>
      <c r="N106" s="16"/>
      <c r="O106" s="16"/>
      <c r="P106" s="16"/>
      <c r="Q106" s="16"/>
      <c r="R106" s="16"/>
      <c r="S106" s="16"/>
      <c r="T106" s="16">
        <v>1</v>
      </c>
      <c r="U106" s="16">
        <v>175</v>
      </c>
      <c r="V106" s="103">
        <f t="shared" si="5"/>
        <v>22722.404896389</v>
      </c>
      <c r="W106" s="103">
        <f t="shared" si="4"/>
        <v>3976420.856868075</v>
      </c>
      <c r="X106" s="298">
        <f t="shared" si="7"/>
        <v>0.2928379142955932</v>
      </c>
      <c r="Y106" s="103">
        <f t="shared" si="6"/>
        <v>1164446.7900867427</v>
      </c>
    </row>
    <row r="107" spans="2:25" ht="13.5">
      <c r="B107" s="17" t="s">
        <v>154</v>
      </c>
      <c r="C107" s="106">
        <v>82</v>
      </c>
      <c r="D107" s="16"/>
      <c r="E107" s="16"/>
      <c r="F107" s="16"/>
      <c r="G107" s="16"/>
      <c r="H107" s="16"/>
      <c r="I107" s="16"/>
      <c r="J107" s="16"/>
      <c r="K107" s="16"/>
      <c r="L107" s="16"/>
      <c r="M107" s="16"/>
      <c r="N107" s="16"/>
      <c r="O107" s="16"/>
      <c r="P107" s="16"/>
      <c r="Q107" s="16"/>
      <c r="R107" s="16"/>
      <c r="S107" s="16"/>
      <c r="T107" s="16">
        <v>1</v>
      </c>
      <c r="U107" s="16">
        <v>175</v>
      </c>
      <c r="V107" s="103">
        <f t="shared" si="5"/>
        <v>23199.57539921317</v>
      </c>
      <c r="W107" s="103">
        <f t="shared" si="4"/>
        <v>4059925.6948623047</v>
      </c>
      <c r="X107" s="298">
        <f t="shared" si="7"/>
        <v>0.2837599389524298</v>
      </c>
      <c r="Y107" s="103">
        <f t="shared" si="6"/>
        <v>1152044.2673255287</v>
      </c>
    </row>
    <row r="108" spans="2:25" ht="13.5">
      <c r="B108" s="17" t="s">
        <v>155</v>
      </c>
      <c r="C108" s="106">
        <v>83</v>
      </c>
      <c r="D108" s="16"/>
      <c r="E108" s="16"/>
      <c r="F108" s="16"/>
      <c r="G108" s="16"/>
      <c r="H108" s="16"/>
      <c r="I108" s="16"/>
      <c r="J108" s="16"/>
      <c r="K108" s="16"/>
      <c r="L108" s="16"/>
      <c r="M108" s="16"/>
      <c r="N108" s="16"/>
      <c r="O108" s="16"/>
      <c r="P108" s="16"/>
      <c r="Q108" s="16"/>
      <c r="R108" s="16"/>
      <c r="S108" s="16"/>
      <c r="T108" s="16">
        <v>1</v>
      </c>
      <c r="U108" s="16">
        <v>175</v>
      </c>
      <c r="V108" s="103">
        <f t="shared" si="5"/>
        <v>23686.766482596642</v>
      </c>
      <c r="W108" s="103">
        <f t="shared" si="4"/>
        <v>4145184.1344544124</v>
      </c>
      <c r="X108" s="298">
        <f t="shared" si="7"/>
        <v>0.27496338084490446</v>
      </c>
      <c r="Y108" s="103">
        <f t="shared" si="6"/>
        <v>1139773.8438342442</v>
      </c>
    </row>
    <row r="109" spans="2:25" ht="13.5">
      <c r="B109" s="17" t="s">
        <v>156</v>
      </c>
      <c r="C109" s="106">
        <v>84</v>
      </c>
      <c r="D109" s="16"/>
      <c r="E109" s="16"/>
      <c r="F109" s="16"/>
      <c r="G109" s="16"/>
      <c r="H109" s="16"/>
      <c r="I109" s="16"/>
      <c r="J109" s="16"/>
      <c r="K109" s="16"/>
      <c r="L109" s="16"/>
      <c r="M109" s="16"/>
      <c r="N109" s="16"/>
      <c r="O109" s="16"/>
      <c r="P109" s="16"/>
      <c r="Q109" s="16"/>
      <c r="R109" s="16"/>
      <c r="S109" s="16"/>
      <c r="T109" s="16">
        <v>1</v>
      </c>
      <c r="U109" s="16">
        <v>175</v>
      </c>
      <c r="V109" s="103">
        <f t="shared" si="5"/>
        <v>24184.18857873117</v>
      </c>
      <c r="W109" s="103">
        <f t="shared" si="4"/>
        <v>4232233.001277954</v>
      </c>
      <c r="X109" s="298">
        <f t="shared" si="7"/>
        <v>0.2664395160387124</v>
      </c>
      <c r="Y109" s="103">
        <f t="shared" si="6"/>
        <v>1127634.1126235654</v>
      </c>
    </row>
    <row r="110" spans="2:25" ht="13.5">
      <c r="B110" s="17" t="s">
        <v>157</v>
      </c>
      <c r="C110" s="106">
        <v>85</v>
      </c>
      <c r="D110" s="16"/>
      <c r="E110" s="16"/>
      <c r="F110" s="16"/>
      <c r="G110" s="16"/>
      <c r="H110" s="16"/>
      <c r="I110" s="16"/>
      <c r="J110" s="16"/>
      <c r="K110" s="16"/>
      <c r="L110" s="16"/>
      <c r="M110" s="16"/>
      <c r="N110" s="16"/>
      <c r="O110" s="16"/>
      <c r="P110" s="16"/>
      <c r="Q110" s="16"/>
      <c r="R110" s="16"/>
      <c r="S110" s="16"/>
      <c r="T110" s="16">
        <v>1</v>
      </c>
      <c r="U110" s="16">
        <v>175</v>
      </c>
      <c r="V110" s="103">
        <f t="shared" si="5"/>
        <v>24692.05653888452</v>
      </c>
      <c r="W110" s="103">
        <f t="shared" si="4"/>
        <v>4321109.894304791</v>
      </c>
      <c r="X110" s="298">
        <f t="shared" si="7"/>
        <v>0.25817989104151234</v>
      </c>
      <c r="Y110" s="103">
        <f t="shared" si="6"/>
        <v>1115623.6816900119</v>
      </c>
    </row>
    <row r="111" spans="2:25" ht="13.5">
      <c r="B111" s="17" t="s">
        <v>158</v>
      </c>
      <c r="C111" s="106">
        <v>86</v>
      </c>
      <c r="D111" s="16"/>
      <c r="E111" s="16"/>
      <c r="F111" s="16"/>
      <c r="G111" s="16"/>
      <c r="H111" s="16"/>
      <c r="I111" s="16"/>
      <c r="J111" s="16"/>
      <c r="K111" s="16"/>
      <c r="L111" s="16"/>
      <c r="M111" s="16"/>
      <c r="N111" s="16"/>
      <c r="O111" s="16"/>
      <c r="P111" s="16"/>
      <c r="Q111" s="16"/>
      <c r="R111" s="16"/>
      <c r="S111" s="16"/>
      <c r="T111" s="16">
        <v>1</v>
      </c>
      <c r="U111" s="16">
        <v>175</v>
      </c>
      <c r="V111" s="103">
        <f t="shared" si="5"/>
        <v>25210.589726201095</v>
      </c>
      <c r="W111" s="103">
        <f t="shared" si="4"/>
        <v>4411853.202085191</v>
      </c>
      <c r="X111" s="298">
        <f t="shared" si="7"/>
        <v>0.25017631441922544</v>
      </c>
      <c r="Y111" s="103">
        <f t="shared" si="6"/>
        <v>1103741.1738563315</v>
      </c>
    </row>
    <row r="112" spans="2:25" ht="13.5">
      <c r="B112" s="17" t="s">
        <v>159</v>
      </c>
      <c r="C112" s="106"/>
      <c r="D112" s="16"/>
      <c r="E112" s="16"/>
      <c r="F112" s="16"/>
      <c r="G112" s="16"/>
      <c r="H112" s="16"/>
      <c r="I112" s="16"/>
      <c r="J112" s="16"/>
      <c r="K112" s="16"/>
      <c r="L112" s="16"/>
      <c r="M112" s="16"/>
      <c r="N112" s="16"/>
      <c r="O112" s="16"/>
      <c r="P112" s="16"/>
      <c r="Q112" s="16"/>
      <c r="R112" s="16"/>
      <c r="S112" s="16"/>
      <c r="T112" s="16"/>
      <c r="U112" s="16"/>
      <c r="V112" s="103">
        <v>0</v>
      </c>
      <c r="W112" s="103">
        <f t="shared" si="4"/>
        <v>0</v>
      </c>
      <c r="X112" s="298">
        <v>0</v>
      </c>
      <c r="Y112" s="103">
        <f t="shared" si="6"/>
        <v>0</v>
      </c>
    </row>
    <row r="113" spans="2:25" ht="13.5">
      <c r="B113" s="17" t="s">
        <v>160</v>
      </c>
      <c r="C113" s="106"/>
      <c r="D113" s="16"/>
      <c r="E113" s="16"/>
      <c r="F113" s="16"/>
      <c r="G113" s="16"/>
      <c r="H113" s="16"/>
      <c r="I113" s="16"/>
      <c r="J113" s="16"/>
      <c r="K113" s="16"/>
      <c r="L113" s="16"/>
      <c r="M113" s="16"/>
      <c r="N113" s="16"/>
      <c r="O113" s="16"/>
      <c r="P113" s="16"/>
      <c r="Q113" s="16"/>
      <c r="R113" s="16"/>
      <c r="S113" s="16"/>
      <c r="T113" s="16"/>
      <c r="U113" s="16"/>
      <c r="V113" s="103">
        <f>V112*1.021</f>
        <v>0</v>
      </c>
      <c r="W113" s="103">
        <f t="shared" si="4"/>
        <v>0</v>
      </c>
      <c r="X113" s="298">
        <v>0</v>
      </c>
      <c r="Y113" s="103">
        <f t="shared" si="6"/>
        <v>0</v>
      </c>
    </row>
    <row r="114" spans="2:25" ht="13.5">
      <c r="B114" s="17" t="s">
        <v>180</v>
      </c>
      <c r="C114" s="16"/>
      <c r="D114" s="16"/>
      <c r="E114" s="16"/>
      <c r="F114" s="16"/>
      <c r="G114" s="16"/>
      <c r="H114" s="16"/>
      <c r="I114" s="16"/>
      <c r="J114" s="16"/>
      <c r="K114" s="16"/>
      <c r="L114" s="16"/>
      <c r="M114" s="16"/>
      <c r="N114" s="16"/>
      <c r="O114" s="16"/>
      <c r="P114" s="16"/>
      <c r="Q114" s="16"/>
      <c r="R114" s="16"/>
      <c r="S114" s="16"/>
      <c r="T114" s="16"/>
      <c r="U114" s="16"/>
      <c r="V114" s="103">
        <v>0</v>
      </c>
      <c r="W114" s="103">
        <v>0</v>
      </c>
      <c r="X114" s="298">
        <v>0</v>
      </c>
      <c r="Y114" s="103">
        <v>0</v>
      </c>
    </row>
    <row r="115" spans="23:25" ht="13.5">
      <c r="W115" s="631" t="s">
        <v>181</v>
      </c>
      <c r="X115" s="632"/>
      <c r="Y115" s="103">
        <f>SUM(Y68:Y114)</f>
        <v>59694145.73844991</v>
      </c>
    </row>
    <row r="116" spans="2:18" ht="13.5">
      <c r="B116" s="109" t="s">
        <v>182</v>
      </c>
      <c r="C116" s="628" t="s">
        <v>183</v>
      </c>
      <c r="D116" s="628"/>
      <c r="E116" s="628"/>
      <c r="F116" s="628"/>
      <c r="G116" s="628"/>
      <c r="H116" s="628"/>
      <c r="I116" s="628"/>
      <c r="J116" s="628"/>
      <c r="K116" s="628"/>
      <c r="L116" s="628"/>
      <c r="M116" s="628"/>
      <c r="N116" s="628"/>
      <c r="O116" s="628"/>
      <c r="P116" s="628"/>
      <c r="Q116" s="628"/>
      <c r="R116" s="628"/>
    </row>
    <row r="117" spans="2:25" ht="13.5">
      <c r="B117" s="109" t="s">
        <v>184</v>
      </c>
      <c r="C117" s="633" t="s">
        <v>32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row>
    <row r="118" spans="2:13" ht="13.5">
      <c r="B118" s="109" t="s">
        <v>185</v>
      </c>
      <c r="C118" s="628" t="s">
        <v>33</v>
      </c>
      <c r="D118" s="628"/>
      <c r="E118" s="628"/>
      <c r="F118" s="628"/>
      <c r="G118" s="628"/>
      <c r="H118" s="628"/>
      <c r="I118" s="628"/>
      <c r="J118" s="628"/>
      <c r="K118" s="628"/>
      <c r="L118" s="628"/>
      <c r="M118" s="628"/>
    </row>
    <row r="121" spans="1:8" ht="13.5">
      <c r="A121" s="627" t="s">
        <v>572</v>
      </c>
      <c r="B121" s="627"/>
      <c r="C121" s="627"/>
      <c r="D121" s="627"/>
      <c r="E121" s="627"/>
      <c r="F121" s="627"/>
      <c r="G121" s="627"/>
      <c r="H121" s="627"/>
    </row>
    <row r="122" spans="1:8" ht="13.5">
      <c r="A122" s="101"/>
      <c r="B122" s="101"/>
      <c r="C122" s="101"/>
      <c r="D122" s="101" t="s">
        <v>489</v>
      </c>
      <c r="E122" s="101"/>
      <c r="F122" s="101"/>
      <c r="G122" s="101"/>
      <c r="H122" s="101"/>
    </row>
    <row r="123" spans="1:21" ht="13.5">
      <c r="A123" s="101"/>
      <c r="B123" s="101"/>
      <c r="C123" s="101"/>
      <c r="D123" s="12" t="s">
        <v>490</v>
      </c>
      <c r="E123" s="12"/>
      <c r="F123" s="12"/>
      <c r="G123" s="12"/>
      <c r="H123" s="12"/>
      <c r="I123" s="12"/>
      <c r="L123" s="628"/>
      <c r="M123" s="628"/>
      <c r="N123" s="628"/>
      <c r="O123" s="628"/>
      <c r="P123" s="628"/>
      <c r="Q123" s="628"/>
      <c r="R123" s="628"/>
      <c r="S123" s="628"/>
      <c r="T123" s="628"/>
      <c r="U123" s="628"/>
    </row>
    <row r="124" spans="1:9" ht="13.5">
      <c r="A124" s="101"/>
      <c r="B124" s="101"/>
      <c r="C124" s="101"/>
      <c r="D124" s="12"/>
      <c r="E124" s="12"/>
      <c r="F124" s="12"/>
      <c r="G124" s="12"/>
      <c r="H124" s="12"/>
      <c r="I124" s="12"/>
    </row>
    <row r="125" spans="2:25" ht="13.5">
      <c r="B125" s="629" t="s">
        <v>573</v>
      </c>
      <c r="C125" s="629" t="s">
        <v>161</v>
      </c>
      <c r="D125" s="630" t="s">
        <v>162</v>
      </c>
      <c r="E125" s="629" t="s">
        <v>163</v>
      </c>
      <c r="F125" s="629" t="s">
        <v>164</v>
      </c>
      <c r="G125" s="629" t="s">
        <v>165</v>
      </c>
      <c r="H125" s="630" t="s">
        <v>166</v>
      </c>
      <c r="I125" s="630"/>
      <c r="J125" s="630"/>
      <c r="K125" s="630"/>
      <c r="L125" s="629" t="s">
        <v>167</v>
      </c>
      <c r="M125" s="629"/>
      <c r="N125" s="629"/>
      <c r="O125" s="630" t="s">
        <v>168</v>
      </c>
      <c r="P125" s="630"/>
      <c r="Q125" s="630"/>
      <c r="R125" s="630"/>
      <c r="S125" s="630"/>
      <c r="T125" s="629" t="s">
        <v>169</v>
      </c>
      <c r="U125" s="629" t="s">
        <v>170</v>
      </c>
      <c r="V125" s="103"/>
      <c r="W125" s="103"/>
      <c r="X125" s="298"/>
      <c r="Y125" s="103"/>
    </row>
    <row r="126" spans="1:25" ht="54">
      <c r="A126" s="104"/>
      <c r="B126" s="629"/>
      <c r="C126" s="629"/>
      <c r="D126" s="630"/>
      <c r="E126" s="629"/>
      <c r="F126" s="629"/>
      <c r="G126" s="629"/>
      <c r="H126" s="102" t="s">
        <v>171</v>
      </c>
      <c r="I126" s="102" t="s">
        <v>172</v>
      </c>
      <c r="J126" s="102" t="s">
        <v>173</v>
      </c>
      <c r="K126" s="102" t="s">
        <v>174</v>
      </c>
      <c r="L126" s="102" t="s">
        <v>175</v>
      </c>
      <c r="M126" s="102" t="s">
        <v>176</v>
      </c>
      <c r="N126" s="102" t="s">
        <v>177</v>
      </c>
      <c r="O126" s="102" t="s">
        <v>496</v>
      </c>
      <c r="P126" s="102" t="s">
        <v>497</v>
      </c>
      <c r="Q126" s="102" t="s">
        <v>246</v>
      </c>
      <c r="R126" s="102" t="s">
        <v>247</v>
      </c>
      <c r="S126" s="102" t="s">
        <v>248</v>
      </c>
      <c r="T126" s="629"/>
      <c r="U126" s="629"/>
      <c r="V126" s="105" t="s">
        <v>249</v>
      </c>
      <c r="W126" s="105" t="s">
        <v>250</v>
      </c>
      <c r="X126" s="299" t="s">
        <v>251</v>
      </c>
      <c r="Y126" s="105" t="s">
        <v>252</v>
      </c>
    </row>
    <row r="127" spans="2:25" ht="13.5">
      <c r="B127" s="106" t="s">
        <v>491</v>
      </c>
      <c r="C127" s="106">
        <v>47</v>
      </c>
      <c r="D127" s="106"/>
      <c r="E127" s="106"/>
      <c r="F127" s="106"/>
      <c r="G127" s="106"/>
      <c r="H127" s="106">
        <v>17</v>
      </c>
      <c r="I127" s="106"/>
      <c r="J127" s="106"/>
      <c r="K127" s="106"/>
      <c r="L127" s="106"/>
      <c r="M127" s="106"/>
      <c r="N127" s="106"/>
      <c r="O127" s="106"/>
      <c r="P127" s="106"/>
      <c r="Q127" s="106"/>
      <c r="R127" s="106"/>
      <c r="S127" s="106"/>
      <c r="T127" s="106">
        <v>2</v>
      </c>
      <c r="U127" s="106">
        <v>201</v>
      </c>
      <c r="V127" s="107">
        <v>19520</v>
      </c>
      <c r="W127" s="107">
        <f aca="true" t="shared" si="8" ref="W127:W173">U127*V127</f>
        <v>3923520</v>
      </c>
      <c r="X127" s="300" t="s">
        <v>253</v>
      </c>
      <c r="Y127" s="108" t="s">
        <v>253</v>
      </c>
    </row>
    <row r="128" spans="2:25" ht="13.5">
      <c r="B128" s="17" t="s">
        <v>254</v>
      </c>
      <c r="C128" s="106">
        <v>48</v>
      </c>
      <c r="D128" s="16"/>
      <c r="E128" s="16"/>
      <c r="F128" s="16"/>
      <c r="G128" s="16"/>
      <c r="H128" s="106">
        <v>18</v>
      </c>
      <c r="I128" s="106"/>
      <c r="J128" s="16"/>
      <c r="K128" s="16"/>
      <c r="L128" s="16"/>
      <c r="M128" s="16"/>
      <c r="N128" s="16"/>
      <c r="O128" s="16"/>
      <c r="P128" s="16"/>
      <c r="Q128" s="16"/>
      <c r="R128" s="16"/>
      <c r="S128" s="16"/>
      <c r="T128" s="16">
        <v>2</v>
      </c>
      <c r="U128" s="16">
        <v>201</v>
      </c>
      <c r="V128" s="103">
        <f aca="true" t="shared" si="9" ref="V128:V173">V127*1.021</f>
        <v>19929.92</v>
      </c>
      <c r="W128" s="103">
        <f t="shared" si="8"/>
        <v>4005913.9199999995</v>
      </c>
      <c r="X128" s="298">
        <v>0.969</v>
      </c>
      <c r="Y128" s="103">
        <f aca="true" t="shared" si="10" ref="Y128:Y173">W128*X128</f>
        <v>3881730.5884799995</v>
      </c>
    </row>
    <row r="129" spans="2:25" ht="13.5">
      <c r="B129" s="17" t="s">
        <v>255</v>
      </c>
      <c r="C129" s="106">
        <v>49</v>
      </c>
      <c r="D129" s="16"/>
      <c r="E129" s="16"/>
      <c r="F129" s="16"/>
      <c r="G129" s="16"/>
      <c r="H129" s="106"/>
      <c r="I129" s="106"/>
      <c r="J129" s="16"/>
      <c r="K129" s="16"/>
      <c r="L129" s="16"/>
      <c r="M129" s="16"/>
      <c r="N129" s="16"/>
      <c r="O129" s="16"/>
      <c r="P129" s="16"/>
      <c r="Q129" s="16"/>
      <c r="R129" s="16"/>
      <c r="S129" s="16"/>
      <c r="T129" s="16">
        <v>1</v>
      </c>
      <c r="U129" s="16">
        <v>153</v>
      </c>
      <c r="V129" s="103">
        <f t="shared" si="9"/>
        <v>20348.448319999996</v>
      </c>
      <c r="W129" s="103">
        <f t="shared" si="8"/>
        <v>3113312.5929599996</v>
      </c>
      <c r="X129" s="298">
        <f aca="true" t="shared" si="11" ref="X129:X173">X128*0.969</f>
        <v>0.9389609999999999</v>
      </c>
      <c r="Y129" s="103">
        <f t="shared" si="10"/>
        <v>2923279.1055983137</v>
      </c>
    </row>
    <row r="130" spans="2:25" ht="13.5">
      <c r="B130" s="17" t="s">
        <v>256</v>
      </c>
      <c r="C130" s="106">
        <v>50</v>
      </c>
      <c r="D130" s="16"/>
      <c r="E130" s="16"/>
      <c r="F130" s="16"/>
      <c r="G130" s="16"/>
      <c r="H130" s="106"/>
      <c r="I130" s="106"/>
      <c r="J130" s="16"/>
      <c r="K130" s="16"/>
      <c r="L130" s="16"/>
      <c r="M130" s="16"/>
      <c r="N130" s="16"/>
      <c r="O130" s="16"/>
      <c r="P130" s="16"/>
      <c r="Q130" s="16"/>
      <c r="R130" s="16"/>
      <c r="S130" s="16"/>
      <c r="T130" s="16">
        <v>1</v>
      </c>
      <c r="U130" s="16">
        <v>153</v>
      </c>
      <c r="V130" s="103">
        <f t="shared" si="9"/>
        <v>20775.765734719993</v>
      </c>
      <c r="W130" s="103">
        <f t="shared" si="8"/>
        <v>3178692.157412159</v>
      </c>
      <c r="X130" s="298">
        <f t="shared" si="11"/>
        <v>0.9098532089999999</v>
      </c>
      <c r="Y130" s="103">
        <f t="shared" si="10"/>
        <v>2892143.2598445853</v>
      </c>
    </row>
    <row r="131" spans="2:25" ht="13.5">
      <c r="B131" s="17" t="s">
        <v>257</v>
      </c>
      <c r="C131" s="106">
        <v>51</v>
      </c>
      <c r="D131" s="16"/>
      <c r="E131" s="16"/>
      <c r="F131" s="16"/>
      <c r="G131" s="16"/>
      <c r="H131" s="16"/>
      <c r="I131" s="16"/>
      <c r="J131" s="16"/>
      <c r="K131" s="16"/>
      <c r="L131" s="16"/>
      <c r="M131" s="16"/>
      <c r="N131" s="16"/>
      <c r="O131" s="16"/>
      <c r="P131" s="16"/>
      <c r="Q131" s="16"/>
      <c r="R131" s="16"/>
      <c r="S131" s="16"/>
      <c r="T131" s="16">
        <v>1</v>
      </c>
      <c r="U131" s="16">
        <v>153</v>
      </c>
      <c r="V131" s="103">
        <f t="shared" si="9"/>
        <v>21212.05681514911</v>
      </c>
      <c r="W131" s="103">
        <f t="shared" si="8"/>
        <v>3245444.692717814</v>
      </c>
      <c r="X131" s="298">
        <f t="shared" si="11"/>
        <v>0.8816477595209998</v>
      </c>
      <c r="Y131" s="103">
        <f t="shared" si="10"/>
        <v>2861339.04198398</v>
      </c>
    </row>
    <row r="132" spans="2:25" ht="13.5">
      <c r="B132" s="17" t="s">
        <v>258</v>
      </c>
      <c r="C132" s="106">
        <v>52</v>
      </c>
      <c r="D132" s="16"/>
      <c r="E132" s="16"/>
      <c r="F132" s="16"/>
      <c r="G132" s="16"/>
      <c r="H132" s="16"/>
      <c r="I132" s="16"/>
      <c r="J132" s="16"/>
      <c r="K132" s="16"/>
      <c r="L132" s="16"/>
      <c r="M132" s="16"/>
      <c r="N132" s="16"/>
      <c r="O132" s="16"/>
      <c r="P132" s="16"/>
      <c r="Q132" s="16"/>
      <c r="R132" s="16"/>
      <c r="S132" s="16"/>
      <c r="T132" s="16">
        <v>1</v>
      </c>
      <c r="U132" s="16">
        <v>153</v>
      </c>
      <c r="V132" s="103">
        <f t="shared" si="9"/>
        <v>21657.51000826724</v>
      </c>
      <c r="W132" s="103">
        <f t="shared" si="8"/>
        <v>3313599.0312648877</v>
      </c>
      <c r="X132" s="298">
        <f t="shared" si="11"/>
        <v>0.8543166789758488</v>
      </c>
      <c r="Y132" s="103">
        <f t="shared" si="10"/>
        <v>2830862.919847809</v>
      </c>
    </row>
    <row r="133" spans="2:25" ht="13.5">
      <c r="B133" s="17" t="s">
        <v>259</v>
      </c>
      <c r="C133" s="106">
        <v>53</v>
      </c>
      <c r="D133" s="16"/>
      <c r="E133" s="16"/>
      <c r="F133" s="16"/>
      <c r="G133" s="16"/>
      <c r="H133" s="16"/>
      <c r="I133" s="16"/>
      <c r="J133" s="16"/>
      <c r="K133" s="16"/>
      <c r="L133" s="16"/>
      <c r="M133" s="16"/>
      <c r="N133" s="16"/>
      <c r="O133" s="16"/>
      <c r="P133" s="16"/>
      <c r="Q133" s="16"/>
      <c r="R133" s="16"/>
      <c r="S133" s="16"/>
      <c r="T133" s="16">
        <v>1</v>
      </c>
      <c r="U133" s="16">
        <v>153</v>
      </c>
      <c r="V133" s="103">
        <f t="shared" si="9"/>
        <v>22112.31771844085</v>
      </c>
      <c r="W133" s="103">
        <f t="shared" si="8"/>
        <v>3383184.61092145</v>
      </c>
      <c r="X133" s="298">
        <f t="shared" si="11"/>
        <v>0.8278328619275975</v>
      </c>
      <c r="Y133" s="103">
        <f t="shared" si="10"/>
        <v>2800711.3988885093</v>
      </c>
    </row>
    <row r="134" spans="2:25" ht="13.5">
      <c r="B134" s="17" t="s">
        <v>260</v>
      </c>
      <c r="C134" s="106">
        <v>54</v>
      </c>
      <c r="D134" s="16"/>
      <c r="E134" s="16"/>
      <c r="F134" s="16"/>
      <c r="G134" s="16"/>
      <c r="H134" s="16"/>
      <c r="I134" s="16"/>
      <c r="J134" s="16"/>
      <c r="K134" s="16"/>
      <c r="L134" s="16"/>
      <c r="M134" s="16"/>
      <c r="N134" s="16"/>
      <c r="O134" s="16"/>
      <c r="P134" s="16"/>
      <c r="Q134" s="16"/>
      <c r="R134" s="16"/>
      <c r="S134" s="16"/>
      <c r="T134" s="16">
        <v>1</v>
      </c>
      <c r="U134" s="16">
        <v>153</v>
      </c>
      <c r="V134" s="103">
        <f t="shared" si="9"/>
        <v>22576.676390528104</v>
      </c>
      <c r="W134" s="103">
        <f t="shared" si="8"/>
        <v>3454231.4877508</v>
      </c>
      <c r="X134" s="298">
        <f t="shared" si="11"/>
        <v>0.802170043207842</v>
      </c>
      <c r="Y134" s="103">
        <f t="shared" si="10"/>
        <v>2770881.0217789477</v>
      </c>
    </row>
    <row r="135" spans="2:25" ht="13.5">
      <c r="B135" s="17" t="s">
        <v>261</v>
      </c>
      <c r="C135" s="106">
        <v>55</v>
      </c>
      <c r="D135" s="16"/>
      <c r="E135" s="16"/>
      <c r="F135" s="16"/>
      <c r="G135" s="16"/>
      <c r="H135" s="16"/>
      <c r="I135" s="16"/>
      <c r="J135" s="16"/>
      <c r="K135" s="16"/>
      <c r="L135" s="16"/>
      <c r="M135" s="16"/>
      <c r="N135" s="16"/>
      <c r="O135" s="16"/>
      <c r="P135" s="16"/>
      <c r="Q135" s="16"/>
      <c r="R135" s="16"/>
      <c r="S135" s="16"/>
      <c r="T135" s="16">
        <v>1</v>
      </c>
      <c r="U135" s="16">
        <v>175</v>
      </c>
      <c r="V135" s="103">
        <f t="shared" si="9"/>
        <v>23050.786594729194</v>
      </c>
      <c r="W135" s="103">
        <f t="shared" si="8"/>
        <v>4033887.654077609</v>
      </c>
      <c r="X135" s="298">
        <f t="shared" si="11"/>
        <v>0.7773027718683989</v>
      </c>
      <c r="Y135" s="103">
        <f t="shared" si="10"/>
        <v>3135552.0549202384</v>
      </c>
    </row>
    <row r="136" spans="2:25" ht="13.5">
      <c r="B136" s="17" t="s">
        <v>262</v>
      </c>
      <c r="C136" s="106">
        <v>56</v>
      </c>
      <c r="D136" s="16"/>
      <c r="E136" s="16"/>
      <c r="F136" s="16"/>
      <c r="G136" s="16"/>
      <c r="H136" s="16"/>
      <c r="I136" s="16"/>
      <c r="J136" s="16"/>
      <c r="K136" s="16"/>
      <c r="L136" s="16"/>
      <c r="M136" s="16"/>
      <c r="N136" s="16"/>
      <c r="O136" s="16"/>
      <c r="P136" s="16"/>
      <c r="Q136" s="16"/>
      <c r="R136" s="16"/>
      <c r="S136" s="16"/>
      <c r="T136" s="16">
        <v>1</v>
      </c>
      <c r="U136" s="16">
        <v>175</v>
      </c>
      <c r="V136" s="103">
        <f t="shared" si="9"/>
        <v>23534.853113218505</v>
      </c>
      <c r="W136" s="103">
        <f t="shared" si="8"/>
        <v>4118599.2948132385</v>
      </c>
      <c r="X136" s="298">
        <f t="shared" si="11"/>
        <v>0.7532063859404785</v>
      </c>
      <c r="Y136" s="103">
        <f t="shared" si="10"/>
        <v>3102155.289983283</v>
      </c>
    </row>
    <row r="137" spans="2:25" ht="13.5">
      <c r="B137" s="17" t="s">
        <v>263</v>
      </c>
      <c r="C137" s="106">
        <v>57</v>
      </c>
      <c r="D137" s="16"/>
      <c r="E137" s="16"/>
      <c r="F137" s="16"/>
      <c r="G137" s="16"/>
      <c r="H137" s="16"/>
      <c r="I137" s="16"/>
      <c r="J137" s="16"/>
      <c r="K137" s="16"/>
      <c r="L137" s="16"/>
      <c r="M137" s="16"/>
      <c r="N137" s="16"/>
      <c r="O137" s="16"/>
      <c r="P137" s="16"/>
      <c r="Q137" s="16"/>
      <c r="R137" s="16"/>
      <c r="S137" s="16"/>
      <c r="T137" s="16">
        <v>1</v>
      </c>
      <c r="U137" s="16">
        <v>175</v>
      </c>
      <c r="V137" s="103">
        <f t="shared" si="9"/>
        <v>24029.08502859609</v>
      </c>
      <c r="W137" s="103">
        <f t="shared" si="8"/>
        <v>4205089.880004316</v>
      </c>
      <c r="X137" s="298">
        <f t="shared" si="11"/>
        <v>0.7298569879763237</v>
      </c>
      <c r="Y137" s="103">
        <f t="shared" si="10"/>
        <v>3069114.2339896704</v>
      </c>
    </row>
    <row r="138" spans="2:25" ht="13.5">
      <c r="B138" s="17" t="s">
        <v>264</v>
      </c>
      <c r="C138" s="106">
        <v>58</v>
      </c>
      <c r="D138" s="16"/>
      <c r="E138" s="16"/>
      <c r="F138" s="16"/>
      <c r="G138" s="16"/>
      <c r="H138" s="16"/>
      <c r="I138" s="16"/>
      <c r="J138" s="16"/>
      <c r="K138" s="16"/>
      <c r="L138" s="16"/>
      <c r="M138" s="16"/>
      <c r="N138" s="16"/>
      <c r="O138" s="16"/>
      <c r="P138" s="16"/>
      <c r="Q138" s="16"/>
      <c r="R138" s="16"/>
      <c r="S138" s="16"/>
      <c r="T138" s="16">
        <v>1</v>
      </c>
      <c r="U138" s="16">
        <v>175</v>
      </c>
      <c r="V138" s="103">
        <f t="shared" si="9"/>
        <v>24533.695814196606</v>
      </c>
      <c r="W138" s="103">
        <f t="shared" si="8"/>
        <v>4293396.767484406</v>
      </c>
      <c r="X138" s="298">
        <f t="shared" si="11"/>
        <v>0.7072314213490577</v>
      </c>
      <c r="Y138" s="103">
        <f t="shared" si="10"/>
        <v>3036425.0982834464</v>
      </c>
    </row>
    <row r="139" spans="2:25" ht="13.5">
      <c r="B139" s="17" t="s">
        <v>265</v>
      </c>
      <c r="C139" s="106">
        <v>59</v>
      </c>
      <c r="D139" s="16"/>
      <c r="E139" s="16"/>
      <c r="F139" s="16"/>
      <c r="G139" s="16"/>
      <c r="H139" s="16"/>
      <c r="I139" s="16"/>
      <c r="J139" s="16"/>
      <c r="K139" s="16"/>
      <c r="L139" s="16"/>
      <c r="M139" s="16"/>
      <c r="N139" s="16"/>
      <c r="O139" s="16"/>
      <c r="P139" s="16"/>
      <c r="Q139" s="16"/>
      <c r="R139" s="16"/>
      <c r="S139" s="16"/>
      <c r="T139" s="16">
        <v>1</v>
      </c>
      <c r="U139" s="16">
        <v>175</v>
      </c>
      <c r="V139" s="103">
        <f t="shared" si="9"/>
        <v>25048.90342629473</v>
      </c>
      <c r="W139" s="103">
        <f t="shared" si="8"/>
        <v>4383558.099601578</v>
      </c>
      <c r="X139" s="298">
        <f t="shared" si="11"/>
        <v>0.6853072472872369</v>
      </c>
      <c r="Y139" s="103">
        <f t="shared" si="10"/>
        <v>3004084.134561629</v>
      </c>
    </row>
    <row r="140" spans="2:25" ht="13.5">
      <c r="B140" s="17" t="s">
        <v>266</v>
      </c>
      <c r="C140" s="106">
        <v>60</v>
      </c>
      <c r="D140" s="16"/>
      <c r="E140" s="16"/>
      <c r="F140" s="16"/>
      <c r="G140" s="16"/>
      <c r="H140" s="16"/>
      <c r="I140" s="16"/>
      <c r="J140" s="16"/>
      <c r="K140" s="16"/>
      <c r="L140" s="16"/>
      <c r="M140" s="16"/>
      <c r="N140" s="16"/>
      <c r="O140" s="16"/>
      <c r="P140" s="16"/>
      <c r="Q140" s="16"/>
      <c r="R140" s="16"/>
      <c r="S140" s="16"/>
      <c r="T140" s="16">
        <v>1</v>
      </c>
      <c r="U140" s="16">
        <v>175</v>
      </c>
      <c r="V140" s="103">
        <f t="shared" si="9"/>
        <v>25574.930398246917</v>
      </c>
      <c r="W140" s="103">
        <f t="shared" si="8"/>
        <v>4475612.819693211</v>
      </c>
      <c r="X140" s="298">
        <f t="shared" si="11"/>
        <v>0.6640627226213326</v>
      </c>
      <c r="Y140" s="103">
        <f t="shared" si="10"/>
        <v>2972087.634444413</v>
      </c>
    </row>
    <row r="141" spans="2:25" ht="13.5">
      <c r="B141" s="17" t="s">
        <v>267</v>
      </c>
      <c r="C141" s="106">
        <v>61</v>
      </c>
      <c r="D141" s="16"/>
      <c r="E141" s="16"/>
      <c r="F141" s="16"/>
      <c r="G141" s="16"/>
      <c r="H141" s="16"/>
      <c r="I141" s="16"/>
      <c r="J141" s="16"/>
      <c r="K141" s="16"/>
      <c r="L141" s="16"/>
      <c r="M141" s="16"/>
      <c r="N141" s="16"/>
      <c r="O141" s="16"/>
      <c r="P141" s="16"/>
      <c r="Q141" s="16"/>
      <c r="R141" s="16"/>
      <c r="S141" s="16"/>
      <c r="T141" s="16">
        <v>1</v>
      </c>
      <c r="U141" s="16">
        <v>175</v>
      </c>
      <c r="V141" s="103">
        <f t="shared" si="9"/>
        <v>26112.0039366101</v>
      </c>
      <c r="W141" s="103">
        <f t="shared" si="8"/>
        <v>4569600.688906767</v>
      </c>
      <c r="X141" s="298">
        <f t="shared" si="11"/>
        <v>0.6434767782200712</v>
      </c>
      <c r="Y141" s="103">
        <f t="shared" si="10"/>
        <v>2940431.9290499445</v>
      </c>
    </row>
    <row r="142" spans="2:25" ht="13.5">
      <c r="B142" s="17" t="s">
        <v>268</v>
      </c>
      <c r="C142" s="106">
        <v>62</v>
      </c>
      <c r="D142" s="16"/>
      <c r="E142" s="16"/>
      <c r="F142" s="16"/>
      <c r="G142" s="16"/>
      <c r="H142" s="16"/>
      <c r="I142" s="16"/>
      <c r="J142" s="16"/>
      <c r="K142" s="16"/>
      <c r="L142" s="16"/>
      <c r="M142" s="16"/>
      <c r="N142" s="16"/>
      <c r="O142" s="16"/>
      <c r="P142" s="16"/>
      <c r="Q142" s="16"/>
      <c r="R142" s="16"/>
      <c r="S142" s="16"/>
      <c r="T142" s="16">
        <v>1</v>
      </c>
      <c r="U142" s="16">
        <v>175</v>
      </c>
      <c r="V142" s="103">
        <f t="shared" si="9"/>
        <v>26660.356019278912</v>
      </c>
      <c r="W142" s="103">
        <f t="shared" si="8"/>
        <v>4665562.30337381</v>
      </c>
      <c r="X142" s="298">
        <f t="shared" si="11"/>
        <v>0.623528998095249</v>
      </c>
      <c r="Y142" s="103">
        <f t="shared" si="10"/>
        <v>2909113.388573634</v>
      </c>
    </row>
    <row r="143" spans="2:25" ht="13.5">
      <c r="B143" s="17" t="s">
        <v>269</v>
      </c>
      <c r="C143" s="106">
        <v>63</v>
      </c>
      <c r="D143" s="16"/>
      <c r="E143" s="16"/>
      <c r="F143" s="16"/>
      <c r="G143" s="16"/>
      <c r="H143" s="16"/>
      <c r="I143" s="16"/>
      <c r="J143" s="16"/>
      <c r="K143" s="16"/>
      <c r="L143" s="16"/>
      <c r="M143" s="16"/>
      <c r="N143" s="16"/>
      <c r="O143" s="16"/>
      <c r="P143" s="16"/>
      <c r="Q143" s="16"/>
      <c r="R143" s="16"/>
      <c r="S143" s="16"/>
      <c r="T143" s="16">
        <v>1</v>
      </c>
      <c r="U143" s="16">
        <v>175</v>
      </c>
      <c r="V143" s="103">
        <f t="shared" si="9"/>
        <v>27220.223495683767</v>
      </c>
      <c r="W143" s="103">
        <f t="shared" si="8"/>
        <v>4763539.111744659</v>
      </c>
      <c r="X143" s="298">
        <f t="shared" si="11"/>
        <v>0.6041995991542962</v>
      </c>
      <c r="Y143" s="103">
        <f t="shared" si="10"/>
        <v>2878128.421871935</v>
      </c>
    </row>
    <row r="144" spans="2:25" ht="13.5">
      <c r="B144" s="17" t="s">
        <v>270</v>
      </c>
      <c r="C144" s="106">
        <v>64</v>
      </c>
      <c r="D144" s="16"/>
      <c r="E144" s="16"/>
      <c r="F144" s="16"/>
      <c r="G144" s="16"/>
      <c r="H144" s="16"/>
      <c r="I144" s="16"/>
      <c r="J144" s="16"/>
      <c r="K144" s="16"/>
      <c r="L144" s="16"/>
      <c r="M144" s="16"/>
      <c r="N144" s="16"/>
      <c r="O144" s="16"/>
      <c r="P144" s="16"/>
      <c r="Q144" s="16"/>
      <c r="R144" s="16"/>
      <c r="S144" s="16"/>
      <c r="T144" s="16">
        <v>1</v>
      </c>
      <c r="U144" s="16">
        <v>175</v>
      </c>
      <c r="V144" s="103">
        <f t="shared" si="9"/>
        <v>27791.848189093125</v>
      </c>
      <c r="W144" s="103">
        <f t="shared" si="8"/>
        <v>4863573.433091297</v>
      </c>
      <c r="X144" s="298">
        <f t="shared" si="11"/>
        <v>0.585469411580513</v>
      </c>
      <c r="Y144" s="103">
        <f t="shared" si="10"/>
        <v>2847473.476050577</v>
      </c>
    </row>
    <row r="145" spans="2:25" ht="13.5">
      <c r="B145" s="17" t="s">
        <v>271</v>
      </c>
      <c r="C145" s="106">
        <v>65</v>
      </c>
      <c r="D145" s="16"/>
      <c r="E145" s="16"/>
      <c r="F145" s="16"/>
      <c r="G145" s="16"/>
      <c r="H145" s="16"/>
      <c r="I145" s="16"/>
      <c r="J145" s="16"/>
      <c r="K145" s="16"/>
      <c r="L145" s="16"/>
      <c r="M145" s="16"/>
      <c r="N145" s="16"/>
      <c r="O145" s="16"/>
      <c r="P145" s="16"/>
      <c r="Q145" s="16"/>
      <c r="R145" s="16"/>
      <c r="S145" s="16"/>
      <c r="T145" s="16">
        <v>1</v>
      </c>
      <c r="U145" s="16">
        <v>175</v>
      </c>
      <c r="V145" s="103">
        <f t="shared" si="9"/>
        <v>28375.47700106408</v>
      </c>
      <c r="W145" s="103">
        <f t="shared" si="8"/>
        <v>4965708.475186214</v>
      </c>
      <c r="X145" s="298">
        <f t="shared" si="11"/>
        <v>0.5673198598215171</v>
      </c>
      <c r="Y145" s="103">
        <f t="shared" si="10"/>
        <v>2817145.0360571626</v>
      </c>
    </row>
    <row r="146" spans="2:25" ht="13.5">
      <c r="B146" s="17" t="s">
        <v>272</v>
      </c>
      <c r="C146" s="106">
        <v>66</v>
      </c>
      <c r="D146" s="16"/>
      <c r="E146" s="16"/>
      <c r="F146" s="16"/>
      <c r="G146" s="16"/>
      <c r="H146" s="16"/>
      <c r="I146" s="16"/>
      <c r="J146" s="16"/>
      <c r="K146" s="16"/>
      <c r="L146" s="16"/>
      <c r="M146" s="16"/>
      <c r="N146" s="16"/>
      <c r="O146" s="16"/>
      <c r="P146" s="16"/>
      <c r="Q146" s="16"/>
      <c r="R146" s="16"/>
      <c r="S146" s="16"/>
      <c r="T146" s="16">
        <v>1</v>
      </c>
      <c r="U146" s="16">
        <v>175</v>
      </c>
      <c r="V146" s="103">
        <f t="shared" si="9"/>
        <v>28971.36201808642</v>
      </c>
      <c r="W146" s="103">
        <f t="shared" si="8"/>
        <v>5069988.353165124</v>
      </c>
      <c r="X146" s="298">
        <f t="shared" si="11"/>
        <v>0.5497329441670501</v>
      </c>
      <c r="Y146" s="103">
        <f t="shared" si="10"/>
        <v>2787139.624278117</v>
      </c>
    </row>
    <row r="147" spans="2:25" ht="13.5">
      <c r="B147" s="17" t="s">
        <v>227</v>
      </c>
      <c r="C147" s="106">
        <v>67</v>
      </c>
      <c r="D147" s="16"/>
      <c r="E147" s="16"/>
      <c r="F147" s="16"/>
      <c r="G147" s="16"/>
      <c r="H147" s="16"/>
      <c r="I147" s="16"/>
      <c r="J147" s="16"/>
      <c r="K147" s="16"/>
      <c r="L147" s="16"/>
      <c r="M147" s="16"/>
      <c r="N147" s="16"/>
      <c r="O147" s="16"/>
      <c r="P147" s="16"/>
      <c r="Q147" s="16"/>
      <c r="R147" s="16"/>
      <c r="S147" s="16"/>
      <c r="T147" s="16">
        <v>1</v>
      </c>
      <c r="U147" s="16">
        <v>175</v>
      </c>
      <c r="V147" s="103">
        <f t="shared" si="9"/>
        <v>29579.760620466233</v>
      </c>
      <c r="W147" s="103">
        <f t="shared" si="8"/>
        <v>5176458.1085815905</v>
      </c>
      <c r="X147" s="298">
        <f t="shared" si="11"/>
        <v>0.5326912228978715</v>
      </c>
      <c r="Y147" s="103">
        <f t="shared" si="10"/>
        <v>2757453.8001399306</v>
      </c>
    </row>
    <row r="148" spans="2:25" ht="13.5">
      <c r="B148" s="17" t="s">
        <v>228</v>
      </c>
      <c r="C148" s="106">
        <v>68</v>
      </c>
      <c r="D148" s="16"/>
      <c r="E148" s="16"/>
      <c r="F148" s="16"/>
      <c r="G148" s="16"/>
      <c r="H148" s="16"/>
      <c r="I148" s="16"/>
      <c r="J148" s="16"/>
      <c r="K148" s="16"/>
      <c r="L148" s="16"/>
      <c r="M148" s="16"/>
      <c r="N148" s="16"/>
      <c r="O148" s="16"/>
      <c r="P148" s="16"/>
      <c r="Q148" s="16"/>
      <c r="R148" s="16"/>
      <c r="S148" s="16"/>
      <c r="T148" s="16">
        <v>1</v>
      </c>
      <c r="U148" s="16">
        <v>175</v>
      </c>
      <c r="V148" s="103">
        <f t="shared" si="9"/>
        <v>30200.935593496022</v>
      </c>
      <c r="W148" s="103">
        <f t="shared" si="8"/>
        <v>5285163.728861804</v>
      </c>
      <c r="X148" s="298">
        <f t="shared" si="11"/>
        <v>0.5161777949880375</v>
      </c>
      <c r="Y148" s="103">
        <f t="shared" si="10"/>
        <v>2728084.15971464</v>
      </c>
    </row>
    <row r="149" spans="2:25" ht="13.5">
      <c r="B149" s="17" t="s">
        <v>229</v>
      </c>
      <c r="C149" s="106">
        <v>69</v>
      </c>
      <c r="D149" s="16"/>
      <c r="E149" s="16"/>
      <c r="F149" s="16"/>
      <c r="G149" s="16"/>
      <c r="H149" s="16"/>
      <c r="I149" s="16"/>
      <c r="J149" s="16"/>
      <c r="K149" s="16"/>
      <c r="L149" s="16"/>
      <c r="M149" s="16"/>
      <c r="N149" s="16"/>
      <c r="O149" s="16"/>
      <c r="P149" s="16"/>
      <c r="Q149" s="16"/>
      <c r="R149" s="16"/>
      <c r="S149" s="16"/>
      <c r="T149" s="16">
        <v>1</v>
      </c>
      <c r="U149" s="16">
        <v>175</v>
      </c>
      <c r="V149" s="103">
        <f t="shared" si="9"/>
        <v>30835.155240959437</v>
      </c>
      <c r="W149" s="103">
        <f t="shared" si="8"/>
        <v>5396152.167167901</v>
      </c>
      <c r="X149" s="298">
        <f t="shared" si="11"/>
        <v>0.5001762833434084</v>
      </c>
      <c r="Y149" s="103">
        <f t="shared" si="10"/>
        <v>2699027.335329519</v>
      </c>
    </row>
    <row r="150" spans="2:25" ht="13.5">
      <c r="B150" s="17" t="s">
        <v>230</v>
      </c>
      <c r="C150" s="106">
        <v>70</v>
      </c>
      <c r="D150" s="16"/>
      <c r="E150" s="16"/>
      <c r="F150" s="16"/>
      <c r="G150" s="16"/>
      <c r="H150" s="16"/>
      <c r="I150" s="16"/>
      <c r="J150" s="16"/>
      <c r="K150" s="16"/>
      <c r="L150" s="16"/>
      <c r="M150" s="16"/>
      <c r="N150" s="16"/>
      <c r="O150" s="16"/>
      <c r="P150" s="16"/>
      <c r="Q150" s="16"/>
      <c r="R150" s="16"/>
      <c r="S150" s="16"/>
      <c r="T150" s="16">
        <v>1</v>
      </c>
      <c r="U150" s="16">
        <v>175</v>
      </c>
      <c r="V150" s="103">
        <f t="shared" si="9"/>
        <v>31482.69350101958</v>
      </c>
      <c r="W150" s="103">
        <f t="shared" si="8"/>
        <v>5509471.362678426</v>
      </c>
      <c r="X150" s="298">
        <f t="shared" si="11"/>
        <v>0.4846708185597627</v>
      </c>
      <c r="Y150" s="103">
        <f t="shared" si="10"/>
        <v>2670279.995180924</v>
      </c>
    </row>
    <row r="151" spans="2:25" ht="13.5">
      <c r="B151" s="17" t="s">
        <v>231</v>
      </c>
      <c r="C151" s="106">
        <v>71</v>
      </c>
      <c r="D151" s="16"/>
      <c r="E151" s="16"/>
      <c r="F151" s="16"/>
      <c r="G151" s="16"/>
      <c r="H151" s="16"/>
      <c r="I151" s="16"/>
      <c r="J151" s="16"/>
      <c r="K151" s="16"/>
      <c r="L151" s="16"/>
      <c r="M151" s="16"/>
      <c r="N151" s="16"/>
      <c r="O151" s="16"/>
      <c r="P151" s="16"/>
      <c r="Q151" s="16"/>
      <c r="R151" s="16"/>
      <c r="S151" s="16"/>
      <c r="T151" s="16">
        <v>1</v>
      </c>
      <c r="U151" s="16">
        <v>175</v>
      </c>
      <c r="V151" s="103">
        <f t="shared" si="9"/>
        <v>32143.83006454099</v>
      </c>
      <c r="W151" s="103">
        <f t="shared" si="8"/>
        <v>5625170.261294673</v>
      </c>
      <c r="X151" s="298">
        <f t="shared" si="11"/>
        <v>0.46964602318441</v>
      </c>
      <c r="Y151" s="103">
        <f t="shared" si="10"/>
        <v>2641838.842952252</v>
      </c>
    </row>
    <row r="152" spans="2:25" ht="13.5">
      <c r="B152" s="17" t="s">
        <v>232</v>
      </c>
      <c r="C152" s="106">
        <v>72</v>
      </c>
      <c r="D152" s="16"/>
      <c r="E152" s="16"/>
      <c r="F152" s="16"/>
      <c r="G152" s="16"/>
      <c r="H152" s="16"/>
      <c r="I152" s="16"/>
      <c r="J152" s="16"/>
      <c r="K152" s="16"/>
      <c r="L152" s="16"/>
      <c r="M152" s="16"/>
      <c r="N152" s="16"/>
      <c r="O152" s="16"/>
      <c r="P152" s="16"/>
      <c r="Q152" s="16"/>
      <c r="R152" s="16"/>
      <c r="S152" s="16"/>
      <c r="T152" s="16">
        <v>1</v>
      </c>
      <c r="U152" s="16">
        <v>175</v>
      </c>
      <c r="V152" s="103">
        <f t="shared" si="9"/>
        <v>32818.850495896346</v>
      </c>
      <c r="W152" s="103">
        <f t="shared" si="8"/>
        <v>5743298.83678186</v>
      </c>
      <c r="X152" s="298">
        <f t="shared" si="11"/>
        <v>0.4550869964656933</v>
      </c>
      <c r="Y152" s="103">
        <f t="shared" si="10"/>
        <v>2613700.6174359666</v>
      </c>
    </row>
    <row r="153" spans="2:25" ht="13.5">
      <c r="B153" s="17" t="s">
        <v>233</v>
      </c>
      <c r="C153" s="106">
        <v>73</v>
      </c>
      <c r="D153" s="16"/>
      <c r="E153" s="16"/>
      <c r="F153" s="16"/>
      <c r="G153" s="16"/>
      <c r="H153" s="16"/>
      <c r="I153" s="16"/>
      <c r="J153" s="16"/>
      <c r="K153" s="16"/>
      <c r="L153" s="16"/>
      <c r="M153" s="16"/>
      <c r="N153" s="16"/>
      <c r="O153" s="16"/>
      <c r="P153" s="16"/>
      <c r="Q153" s="16"/>
      <c r="R153" s="16"/>
      <c r="S153" s="16"/>
      <c r="T153" s="16">
        <v>1</v>
      </c>
      <c r="U153" s="16">
        <v>175</v>
      </c>
      <c r="V153" s="103">
        <f t="shared" si="9"/>
        <v>33508.046356310166</v>
      </c>
      <c r="W153" s="103">
        <f t="shared" si="8"/>
        <v>5863908.112354279</v>
      </c>
      <c r="X153" s="298">
        <f t="shared" si="11"/>
        <v>0.4409792995752568</v>
      </c>
      <c r="Y153" s="103">
        <f t="shared" si="10"/>
        <v>2585862.092159656</v>
      </c>
    </row>
    <row r="154" spans="2:25" ht="13.5">
      <c r="B154" s="17" t="s">
        <v>234</v>
      </c>
      <c r="C154" s="106">
        <v>74</v>
      </c>
      <c r="D154" s="16"/>
      <c r="E154" s="16"/>
      <c r="F154" s="16"/>
      <c r="G154" s="16"/>
      <c r="H154" s="16"/>
      <c r="I154" s="16"/>
      <c r="J154" s="16"/>
      <c r="K154" s="16"/>
      <c r="L154" s="16"/>
      <c r="M154" s="16"/>
      <c r="N154" s="16"/>
      <c r="O154" s="16"/>
      <c r="P154" s="16"/>
      <c r="Q154" s="16"/>
      <c r="R154" s="16"/>
      <c r="S154" s="16"/>
      <c r="T154" s="16">
        <v>1</v>
      </c>
      <c r="U154" s="16">
        <v>175</v>
      </c>
      <c r="V154" s="103">
        <f t="shared" si="9"/>
        <v>34211.71532979268</v>
      </c>
      <c r="W154" s="103">
        <f t="shared" si="8"/>
        <v>5987050.182713719</v>
      </c>
      <c r="X154" s="298">
        <f t="shared" si="11"/>
        <v>0.4273089412884238</v>
      </c>
      <c r="Y154" s="103">
        <f t="shared" si="10"/>
        <v>2558320.0750160636</v>
      </c>
    </row>
    <row r="155" spans="2:25" ht="13.5">
      <c r="B155" s="17" t="s">
        <v>235</v>
      </c>
      <c r="C155" s="106">
        <v>75</v>
      </c>
      <c r="D155" s="16"/>
      <c r="E155" s="16"/>
      <c r="F155" s="16"/>
      <c r="G155" s="16"/>
      <c r="H155" s="16"/>
      <c r="I155" s="16"/>
      <c r="J155" s="16"/>
      <c r="K155" s="16"/>
      <c r="L155" s="16"/>
      <c r="M155" s="16"/>
      <c r="N155" s="16"/>
      <c r="O155" s="16"/>
      <c r="P155" s="16"/>
      <c r="Q155" s="16"/>
      <c r="R155" s="16"/>
      <c r="S155" s="16"/>
      <c r="T155" s="16">
        <v>1</v>
      </c>
      <c r="U155" s="16">
        <v>175</v>
      </c>
      <c r="V155" s="103">
        <f t="shared" si="9"/>
        <v>34930.16135171832</v>
      </c>
      <c r="W155" s="103">
        <f t="shared" si="8"/>
        <v>6112778.236550706</v>
      </c>
      <c r="X155" s="298">
        <f t="shared" si="11"/>
        <v>0.41406236410848263</v>
      </c>
      <c r="Y155" s="103">
        <f t="shared" si="10"/>
        <v>2531071.407897067</v>
      </c>
    </row>
    <row r="156" spans="2:25" ht="13.5">
      <c r="B156" s="17" t="s">
        <v>236</v>
      </c>
      <c r="C156" s="106">
        <v>76</v>
      </c>
      <c r="D156" s="16"/>
      <c r="E156" s="16"/>
      <c r="F156" s="16"/>
      <c r="G156" s="16"/>
      <c r="H156" s="16"/>
      <c r="I156" s="16"/>
      <c r="J156" s="16"/>
      <c r="K156" s="16"/>
      <c r="L156" s="16"/>
      <c r="M156" s="16"/>
      <c r="N156" s="16"/>
      <c r="O156" s="16"/>
      <c r="P156" s="16"/>
      <c r="Q156" s="16"/>
      <c r="R156" s="16"/>
      <c r="S156" s="16"/>
      <c r="T156" s="16">
        <v>1</v>
      </c>
      <c r="U156" s="16">
        <v>175</v>
      </c>
      <c r="V156" s="103">
        <f t="shared" si="9"/>
        <v>35663.6947401044</v>
      </c>
      <c r="W156" s="103">
        <f t="shared" si="8"/>
        <v>6241146.579518271</v>
      </c>
      <c r="X156" s="298">
        <f t="shared" si="11"/>
        <v>0.40122643082111964</v>
      </c>
      <c r="Y156" s="103">
        <f t="shared" si="10"/>
        <v>2504112.966331555</v>
      </c>
    </row>
    <row r="157" spans="2:25" ht="13.5">
      <c r="B157" s="17" t="s">
        <v>237</v>
      </c>
      <c r="C157" s="106">
        <v>77</v>
      </c>
      <c r="D157" s="16"/>
      <c r="E157" s="16"/>
      <c r="F157" s="16"/>
      <c r="G157" s="16"/>
      <c r="H157" s="16"/>
      <c r="I157" s="16"/>
      <c r="J157" s="16"/>
      <c r="K157" s="16"/>
      <c r="L157" s="16"/>
      <c r="M157" s="16"/>
      <c r="N157" s="16"/>
      <c r="O157" s="16"/>
      <c r="P157" s="16"/>
      <c r="Q157" s="16"/>
      <c r="R157" s="16"/>
      <c r="S157" s="16"/>
      <c r="T157" s="16">
        <v>1</v>
      </c>
      <c r="U157" s="16">
        <v>175</v>
      </c>
      <c r="V157" s="103">
        <f t="shared" si="9"/>
        <v>36412.63232964659</v>
      </c>
      <c r="W157" s="103">
        <f t="shared" si="8"/>
        <v>6372210.657688154</v>
      </c>
      <c r="X157" s="298">
        <f t="shared" si="11"/>
        <v>0.3887884114656649</v>
      </c>
      <c r="Y157" s="103">
        <f t="shared" si="10"/>
        <v>2477441.659127157</v>
      </c>
    </row>
    <row r="158" spans="2:25" ht="13.5">
      <c r="B158" s="17" t="s">
        <v>238</v>
      </c>
      <c r="C158" s="106">
        <v>78</v>
      </c>
      <c r="D158" s="16"/>
      <c r="E158" s="16"/>
      <c r="F158" s="16"/>
      <c r="G158" s="16"/>
      <c r="H158" s="16"/>
      <c r="I158" s="16"/>
      <c r="J158" s="16"/>
      <c r="K158" s="16"/>
      <c r="L158" s="16"/>
      <c r="M158" s="16"/>
      <c r="N158" s="16"/>
      <c r="O158" s="16"/>
      <c r="P158" s="16"/>
      <c r="Q158" s="16"/>
      <c r="R158" s="16"/>
      <c r="S158" s="16"/>
      <c r="T158" s="16">
        <v>1</v>
      </c>
      <c r="U158" s="16">
        <v>175</v>
      </c>
      <c r="V158" s="103">
        <f t="shared" si="9"/>
        <v>37177.29760856917</v>
      </c>
      <c r="W158" s="103">
        <f t="shared" si="8"/>
        <v>6506027.0814996045</v>
      </c>
      <c r="X158" s="298">
        <f t="shared" si="11"/>
        <v>0.3767359707102293</v>
      </c>
      <c r="Y158" s="103">
        <f t="shared" si="10"/>
        <v>2451054.4280157937</v>
      </c>
    </row>
    <row r="159" spans="2:25" ht="13.5">
      <c r="B159" s="17" t="s">
        <v>239</v>
      </c>
      <c r="C159" s="106">
        <v>79</v>
      </c>
      <c r="D159" s="16"/>
      <c r="E159" s="16"/>
      <c r="F159" s="16"/>
      <c r="G159" s="16"/>
      <c r="H159" s="16"/>
      <c r="I159" s="16"/>
      <c r="J159" s="16"/>
      <c r="K159" s="16"/>
      <c r="L159" s="16"/>
      <c r="M159" s="16"/>
      <c r="N159" s="16"/>
      <c r="O159" s="16"/>
      <c r="P159" s="16"/>
      <c r="Q159" s="16"/>
      <c r="R159" s="16"/>
      <c r="S159" s="16"/>
      <c r="T159" s="16">
        <v>1</v>
      </c>
      <c r="U159" s="16">
        <v>175</v>
      </c>
      <c r="V159" s="103">
        <f t="shared" si="9"/>
        <v>37958.02085834912</v>
      </c>
      <c r="W159" s="103">
        <f t="shared" si="8"/>
        <v>6642653.650211096</v>
      </c>
      <c r="X159" s="298">
        <f t="shared" si="11"/>
        <v>0.36505715561821217</v>
      </c>
      <c r="Y159" s="103">
        <f t="shared" si="10"/>
        <v>2424948.247302997</v>
      </c>
    </row>
    <row r="160" spans="2:25" ht="13.5">
      <c r="B160" s="17" t="s">
        <v>240</v>
      </c>
      <c r="C160" s="106">
        <v>80</v>
      </c>
      <c r="D160" s="16"/>
      <c r="E160" s="16"/>
      <c r="F160" s="16"/>
      <c r="G160" s="16"/>
      <c r="H160" s="16"/>
      <c r="I160" s="16"/>
      <c r="J160" s="16"/>
      <c r="K160" s="16"/>
      <c r="L160" s="16"/>
      <c r="M160" s="16"/>
      <c r="N160" s="16"/>
      <c r="O160" s="16"/>
      <c r="P160" s="16"/>
      <c r="Q160" s="16"/>
      <c r="R160" s="16"/>
      <c r="S160" s="16"/>
      <c r="T160" s="16">
        <v>1</v>
      </c>
      <c r="U160" s="16">
        <v>175</v>
      </c>
      <c r="V160" s="103">
        <f t="shared" si="9"/>
        <v>38755.139296374444</v>
      </c>
      <c r="W160" s="103">
        <f t="shared" si="8"/>
        <v>6782149.376865528</v>
      </c>
      <c r="X160" s="298">
        <f t="shared" si="11"/>
        <v>0.3537403837940476</v>
      </c>
      <c r="Y160" s="103">
        <f t="shared" si="10"/>
        <v>2399120.1235209727</v>
      </c>
    </row>
    <row r="161" spans="2:25" ht="13.5">
      <c r="B161" s="17" t="s">
        <v>241</v>
      </c>
      <c r="C161" s="106">
        <v>81</v>
      </c>
      <c r="D161" s="16"/>
      <c r="E161" s="16"/>
      <c r="F161" s="16"/>
      <c r="G161" s="16"/>
      <c r="H161" s="16"/>
      <c r="I161" s="16"/>
      <c r="J161" s="16"/>
      <c r="K161" s="16"/>
      <c r="L161" s="16"/>
      <c r="M161" s="16"/>
      <c r="N161" s="16"/>
      <c r="O161" s="16"/>
      <c r="P161" s="16"/>
      <c r="Q161" s="16"/>
      <c r="R161" s="16"/>
      <c r="S161" s="16"/>
      <c r="T161" s="16">
        <v>1</v>
      </c>
      <c r="U161" s="16">
        <v>175</v>
      </c>
      <c r="V161" s="103">
        <f t="shared" si="9"/>
        <v>39568.99722159831</v>
      </c>
      <c r="W161" s="103">
        <f t="shared" si="8"/>
        <v>6924574.5137797035</v>
      </c>
      <c r="X161" s="298">
        <f t="shared" si="11"/>
        <v>0.3427744318964321</v>
      </c>
      <c r="Y161" s="103">
        <f t="shared" si="10"/>
        <v>2373567.0950853503</v>
      </c>
    </row>
    <row r="162" spans="2:25" ht="13.5">
      <c r="B162" s="17" t="s">
        <v>242</v>
      </c>
      <c r="C162" s="106">
        <v>82</v>
      </c>
      <c r="D162" s="16"/>
      <c r="E162" s="16"/>
      <c r="F162" s="16"/>
      <c r="G162" s="16"/>
      <c r="H162" s="16"/>
      <c r="I162" s="16"/>
      <c r="J162" s="16"/>
      <c r="K162" s="16"/>
      <c r="L162" s="16"/>
      <c r="M162" s="16"/>
      <c r="N162" s="16"/>
      <c r="O162" s="16"/>
      <c r="P162" s="16"/>
      <c r="Q162" s="16"/>
      <c r="R162" s="16"/>
      <c r="S162" s="16"/>
      <c r="T162" s="16">
        <v>1</v>
      </c>
      <c r="U162" s="16">
        <v>175</v>
      </c>
      <c r="V162" s="103">
        <f t="shared" si="9"/>
        <v>40399.946163251865</v>
      </c>
      <c r="W162" s="103">
        <f t="shared" si="8"/>
        <v>7069990.578569076</v>
      </c>
      <c r="X162" s="298">
        <f t="shared" si="11"/>
        <v>0.3321484245076427</v>
      </c>
      <c r="Y162" s="103">
        <f t="shared" si="10"/>
        <v>2348286.231955596</v>
      </c>
    </row>
    <row r="163" spans="2:25" ht="13.5">
      <c r="B163" s="17" t="s">
        <v>243</v>
      </c>
      <c r="C163" s="106">
        <v>83</v>
      </c>
      <c r="D163" s="16"/>
      <c r="E163" s="16"/>
      <c r="F163" s="16"/>
      <c r="G163" s="16"/>
      <c r="H163" s="16"/>
      <c r="I163" s="16"/>
      <c r="J163" s="16"/>
      <c r="K163" s="16"/>
      <c r="L163" s="16"/>
      <c r="M163" s="16"/>
      <c r="N163" s="16"/>
      <c r="O163" s="16"/>
      <c r="P163" s="16"/>
      <c r="Q163" s="16"/>
      <c r="R163" s="16"/>
      <c r="S163" s="16"/>
      <c r="T163" s="16">
        <v>1</v>
      </c>
      <c r="U163" s="16">
        <v>175</v>
      </c>
      <c r="V163" s="103">
        <f t="shared" si="9"/>
        <v>41248.345032680154</v>
      </c>
      <c r="W163" s="103">
        <f t="shared" si="8"/>
        <v>7218460.380719027</v>
      </c>
      <c r="X163" s="298">
        <f t="shared" si="11"/>
        <v>0.3218518233479058</v>
      </c>
      <c r="Y163" s="103">
        <f t="shared" si="10"/>
        <v>2323274.6352990367</v>
      </c>
    </row>
    <row r="164" spans="2:25" ht="13.5">
      <c r="B164" s="17" t="s">
        <v>244</v>
      </c>
      <c r="C164" s="106">
        <v>84</v>
      </c>
      <c r="D164" s="16"/>
      <c r="E164" s="16"/>
      <c r="F164" s="16"/>
      <c r="G164" s="16"/>
      <c r="H164" s="16"/>
      <c r="I164" s="16"/>
      <c r="J164" s="16"/>
      <c r="K164" s="16"/>
      <c r="L164" s="16"/>
      <c r="M164" s="16"/>
      <c r="N164" s="16"/>
      <c r="O164" s="16"/>
      <c r="P164" s="16"/>
      <c r="Q164" s="16"/>
      <c r="R164" s="16"/>
      <c r="S164" s="16"/>
      <c r="T164" s="16">
        <v>1</v>
      </c>
      <c r="U164" s="16">
        <v>175</v>
      </c>
      <c r="V164" s="103">
        <f t="shared" si="9"/>
        <v>42114.560278366436</v>
      </c>
      <c r="W164" s="103">
        <f t="shared" si="8"/>
        <v>7370048.048714126</v>
      </c>
      <c r="X164" s="298">
        <f t="shared" si="11"/>
        <v>0.3118744168241207</v>
      </c>
      <c r="Y164" s="103">
        <f t="shared" si="10"/>
        <v>2298529.437158467</v>
      </c>
    </row>
    <row r="165" spans="2:25" ht="13.5">
      <c r="B165" s="17" t="s">
        <v>245</v>
      </c>
      <c r="C165" s="106">
        <v>85</v>
      </c>
      <c r="D165" s="16"/>
      <c r="E165" s="16"/>
      <c r="F165" s="16"/>
      <c r="G165" s="16"/>
      <c r="H165" s="16"/>
      <c r="I165" s="16"/>
      <c r="J165" s="16"/>
      <c r="K165" s="16"/>
      <c r="L165" s="16"/>
      <c r="M165" s="16"/>
      <c r="N165" s="16"/>
      <c r="O165" s="16"/>
      <c r="P165" s="16"/>
      <c r="Q165" s="16"/>
      <c r="R165" s="16"/>
      <c r="S165" s="16"/>
      <c r="T165" s="16">
        <v>1</v>
      </c>
      <c r="U165" s="16">
        <v>175</v>
      </c>
      <c r="V165" s="103">
        <f t="shared" si="9"/>
        <v>42998.966044212124</v>
      </c>
      <c r="W165" s="103">
        <f t="shared" si="8"/>
        <v>7524819.057737121</v>
      </c>
      <c r="X165" s="298">
        <f t="shared" si="11"/>
        <v>0.30220630990257297</v>
      </c>
      <c r="Y165" s="103">
        <f t="shared" si="10"/>
        <v>2274047.8001232916</v>
      </c>
    </row>
    <row r="166" spans="2:25" ht="13.5">
      <c r="B166" s="17" t="s">
        <v>153</v>
      </c>
      <c r="C166" s="106">
        <v>86</v>
      </c>
      <c r="D166" s="16"/>
      <c r="E166" s="16"/>
      <c r="F166" s="16"/>
      <c r="G166" s="16"/>
      <c r="H166" s="16"/>
      <c r="I166" s="16"/>
      <c r="J166" s="16"/>
      <c r="K166" s="16"/>
      <c r="L166" s="16"/>
      <c r="M166" s="16"/>
      <c r="N166" s="16"/>
      <c r="O166" s="16"/>
      <c r="P166" s="16"/>
      <c r="Q166" s="16"/>
      <c r="R166" s="16"/>
      <c r="S166" s="16"/>
      <c r="T166" s="16">
        <v>1</v>
      </c>
      <c r="U166" s="16">
        <v>175</v>
      </c>
      <c r="V166" s="103">
        <f t="shared" si="9"/>
        <v>43901.94433114058</v>
      </c>
      <c r="W166" s="103">
        <f t="shared" si="8"/>
        <v>7682840.257949601</v>
      </c>
      <c r="X166" s="298">
        <f t="shared" si="11"/>
        <v>0.2928379142955932</v>
      </c>
      <c r="Y166" s="103">
        <f t="shared" si="10"/>
        <v>2249826.9170041783</v>
      </c>
    </row>
    <row r="167" spans="2:25" ht="13.5">
      <c r="B167" s="25" t="s">
        <v>154</v>
      </c>
      <c r="C167" s="369">
        <v>87</v>
      </c>
      <c r="D167" s="123"/>
      <c r="E167" s="123"/>
      <c r="F167" s="123"/>
      <c r="G167" s="123"/>
      <c r="H167" s="123"/>
      <c r="I167" s="123"/>
      <c r="J167" s="123"/>
      <c r="K167" s="123"/>
      <c r="L167" s="123"/>
      <c r="M167" s="123"/>
      <c r="N167" s="123"/>
      <c r="O167" s="123"/>
      <c r="P167" s="123"/>
      <c r="Q167" s="123"/>
      <c r="R167" s="123"/>
      <c r="S167" s="123"/>
      <c r="T167" s="123">
        <v>1</v>
      </c>
      <c r="U167" s="123">
        <v>175</v>
      </c>
      <c r="V167" s="370">
        <f t="shared" si="9"/>
        <v>44823.88516209453</v>
      </c>
      <c r="W167" s="370">
        <f t="shared" si="8"/>
        <v>7844179.903366542</v>
      </c>
      <c r="X167" s="371">
        <f t="shared" si="11"/>
        <v>0.2837599389524298</v>
      </c>
      <c r="Y167" s="370">
        <f t="shared" si="10"/>
        <v>2225864.010511167</v>
      </c>
    </row>
    <row r="168" spans="2:25" ht="13.5">
      <c r="B168" s="17" t="s">
        <v>155</v>
      </c>
      <c r="C168" s="106"/>
      <c r="D168" s="16"/>
      <c r="E168" s="16"/>
      <c r="F168" s="16"/>
      <c r="G168" s="16"/>
      <c r="H168" s="16"/>
      <c r="I168" s="16"/>
      <c r="J168" s="16"/>
      <c r="K168" s="16"/>
      <c r="L168" s="16"/>
      <c r="M168" s="16"/>
      <c r="N168" s="16"/>
      <c r="O168" s="16"/>
      <c r="P168" s="16"/>
      <c r="Q168" s="16"/>
      <c r="R168" s="16"/>
      <c r="S168" s="16"/>
      <c r="T168" s="16"/>
      <c r="U168" s="16"/>
      <c r="V168" s="103">
        <f t="shared" si="9"/>
        <v>45765.186750498506</v>
      </c>
      <c r="W168" s="103">
        <f t="shared" si="8"/>
        <v>0</v>
      </c>
      <c r="X168" s="298">
        <f t="shared" si="11"/>
        <v>0.27496338084490446</v>
      </c>
      <c r="Y168" s="103">
        <f t="shared" si="10"/>
        <v>0</v>
      </c>
    </row>
    <row r="169" spans="2:25" ht="13.5">
      <c r="B169" s="17" t="s">
        <v>156</v>
      </c>
      <c r="C169" s="106"/>
      <c r="D169" s="16"/>
      <c r="E169" s="16"/>
      <c r="F169" s="16"/>
      <c r="G169" s="16"/>
      <c r="H169" s="16"/>
      <c r="I169" s="16"/>
      <c r="J169" s="16"/>
      <c r="K169" s="16"/>
      <c r="L169" s="16"/>
      <c r="M169" s="16"/>
      <c r="N169" s="16"/>
      <c r="O169" s="16"/>
      <c r="P169" s="16"/>
      <c r="Q169" s="16"/>
      <c r="R169" s="16"/>
      <c r="S169" s="16"/>
      <c r="T169" s="16"/>
      <c r="U169" s="16"/>
      <c r="V169" s="103">
        <f t="shared" si="9"/>
        <v>46726.25567225897</v>
      </c>
      <c r="W169" s="103">
        <f t="shared" si="8"/>
        <v>0</v>
      </c>
      <c r="X169" s="298">
        <f t="shared" si="11"/>
        <v>0.2664395160387124</v>
      </c>
      <c r="Y169" s="103">
        <f t="shared" si="10"/>
        <v>0</v>
      </c>
    </row>
    <row r="170" spans="2:25" ht="13.5">
      <c r="B170" s="17" t="s">
        <v>157</v>
      </c>
      <c r="C170" s="106"/>
      <c r="D170" s="16"/>
      <c r="E170" s="16"/>
      <c r="F170" s="16"/>
      <c r="G170" s="16"/>
      <c r="H170" s="16"/>
      <c r="I170" s="16"/>
      <c r="J170" s="16"/>
      <c r="K170" s="16"/>
      <c r="L170" s="16"/>
      <c r="M170" s="16"/>
      <c r="N170" s="16"/>
      <c r="O170" s="16"/>
      <c r="P170" s="16"/>
      <c r="Q170" s="16"/>
      <c r="R170" s="16"/>
      <c r="S170" s="16"/>
      <c r="T170" s="16"/>
      <c r="U170" s="16"/>
      <c r="V170" s="103">
        <f t="shared" si="9"/>
        <v>47707.507041376404</v>
      </c>
      <c r="W170" s="103">
        <f t="shared" si="8"/>
        <v>0</v>
      </c>
      <c r="X170" s="298">
        <f t="shared" si="11"/>
        <v>0.25817989104151234</v>
      </c>
      <c r="Y170" s="103">
        <f t="shared" si="10"/>
        <v>0</v>
      </c>
    </row>
    <row r="171" spans="2:25" ht="13.5">
      <c r="B171" s="17" t="s">
        <v>158</v>
      </c>
      <c r="C171" s="106"/>
      <c r="D171" s="16"/>
      <c r="E171" s="16"/>
      <c r="F171" s="16"/>
      <c r="G171" s="16"/>
      <c r="H171" s="16"/>
      <c r="I171" s="16"/>
      <c r="J171" s="16"/>
      <c r="K171" s="16"/>
      <c r="L171" s="16"/>
      <c r="M171" s="16"/>
      <c r="N171" s="16"/>
      <c r="O171" s="16"/>
      <c r="P171" s="16"/>
      <c r="Q171" s="16"/>
      <c r="R171" s="16"/>
      <c r="S171" s="16"/>
      <c r="T171" s="16"/>
      <c r="U171" s="16"/>
      <c r="V171" s="103">
        <f t="shared" si="9"/>
        <v>48709.3646892453</v>
      </c>
      <c r="W171" s="103">
        <f t="shared" si="8"/>
        <v>0</v>
      </c>
      <c r="X171" s="298">
        <f t="shared" si="11"/>
        <v>0.25017631441922544</v>
      </c>
      <c r="Y171" s="103">
        <f t="shared" si="10"/>
        <v>0</v>
      </c>
    </row>
    <row r="172" spans="2:25" ht="13.5">
      <c r="B172" s="17" t="s">
        <v>159</v>
      </c>
      <c r="C172" s="106"/>
      <c r="D172" s="16"/>
      <c r="E172" s="16"/>
      <c r="F172" s="16"/>
      <c r="G172" s="16"/>
      <c r="H172" s="16"/>
      <c r="I172" s="16"/>
      <c r="J172" s="16"/>
      <c r="K172" s="16"/>
      <c r="L172" s="16"/>
      <c r="M172" s="16"/>
      <c r="N172" s="16"/>
      <c r="O172" s="16"/>
      <c r="P172" s="16"/>
      <c r="Q172" s="16"/>
      <c r="R172" s="16"/>
      <c r="S172" s="16"/>
      <c r="T172" s="16"/>
      <c r="U172" s="16"/>
      <c r="V172" s="103">
        <f t="shared" si="9"/>
        <v>49732.26134771945</v>
      </c>
      <c r="W172" s="103">
        <f t="shared" si="8"/>
        <v>0</v>
      </c>
      <c r="X172" s="298">
        <f t="shared" si="11"/>
        <v>0.24242084867222946</v>
      </c>
      <c r="Y172" s="103">
        <f t="shared" si="10"/>
        <v>0</v>
      </c>
    </row>
    <row r="173" spans="2:25" ht="13.5">
      <c r="B173" s="17" t="s">
        <v>160</v>
      </c>
      <c r="C173" s="106"/>
      <c r="D173" s="16"/>
      <c r="E173" s="16"/>
      <c r="F173" s="16"/>
      <c r="G173" s="16"/>
      <c r="H173" s="16"/>
      <c r="I173" s="16"/>
      <c r="J173" s="16"/>
      <c r="K173" s="16"/>
      <c r="L173" s="16"/>
      <c r="M173" s="16"/>
      <c r="N173" s="16"/>
      <c r="O173" s="16"/>
      <c r="P173" s="16"/>
      <c r="Q173" s="16"/>
      <c r="R173" s="16"/>
      <c r="S173" s="16"/>
      <c r="T173" s="16"/>
      <c r="U173" s="16"/>
      <c r="V173" s="103">
        <f t="shared" si="9"/>
        <v>50776.63883602156</v>
      </c>
      <c r="W173" s="103">
        <f t="shared" si="8"/>
        <v>0</v>
      </c>
      <c r="X173" s="298">
        <f t="shared" si="11"/>
        <v>0.23490580236339034</v>
      </c>
      <c r="Y173" s="103">
        <f t="shared" si="10"/>
        <v>0</v>
      </c>
    </row>
    <row r="174" spans="2:25" ht="13.5">
      <c r="B174" s="17" t="s">
        <v>180</v>
      </c>
      <c r="C174" s="16"/>
      <c r="D174" s="16"/>
      <c r="E174" s="16"/>
      <c r="F174" s="16"/>
      <c r="G174" s="16"/>
      <c r="H174" s="16"/>
      <c r="I174" s="16"/>
      <c r="J174" s="16"/>
      <c r="K174" s="16"/>
      <c r="L174" s="16"/>
      <c r="M174" s="16"/>
      <c r="N174" s="16"/>
      <c r="O174" s="16"/>
      <c r="P174" s="16"/>
      <c r="Q174" s="16"/>
      <c r="R174" s="16"/>
      <c r="S174" s="16"/>
      <c r="T174" s="16"/>
      <c r="U174" s="16"/>
      <c r="V174" s="103"/>
      <c r="W174" s="103">
        <v>0</v>
      </c>
      <c r="X174" s="298">
        <v>0</v>
      </c>
      <c r="Y174" s="103">
        <v>0</v>
      </c>
    </row>
    <row r="175" spans="23:25" ht="13.5">
      <c r="W175" s="631" t="s">
        <v>181</v>
      </c>
      <c r="X175" s="632"/>
      <c r="Y175" s="103">
        <f>SUM(Y128:Y174)</f>
        <v>108595509.5357478</v>
      </c>
    </row>
    <row r="176" spans="2:18" ht="13.5">
      <c r="B176" s="109" t="s">
        <v>182</v>
      </c>
      <c r="C176" s="628" t="s">
        <v>183</v>
      </c>
      <c r="D176" s="628"/>
      <c r="E176" s="628"/>
      <c r="F176" s="628"/>
      <c r="G176" s="628"/>
      <c r="H176" s="628"/>
      <c r="I176" s="628"/>
      <c r="J176" s="628"/>
      <c r="K176" s="628"/>
      <c r="L176" s="628"/>
      <c r="M176" s="628"/>
      <c r="N176" s="628"/>
      <c r="O176" s="628"/>
      <c r="P176" s="628"/>
      <c r="Q176" s="628"/>
      <c r="R176" s="628"/>
    </row>
    <row r="177" spans="2:25" ht="13.5">
      <c r="B177" s="109" t="s">
        <v>184</v>
      </c>
      <c r="C177" s="633" t="s">
        <v>32</v>
      </c>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row>
    <row r="178" spans="2:13" ht="13.5">
      <c r="B178" s="109" t="s">
        <v>185</v>
      </c>
      <c r="C178" s="628" t="s">
        <v>33</v>
      </c>
      <c r="D178" s="628"/>
      <c r="E178" s="628"/>
      <c r="F178" s="628"/>
      <c r="G178" s="628"/>
      <c r="H178" s="628"/>
      <c r="I178" s="628"/>
      <c r="J178" s="628"/>
      <c r="K178" s="628"/>
      <c r="L178" s="628"/>
      <c r="M178" s="628"/>
    </row>
    <row r="222" spans="1:8" ht="13.5">
      <c r="A222" s="627" t="s">
        <v>572</v>
      </c>
      <c r="B222" s="627"/>
      <c r="C222" s="627"/>
      <c r="D222" s="627"/>
      <c r="E222" s="627"/>
      <c r="F222" s="627"/>
      <c r="G222" s="627"/>
      <c r="H222" s="627"/>
    </row>
    <row r="223" spans="1:8" ht="13.5">
      <c r="A223" s="101"/>
      <c r="B223" s="101"/>
      <c r="C223" s="101"/>
      <c r="D223" s="101" t="s">
        <v>492</v>
      </c>
      <c r="E223" s="101"/>
      <c r="F223" s="101"/>
      <c r="G223" s="101"/>
      <c r="H223" s="101"/>
    </row>
    <row r="224" spans="1:21" ht="13.5">
      <c r="A224" s="101"/>
      <c r="B224" s="101"/>
      <c r="C224" s="101"/>
      <c r="D224" s="12" t="s">
        <v>490</v>
      </c>
      <c r="E224" s="12"/>
      <c r="F224" s="12"/>
      <c r="G224" s="12"/>
      <c r="H224" s="12"/>
      <c r="I224" s="12"/>
      <c r="L224" s="628"/>
      <c r="M224" s="628"/>
      <c r="N224" s="628"/>
      <c r="O224" s="628"/>
      <c r="P224" s="628"/>
      <c r="Q224" s="628"/>
      <c r="R224" s="628"/>
      <c r="S224" s="628"/>
      <c r="T224" s="628"/>
      <c r="U224" s="628"/>
    </row>
    <row r="225" spans="1:9" ht="13.5">
      <c r="A225" s="101"/>
      <c r="B225" s="101"/>
      <c r="C225" s="101"/>
      <c r="D225" s="12"/>
      <c r="E225" s="12"/>
      <c r="F225" s="12"/>
      <c r="G225" s="12"/>
      <c r="H225" s="12"/>
      <c r="I225" s="12"/>
    </row>
    <row r="226" spans="2:25" ht="13.5">
      <c r="B226" s="629" t="s">
        <v>573</v>
      </c>
      <c r="C226" s="629" t="s">
        <v>161</v>
      </c>
      <c r="D226" s="630" t="s">
        <v>162</v>
      </c>
      <c r="E226" s="629" t="s">
        <v>163</v>
      </c>
      <c r="F226" s="629" t="s">
        <v>164</v>
      </c>
      <c r="G226" s="629" t="s">
        <v>165</v>
      </c>
      <c r="H226" s="630" t="s">
        <v>166</v>
      </c>
      <c r="I226" s="630"/>
      <c r="J226" s="630"/>
      <c r="K226" s="630"/>
      <c r="L226" s="629" t="s">
        <v>167</v>
      </c>
      <c r="M226" s="629"/>
      <c r="N226" s="629"/>
      <c r="O226" s="630" t="s">
        <v>168</v>
      </c>
      <c r="P226" s="630"/>
      <c r="Q226" s="630"/>
      <c r="R226" s="630"/>
      <c r="S226" s="630"/>
      <c r="T226" s="629" t="s">
        <v>169</v>
      </c>
      <c r="U226" s="629" t="s">
        <v>170</v>
      </c>
      <c r="V226" s="103"/>
      <c r="W226" s="103"/>
      <c r="X226" s="298"/>
      <c r="Y226" s="103"/>
    </row>
    <row r="227" spans="1:25" ht="54">
      <c r="A227" s="104"/>
      <c r="B227" s="629"/>
      <c r="C227" s="629"/>
      <c r="D227" s="630"/>
      <c r="E227" s="629"/>
      <c r="F227" s="629"/>
      <c r="G227" s="629"/>
      <c r="H227" s="102" t="s">
        <v>171</v>
      </c>
      <c r="I227" s="102" t="s">
        <v>172</v>
      </c>
      <c r="J227" s="102" t="s">
        <v>173</v>
      </c>
      <c r="K227" s="102" t="s">
        <v>174</v>
      </c>
      <c r="L227" s="102" t="s">
        <v>175</v>
      </c>
      <c r="M227" s="102" t="s">
        <v>176</v>
      </c>
      <c r="N227" s="102" t="s">
        <v>177</v>
      </c>
      <c r="O227" s="102" t="s">
        <v>496</v>
      </c>
      <c r="P227" s="102" t="s">
        <v>497</v>
      </c>
      <c r="Q227" s="102" t="s">
        <v>246</v>
      </c>
      <c r="R227" s="102" t="s">
        <v>247</v>
      </c>
      <c r="S227" s="102" t="s">
        <v>248</v>
      </c>
      <c r="T227" s="629"/>
      <c r="U227" s="629"/>
      <c r="V227" s="105" t="s">
        <v>249</v>
      </c>
      <c r="W227" s="105" t="s">
        <v>250</v>
      </c>
      <c r="X227" s="299" t="s">
        <v>251</v>
      </c>
      <c r="Y227" s="105" t="s">
        <v>252</v>
      </c>
    </row>
    <row r="228" spans="2:25" ht="13.5">
      <c r="B228" s="106" t="s">
        <v>491</v>
      </c>
      <c r="C228" s="106">
        <v>39</v>
      </c>
      <c r="D228" s="106"/>
      <c r="E228" s="106"/>
      <c r="F228" s="106"/>
      <c r="G228" s="106"/>
      <c r="H228" s="106">
        <v>9</v>
      </c>
      <c r="I228" s="106"/>
      <c r="J228" s="106"/>
      <c r="K228" s="106"/>
      <c r="L228" s="106"/>
      <c r="M228" s="106"/>
      <c r="N228" s="106"/>
      <c r="O228" s="106"/>
      <c r="P228" s="106"/>
      <c r="Q228" s="106"/>
      <c r="R228" s="106"/>
      <c r="S228" s="106"/>
      <c r="T228" s="106">
        <v>2</v>
      </c>
      <c r="U228" s="106">
        <v>201</v>
      </c>
      <c r="V228" s="107">
        <v>10845</v>
      </c>
      <c r="W228" s="107">
        <f aca="true" t="shared" si="12" ref="W228:W259">U228*V228</f>
        <v>2179845</v>
      </c>
      <c r="X228" s="300" t="s">
        <v>253</v>
      </c>
      <c r="Y228" s="108" t="s">
        <v>253</v>
      </c>
    </row>
    <row r="229" spans="2:25" ht="13.5">
      <c r="B229" s="17" t="s">
        <v>254</v>
      </c>
      <c r="C229" s="106">
        <v>40</v>
      </c>
      <c r="D229" s="16"/>
      <c r="E229" s="16"/>
      <c r="F229" s="16"/>
      <c r="G229" s="16"/>
      <c r="H229" s="106">
        <v>10</v>
      </c>
      <c r="I229" s="106"/>
      <c r="J229" s="16"/>
      <c r="K229" s="16"/>
      <c r="L229" s="16"/>
      <c r="M229" s="16"/>
      <c r="N229" s="16"/>
      <c r="O229" s="16"/>
      <c r="P229" s="16"/>
      <c r="Q229" s="16"/>
      <c r="R229" s="16"/>
      <c r="S229" s="16"/>
      <c r="T229" s="16">
        <v>2</v>
      </c>
      <c r="U229" s="16">
        <v>201</v>
      </c>
      <c r="V229" s="103">
        <f aca="true" t="shared" si="13" ref="V229:V276">V228*1.021</f>
        <v>11072.744999999999</v>
      </c>
      <c r="W229" s="103">
        <f t="shared" si="12"/>
        <v>2225621.7449999996</v>
      </c>
      <c r="X229" s="298">
        <v>0.969</v>
      </c>
      <c r="Y229" s="103">
        <f aca="true" t="shared" si="14" ref="Y229:Y276">W229*X229</f>
        <v>2156627.4709049994</v>
      </c>
    </row>
    <row r="230" spans="2:25" ht="13.5">
      <c r="B230" s="17" t="s">
        <v>255</v>
      </c>
      <c r="C230" s="106">
        <v>41</v>
      </c>
      <c r="D230" s="16"/>
      <c r="E230" s="16"/>
      <c r="F230" s="16"/>
      <c r="G230" s="16"/>
      <c r="H230" s="106">
        <v>11</v>
      </c>
      <c r="I230" s="106"/>
      <c r="J230" s="16"/>
      <c r="K230" s="16"/>
      <c r="L230" s="16"/>
      <c r="M230" s="16"/>
      <c r="N230" s="16"/>
      <c r="O230" s="16"/>
      <c r="P230" s="16"/>
      <c r="Q230" s="16"/>
      <c r="R230" s="16"/>
      <c r="S230" s="16"/>
      <c r="T230" s="106">
        <v>2</v>
      </c>
      <c r="U230" s="106">
        <v>201</v>
      </c>
      <c r="V230" s="103">
        <f t="shared" si="13"/>
        <v>11305.272644999997</v>
      </c>
      <c r="W230" s="103">
        <f t="shared" si="12"/>
        <v>2272359.8016449995</v>
      </c>
      <c r="X230" s="298">
        <f aca="true" t="shared" si="15" ref="X230:X276">X229*0.969</f>
        <v>0.9389609999999999</v>
      </c>
      <c r="Y230" s="103">
        <f t="shared" si="14"/>
        <v>2133657.23171239</v>
      </c>
    </row>
    <row r="231" spans="2:25" ht="13.5">
      <c r="B231" s="17" t="s">
        <v>256</v>
      </c>
      <c r="C231" s="106">
        <v>42</v>
      </c>
      <c r="D231" s="16"/>
      <c r="E231" s="16"/>
      <c r="F231" s="16"/>
      <c r="G231" s="16"/>
      <c r="H231" s="106">
        <v>12</v>
      </c>
      <c r="I231" s="106"/>
      <c r="J231" s="16"/>
      <c r="K231" s="16"/>
      <c r="L231" s="16"/>
      <c r="M231" s="16"/>
      <c r="N231" s="16"/>
      <c r="O231" s="16"/>
      <c r="P231" s="16"/>
      <c r="Q231" s="16"/>
      <c r="R231" s="16"/>
      <c r="S231" s="16"/>
      <c r="T231" s="106">
        <v>2</v>
      </c>
      <c r="U231" s="106">
        <v>201</v>
      </c>
      <c r="V231" s="103">
        <f t="shared" si="13"/>
        <v>11542.683370544995</v>
      </c>
      <c r="W231" s="103">
        <f t="shared" si="12"/>
        <v>2320079.357479544</v>
      </c>
      <c r="X231" s="298">
        <f t="shared" si="15"/>
        <v>0.9098532089999999</v>
      </c>
      <c r="Y231" s="103">
        <f t="shared" si="14"/>
        <v>2110931.6485374207</v>
      </c>
    </row>
    <row r="232" spans="2:25" ht="13.5">
      <c r="B232" s="17" t="s">
        <v>257</v>
      </c>
      <c r="C232" s="106">
        <v>43</v>
      </c>
      <c r="D232" s="16"/>
      <c r="E232" s="16"/>
      <c r="F232" s="16"/>
      <c r="G232" s="16"/>
      <c r="H232" s="16">
        <v>13</v>
      </c>
      <c r="I232" s="16"/>
      <c r="J232" s="16"/>
      <c r="K232" s="16"/>
      <c r="L232" s="16"/>
      <c r="M232" s="16"/>
      <c r="N232" s="16"/>
      <c r="O232" s="16"/>
      <c r="P232" s="16"/>
      <c r="Q232" s="16"/>
      <c r="R232" s="16"/>
      <c r="S232" s="16"/>
      <c r="T232" s="106">
        <v>2</v>
      </c>
      <c r="U232" s="106">
        <v>201</v>
      </c>
      <c r="V232" s="103">
        <f t="shared" si="13"/>
        <v>11785.07972132644</v>
      </c>
      <c r="W232" s="103">
        <f t="shared" si="12"/>
        <v>2368801.0239866143</v>
      </c>
      <c r="X232" s="298">
        <f t="shared" si="15"/>
        <v>0.8816477595209998</v>
      </c>
      <c r="Y232" s="103">
        <f t="shared" si="14"/>
        <v>2088448.1155488486</v>
      </c>
    </row>
    <row r="233" spans="2:25" ht="13.5">
      <c r="B233" s="17" t="s">
        <v>258</v>
      </c>
      <c r="C233" s="106">
        <v>44</v>
      </c>
      <c r="D233" s="16"/>
      <c r="E233" s="16"/>
      <c r="F233" s="16"/>
      <c r="G233" s="16"/>
      <c r="H233" s="16">
        <v>14</v>
      </c>
      <c r="I233" s="16"/>
      <c r="J233" s="16"/>
      <c r="K233" s="16"/>
      <c r="L233" s="16"/>
      <c r="M233" s="16"/>
      <c r="N233" s="16"/>
      <c r="O233" s="16"/>
      <c r="P233" s="16"/>
      <c r="Q233" s="16"/>
      <c r="R233" s="16"/>
      <c r="S233" s="16"/>
      <c r="T233" s="106">
        <v>2</v>
      </c>
      <c r="U233" s="106">
        <v>201</v>
      </c>
      <c r="V233" s="103">
        <f t="shared" si="13"/>
        <v>12032.566395474294</v>
      </c>
      <c r="W233" s="103">
        <f t="shared" si="12"/>
        <v>2418545.845490333</v>
      </c>
      <c r="X233" s="298">
        <f t="shared" si="15"/>
        <v>0.8543166789758488</v>
      </c>
      <c r="Y233" s="103">
        <f t="shared" si="14"/>
        <v>2066204.0546701378</v>
      </c>
    </row>
    <row r="234" spans="2:25" ht="13.5">
      <c r="B234" s="17" t="s">
        <v>259</v>
      </c>
      <c r="C234" s="106">
        <v>45</v>
      </c>
      <c r="D234" s="16"/>
      <c r="E234" s="16"/>
      <c r="F234" s="16"/>
      <c r="G234" s="16"/>
      <c r="H234" s="16">
        <v>15</v>
      </c>
      <c r="I234" s="16"/>
      <c r="J234" s="16"/>
      <c r="K234" s="16"/>
      <c r="L234" s="16"/>
      <c r="M234" s="16"/>
      <c r="N234" s="16"/>
      <c r="O234" s="16"/>
      <c r="P234" s="16"/>
      <c r="Q234" s="16"/>
      <c r="R234" s="16"/>
      <c r="S234" s="16"/>
      <c r="T234" s="106">
        <v>2</v>
      </c>
      <c r="U234" s="106">
        <v>201</v>
      </c>
      <c r="V234" s="103">
        <f t="shared" si="13"/>
        <v>12285.250289779253</v>
      </c>
      <c r="W234" s="103">
        <f t="shared" si="12"/>
        <v>2469335.30824563</v>
      </c>
      <c r="X234" s="298">
        <f t="shared" si="15"/>
        <v>0.8278328619275975</v>
      </c>
      <c r="Y234" s="103">
        <f t="shared" si="14"/>
        <v>2044196.9152838462</v>
      </c>
    </row>
    <row r="235" spans="2:25" ht="13.5">
      <c r="B235" s="17" t="s">
        <v>260</v>
      </c>
      <c r="C235" s="106">
        <v>46</v>
      </c>
      <c r="D235" s="16"/>
      <c r="E235" s="16"/>
      <c r="F235" s="16"/>
      <c r="G235" s="16"/>
      <c r="H235" s="16">
        <v>16</v>
      </c>
      <c r="I235" s="16"/>
      <c r="J235" s="16"/>
      <c r="K235" s="16"/>
      <c r="L235" s="16"/>
      <c r="M235" s="16"/>
      <c r="N235" s="16"/>
      <c r="O235" s="16"/>
      <c r="P235" s="16"/>
      <c r="Q235" s="16"/>
      <c r="R235" s="16"/>
      <c r="S235" s="16"/>
      <c r="T235" s="106">
        <v>2</v>
      </c>
      <c r="U235" s="106">
        <v>201</v>
      </c>
      <c r="V235" s="103">
        <f t="shared" si="13"/>
        <v>12543.240545864615</v>
      </c>
      <c r="W235" s="103">
        <f t="shared" si="12"/>
        <v>2521191.3497187877</v>
      </c>
      <c r="X235" s="298">
        <f t="shared" si="15"/>
        <v>0.802170043207842</v>
      </c>
      <c r="Y235" s="103">
        <f t="shared" si="14"/>
        <v>2022424.1739391575</v>
      </c>
    </row>
    <row r="236" spans="2:25" ht="13.5">
      <c r="B236" s="17" t="s">
        <v>261</v>
      </c>
      <c r="C236" s="106">
        <v>47</v>
      </c>
      <c r="D236" s="16"/>
      <c r="E236" s="16"/>
      <c r="F236" s="16"/>
      <c r="G236" s="16"/>
      <c r="H236" s="16">
        <v>17</v>
      </c>
      <c r="I236" s="16"/>
      <c r="J236" s="16"/>
      <c r="K236" s="16"/>
      <c r="L236" s="16"/>
      <c r="M236" s="16"/>
      <c r="N236" s="16"/>
      <c r="O236" s="16"/>
      <c r="P236" s="16"/>
      <c r="Q236" s="16"/>
      <c r="R236" s="16"/>
      <c r="S236" s="16"/>
      <c r="T236" s="106">
        <v>2</v>
      </c>
      <c r="U236" s="106">
        <v>201</v>
      </c>
      <c r="V236" s="103">
        <f t="shared" si="13"/>
        <v>12806.64859732777</v>
      </c>
      <c r="W236" s="103">
        <f t="shared" si="12"/>
        <v>2574136.3680628818</v>
      </c>
      <c r="X236" s="298">
        <f t="shared" si="15"/>
        <v>0.7773027718683989</v>
      </c>
      <c r="Y236" s="103">
        <f t="shared" si="14"/>
        <v>2000883.3340625311</v>
      </c>
    </row>
    <row r="237" spans="2:25" ht="13.5">
      <c r="B237" s="17" t="s">
        <v>262</v>
      </c>
      <c r="C237" s="106">
        <v>48</v>
      </c>
      <c r="D237" s="16"/>
      <c r="E237" s="16"/>
      <c r="F237" s="16"/>
      <c r="G237" s="16"/>
      <c r="H237" s="16">
        <v>18</v>
      </c>
      <c r="I237" s="16"/>
      <c r="J237" s="16"/>
      <c r="K237" s="16"/>
      <c r="L237" s="16"/>
      <c r="M237" s="16"/>
      <c r="N237" s="16"/>
      <c r="O237" s="16"/>
      <c r="P237" s="16"/>
      <c r="Q237" s="16"/>
      <c r="R237" s="16"/>
      <c r="S237" s="16"/>
      <c r="T237" s="106">
        <v>2</v>
      </c>
      <c r="U237" s="106">
        <v>201</v>
      </c>
      <c r="V237" s="103">
        <f t="shared" si="13"/>
        <v>13075.588217871653</v>
      </c>
      <c r="W237" s="103">
        <f t="shared" si="12"/>
        <v>2628193.231792202</v>
      </c>
      <c r="X237" s="298">
        <f t="shared" si="15"/>
        <v>0.7532063859404785</v>
      </c>
      <c r="Y237" s="103">
        <f t="shared" si="14"/>
        <v>1979571.925671431</v>
      </c>
    </row>
    <row r="238" spans="2:25" ht="13.5">
      <c r="B238" s="17" t="s">
        <v>263</v>
      </c>
      <c r="C238" s="106">
        <v>49</v>
      </c>
      <c r="D238" s="16"/>
      <c r="E238" s="16"/>
      <c r="F238" s="16"/>
      <c r="G238" s="16"/>
      <c r="H238" s="16"/>
      <c r="I238" s="16"/>
      <c r="J238" s="16"/>
      <c r="K238" s="16"/>
      <c r="L238" s="16"/>
      <c r="M238" s="16"/>
      <c r="N238" s="16"/>
      <c r="O238" s="16"/>
      <c r="P238" s="16"/>
      <c r="Q238" s="16"/>
      <c r="R238" s="16"/>
      <c r="S238" s="16"/>
      <c r="T238" s="16">
        <v>1</v>
      </c>
      <c r="U238" s="16">
        <v>153</v>
      </c>
      <c r="V238" s="103">
        <f t="shared" si="13"/>
        <v>13350.175570446956</v>
      </c>
      <c r="W238" s="103">
        <f t="shared" si="12"/>
        <v>2042576.8622783844</v>
      </c>
      <c r="X238" s="298">
        <f t="shared" si="15"/>
        <v>0.7298569879763237</v>
      </c>
      <c r="Y238" s="103">
        <f t="shared" si="14"/>
        <v>1490788.9964126318</v>
      </c>
    </row>
    <row r="239" spans="2:25" ht="13.5">
      <c r="B239" s="17" t="s">
        <v>264</v>
      </c>
      <c r="C239" s="106">
        <v>50</v>
      </c>
      <c r="D239" s="16"/>
      <c r="E239" s="16"/>
      <c r="F239" s="16"/>
      <c r="G239" s="16"/>
      <c r="H239" s="16"/>
      <c r="I239" s="16"/>
      <c r="J239" s="16"/>
      <c r="K239" s="16"/>
      <c r="L239" s="16"/>
      <c r="M239" s="16"/>
      <c r="N239" s="16"/>
      <c r="O239" s="16"/>
      <c r="P239" s="16"/>
      <c r="Q239" s="16"/>
      <c r="R239" s="16"/>
      <c r="S239" s="16"/>
      <c r="T239" s="16">
        <v>1</v>
      </c>
      <c r="U239" s="16">
        <v>153</v>
      </c>
      <c r="V239" s="103">
        <f t="shared" si="13"/>
        <v>13630.52925742634</v>
      </c>
      <c r="W239" s="103">
        <f t="shared" si="12"/>
        <v>2085470.97638623</v>
      </c>
      <c r="X239" s="298">
        <f t="shared" si="15"/>
        <v>0.7072314213490577</v>
      </c>
      <c r="Y239" s="103">
        <f t="shared" si="14"/>
        <v>1474910.6028118406</v>
      </c>
    </row>
    <row r="240" spans="2:25" ht="13.5">
      <c r="B240" s="17" t="s">
        <v>265</v>
      </c>
      <c r="C240" s="106">
        <v>51</v>
      </c>
      <c r="D240" s="16"/>
      <c r="E240" s="16"/>
      <c r="F240" s="16"/>
      <c r="G240" s="16"/>
      <c r="H240" s="16"/>
      <c r="I240" s="16"/>
      <c r="J240" s="16"/>
      <c r="K240" s="16"/>
      <c r="L240" s="16"/>
      <c r="M240" s="16"/>
      <c r="N240" s="16"/>
      <c r="O240" s="16"/>
      <c r="P240" s="16"/>
      <c r="Q240" s="16"/>
      <c r="R240" s="16"/>
      <c r="S240" s="16"/>
      <c r="T240" s="16">
        <v>1</v>
      </c>
      <c r="U240" s="16">
        <v>153</v>
      </c>
      <c r="V240" s="103">
        <f t="shared" si="13"/>
        <v>13916.770371832292</v>
      </c>
      <c r="W240" s="103">
        <f t="shared" si="12"/>
        <v>2129265.8668903406</v>
      </c>
      <c r="X240" s="298">
        <f t="shared" si="15"/>
        <v>0.6853072472872369</v>
      </c>
      <c r="Y240" s="103">
        <f t="shared" si="14"/>
        <v>1459201.3299812914</v>
      </c>
    </row>
    <row r="241" spans="2:25" ht="13.5">
      <c r="B241" s="17" t="s">
        <v>266</v>
      </c>
      <c r="C241" s="106">
        <v>52</v>
      </c>
      <c r="D241" s="16"/>
      <c r="E241" s="16"/>
      <c r="F241" s="16"/>
      <c r="G241" s="16"/>
      <c r="H241" s="16"/>
      <c r="I241" s="16"/>
      <c r="J241" s="16"/>
      <c r="K241" s="16"/>
      <c r="L241" s="16"/>
      <c r="M241" s="16"/>
      <c r="N241" s="16"/>
      <c r="O241" s="16"/>
      <c r="P241" s="16"/>
      <c r="Q241" s="16"/>
      <c r="R241" s="16"/>
      <c r="S241" s="16"/>
      <c r="T241" s="16">
        <v>1</v>
      </c>
      <c r="U241" s="16">
        <v>153</v>
      </c>
      <c r="V241" s="103">
        <f t="shared" si="13"/>
        <v>14209.02254964077</v>
      </c>
      <c r="W241" s="103">
        <f t="shared" si="12"/>
        <v>2173980.450095038</v>
      </c>
      <c r="X241" s="298">
        <f t="shared" si="15"/>
        <v>0.6640627226213326</v>
      </c>
      <c r="Y241" s="103">
        <f t="shared" si="14"/>
        <v>1443659.376615661</v>
      </c>
    </row>
    <row r="242" spans="2:25" ht="13.5">
      <c r="B242" s="17" t="s">
        <v>267</v>
      </c>
      <c r="C242" s="106">
        <v>53</v>
      </c>
      <c r="D242" s="16"/>
      <c r="E242" s="16"/>
      <c r="F242" s="16"/>
      <c r="G242" s="16"/>
      <c r="H242" s="16"/>
      <c r="I242" s="16"/>
      <c r="J242" s="16"/>
      <c r="K242" s="16"/>
      <c r="L242" s="16"/>
      <c r="M242" s="16"/>
      <c r="N242" s="16"/>
      <c r="O242" s="16"/>
      <c r="P242" s="16"/>
      <c r="Q242" s="16"/>
      <c r="R242" s="16"/>
      <c r="S242" s="16"/>
      <c r="T242" s="16">
        <v>1</v>
      </c>
      <c r="U242" s="16">
        <v>153</v>
      </c>
      <c r="V242" s="103">
        <f t="shared" si="13"/>
        <v>14507.412023183224</v>
      </c>
      <c r="W242" s="103">
        <f t="shared" si="12"/>
        <v>2219634.039547033</v>
      </c>
      <c r="X242" s="298">
        <f t="shared" si="15"/>
        <v>0.6434767782200712</v>
      </c>
      <c r="Y242" s="103">
        <f t="shared" si="14"/>
        <v>1428282.960595327</v>
      </c>
    </row>
    <row r="243" spans="2:25" ht="13.5">
      <c r="B243" s="17" t="s">
        <v>268</v>
      </c>
      <c r="C243" s="106">
        <v>54</v>
      </c>
      <c r="D243" s="16"/>
      <c r="E243" s="16"/>
      <c r="F243" s="16"/>
      <c r="G243" s="16"/>
      <c r="H243" s="16"/>
      <c r="I243" s="16"/>
      <c r="J243" s="16"/>
      <c r="K243" s="16"/>
      <c r="L243" s="16"/>
      <c r="M243" s="16"/>
      <c r="N243" s="16"/>
      <c r="O243" s="16"/>
      <c r="P243" s="16"/>
      <c r="Q243" s="16"/>
      <c r="R243" s="16"/>
      <c r="S243" s="16"/>
      <c r="T243" s="16">
        <v>1</v>
      </c>
      <c r="U243" s="16">
        <v>153</v>
      </c>
      <c r="V243" s="103">
        <f t="shared" si="13"/>
        <v>14812.06767567007</v>
      </c>
      <c r="W243" s="103">
        <f t="shared" si="12"/>
        <v>2266246.3543775207</v>
      </c>
      <c r="X243" s="298">
        <f t="shared" si="15"/>
        <v>0.623528998095249</v>
      </c>
      <c r="Y243" s="103">
        <f t="shared" si="14"/>
        <v>1413070.318782026</v>
      </c>
    </row>
    <row r="244" spans="2:25" ht="13.5">
      <c r="B244" s="17" t="s">
        <v>269</v>
      </c>
      <c r="C244" s="106">
        <v>55</v>
      </c>
      <c r="D244" s="16"/>
      <c r="E244" s="16"/>
      <c r="F244" s="16"/>
      <c r="G244" s="16"/>
      <c r="H244" s="16"/>
      <c r="I244" s="16"/>
      <c r="J244" s="16"/>
      <c r="K244" s="16"/>
      <c r="L244" s="16"/>
      <c r="M244" s="16"/>
      <c r="N244" s="16"/>
      <c r="O244" s="16"/>
      <c r="P244" s="16"/>
      <c r="Q244" s="16"/>
      <c r="R244" s="16"/>
      <c r="S244" s="16"/>
      <c r="T244" s="16">
        <v>1</v>
      </c>
      <c r="U244" s="16">
        <v>175</v>
      </c>
      <c r="V244" s="103">
        <f t="shared" si="13"/>
        <v>15123.12109685914</v>
      </c>
      <c r="W244" s="103">
        <f t="shared" si="12"/>
        <v>2646546.1919503496</v>
      </c>
      <c r="X244" s="298">
        <f t="shared" si="15"/>
        <v>0.6041995991542962</v>
      </c>
      <c r="Y244" s="103">
        <f t="shared" si="14"/>
        <v>1599042.1483197303</v>
      </c>
    </row>
    <row r="245" spans="2:25" ht="13.5">
      <c r="B245" s="17" t="s">
        <v>270</v>
      </c>
      <c r="C245" s="106">
        <v>56</v>
      </c>
      <c r="D245" s="16"/>
      <c r="E245" s="16"/>
      <c r="F245" s="16"/>
      <c r="G245" s="16"/>
      <c r="H245" s="16"/>
      <c r="I245" s="16"/>
      <c r="J245" s="16"/>
      <c r="K245" s="16"/>
      <c r="L245" s="16"/>
      <c r="M245" s="16"/>
      <c r="N245" s="16"/>
      <c r="O245" s="16"/>
      <c r="P245" s="16"/>
      <c r="Q245" s="16"/>
      <c r="R245" s="16"/>
      <c r="S245" s="16"/>
      <c r="T245" s="16">
        <v>1</v>
      </c>
      <c r="U245" s="16">
        <v>175</v>
      </c>
      <c r="V245" s="103">
        <f t="shared" si="13"/>
        <v>15440.70663989318</v>
      </c>
      <c r="W245" s="103">
        <f t="shared" si="12"/>
        <v>2702123.6619813065</v>
      </c>
      <c r="X245" s="298">
        <f t="shared" si="15"/>
        <v>0.585469411580513</v>
      </c>
      <c r="Y245" s="103">
        <f t="shared" si="14"/>
        <v>1582010.7503979765</v>
      </c>
    </row>
    <row r="246" spans="2:25" ht="13.5">
      <c r="B246" s="17" t="s">
        <v>271</v>
      </c>
      <c r="C246" s="106">
        <v>57</v>
      </c>
      <c r="D246" s="16"/>
      <c r="E246" s="16"/>
      <c r="F246" s="16"/>
      <c r="G246" s="16"/>
      <c r="H246" s="16"/>
      <c r="I246" s="16"/>
      <c r="J246" s="16"/>
      <c r="K246" s="16"/>
      <c r="L246" s="16"/>
      <c r="M246" s="16"/>
      <c r="N246" s="16"/>
      <c r="O246" s="16"/>
      <c r="P246" s="16"/>
      <c r="Q246" s="16"/>
      <c r="R246" s="16"/>
      <c r="S246" s="16"/>
      <c r="T246" s="16">
        <v>1</v>
      </c>
      <c r="U246" s="16">
        <v>175</v>
      </c>
      <c r="V246" s="103">
        <f t="shared" si="13"/>
        <v>15764.961479330936</v>
      </c>
      <c r="W246" s="103">
        <f t="shared" si="12"/>
        <v>2758868.2588829137</v>
      </c>
      <c r="X246" s="298">
        <f t="shared" si="15"/>
        <v>0.5673198598215171</v>
      </c>
      <c r="Y246" s="103">
        <f t="shared" si="14"/>
        <v>1565160.7538954876</v>
      </c>
    </row>
    <row r="247" spans="2:25" ht="13.5">
      <c r="B247" s="17" t="s">
        <v>272</v>
      </c>
      <c r="C247" s="106">
        <v>58</v>
      </c>
      <c r="D247" s="16"/>
      <c r="E247" s="16"/>
      <c r="F247" s="16"/>
      <c r="G247" s="16"/>
      <c r="H247" s="16"/>
      <c r="I247" s="16"/>
      <c r="J247" s="16"/>
      <c r="K247" s="16"/>
      <c r="L247" s="16"/>
      <c r="M247" s="16"/>
      <c r="N247" s="16"/>
      <c r="O247" s="16"/>
      <c r="P247" s="16"/>
      <c r="Q247" s="16"/>
      <c r="R247" s="16"/>
      <c r="S247" s="16"/>
      <c r="T247" s="16">
        <v>1</v>
      </c>
      <c r="U247" s="16">
        <v>175</v>
      </c>
      <c r="V247" s="103">
        <f t="shared" si="13"/>
        <v>16096.025670396884</v>
      </c>
      <c r="W247" s="103">
        <f t="shared" si="12"/>
        <v>2816804.492319455</v>
      </c>
      <c r="X247" s="298">
        <f t="shared" si="15"/>
        <v>0.5497329441670501</v>
      </c>
      <c r="Y247" s="103">
        <f t="shared" si="14"/>
        <v>1548490.2267057467</v>
      </c>
    </row>
    <row r="248" spans="2:25" ht="13.5">
      <c r="B248" s="17" t="s">
        <v>227</v>
      </c>
      <c r="C248" s="106">
        <v>59</v>
      </c>
      <c r="D248" s="16"/>
      <c r="E248" s="16"/>
      <c r="F248" s="16"/>
      <c r="G248" s="16"/>
      <c r="H248" s="16"/>
      <c r="I248" s="16"/>
      <c r="J248" s="16"/>
      <c r="K248" s="16"/>
      <c r="L248" s="16"/>
      <c r="M248" s="16"/>
      <c r="N248" s="16"/>
      <c r="O248" s="16"/>
      <c r="P248" s="16"/>
      <c r="Q248" s="16"/>
      <c r="R248" s="16"/>
      <c r="S248" s="16"/>
      <c r="T248" s="16">
        <v>1</v>
      </c>
      <c r="U248" s="16">
        <v>175</v>
      </c>
      <c r="V248" s="103">
        <f t="shared" si="13"/>
        <v>16434.042209475218</v>
      </c>
      <c r="W248" s="103">
        <f t="shared" si="12"/>
        <v>2875957.3866581633</v>
      </c>
      <c r="X248" s="298">
        <f t="shared" si="15"/>
        <v>0.5326912228978715</v>
      </c>
      <c r="Y248" s="103">
        <f t="shared" si="14"/>
        <v>1531997.2573011038</v>
      </c>
    </row>
    <row r="249" spans="2:25" ht="13.5">
      <c r="B249" s="17" t="s">
        <v>228</v>
      </c>
      <c r="C249" s="106">
        <v>60</v>
      </c>
      <c r="D249" s="16"/>
      <c r="E249" s="16"/>
      <c r="F249" s="16"/>
      <c r="G249" s="16"/>
      <c r="H249" s="16"/>
      <c r="I249" s="16"/>
      <c r="J249" s="16"/>
      <c r="K249" s="16"/>
      <c r="L249" s="16"/>
      <c r="M249" s="16"/>
      <c r="N249" s="16"/>
      <c r="O249" s="16"/>
      <c r="P249" s="16"/>
      <c r="Q249" s="16"/>
      <c r="R249" s="16"/>
      <c r="S249" s="16"/>
      <c r="T249" s="16">
        <v>1</v>
      </c>
      <c r="U249" s="16">
        <v>175</v>
      </c>
      <c r="V249" s="103">
        <f t="shared" si="13"/>
        <v>16779.157095874194</v>
      </c>
      <c r="W249" s="103">
        <f t="shared" si="12"/>
        <v>2936352.491777984</v>
      </c>
      <c r="X249" s="298">
        <f t="shared" si="15"/>
        <v>0.5161777949880375</v>
      </c>
      <c r="Y249" s="103">
        <f t="shared" si="14"/>
        <v>1515679.9545135894</v>
      </c>
    </row>
    <row r="250" spans="2:25" ht="13.5">
      <c r="B250" s="17" t="s">
        <v>229</v>
      </c>
      <c r="C250" s="106">
        <v>62</v>
      </c>
      <c r="D250" s="16"/>
      <c r="E250" s="16"/>
      <c r="F250" s="16"/>
      <c r="G250" s="16"/>
      <c r="H250" s="16"/>
      <c r="I250" s="16"/>
      <c r="J250" s="16"/>
      <c r="K250" s="16"/>
      <c r="L250" s="16"/>
      <c r="M250" s="16"/>
      <c r="N250" s="16"/>
      <c r="O250" s="16"/>
      <c r="P250" s="16"/>
      <c r="Q250" s="16"/>
      <c r="R250" s="16"/>
      <c r="S250" s="16"/>
      <c r="T250" s="16">
        <v>1</v>
      </c>
      <c r="U250" s="16">
        <v>175</v>
      </c>
      <c r="V250" s="103">
        <f t="shared" si="13"/>
        <v>17131.51939488755</v>
      </c>
      <c r="W250" s="103">
        <f t="shared" si="12"/>
        <v>2998015.8941053213</v>
      </c>
      <c r="X250" s="298">
        <f t="shared" si="15"/>
        <v>0.5001762833434084</v>
      </c>
      <c r="Y250" s="103">
        <f t="shared" si="14"/>
        <v>1499536.447318065</v>
      </c>
    </row>
    <row r="251" spans="2:25" ht="13.5">
      <c r="B251" s="17" t="s">
        <v>230</v>
      </c>
      <c r="C251" s="106">
        <v>62</v>
      </c>
      <c r="D251" s="16"/>
      <c r="E251" s="16"/>
      <c r="F251" s="16"/>
      <c r="G251" s="16"/>
      <c r="H251" s="16"/>
      <c r="I251" s="16"/>
      <c r="J251" s="16"/>
      <c r="K251" s="16"/>
      <c r="L251" s="16"/>
      <c r="M251" s="16"/>
      <c r="N251" s="16"/>
      <c r="O251" s="16"/>
      <c r="P251" s="16"/>
      <c r="Q251" s="16"/>
      <c r="R251" s="16"/>
      <c r="S251" s="16"/>
      <c r="T251" s="16">
        <v>1</v>
      </c>
      <c r="U251" s="16">
        <v>175</v>
      </c>
      <c r="V251" s="103">
        <f t="shared" si="13"/>
        <v>17491.281302180185</v>
      </c>
      <c r="W251" s="103">
        <f t="shared" si="12"/>
        <v>3060974.227881532</v>
      </c>
      <c r="X251" s="298">
        <f t="shared" si="15"/>
        <v>0.4846708185597627</v>
      </c>
      <c r="Y251" s="103">
        <f t="shared" si="14"/>
        <v>1483564.8846176798</v>
      </c>
    </row>
    <row r="252" spans="2:25" ht="13.5">
      <c r="B252" s="17" t="s">
        <v>231</v>
      </c>
      <c r="C252" s="106">
        <v>63</v>
      </c>
      <c r="D252" s="16"/>
      <c r="E252" s="16"/>
      <c r="F252" s="16"/>
      <c r="G252" s="16"/>
      <c r="H252" s="16"/>
      <c r="I252" s="16"/>
      <c r="J252" s="16"/>
      <c r="K252" s="16"/>
      <c r="L252" s="16"/>
      <c r="M252" s="16"/>
      <c r="N252" s="16"/>
      <c r="O252" s="16"/>
      <c r="P252" s="16"/>
      <c r="Q252" s="16"/>
      <c r="R252" s="16"/>
      <c r="S252" s="16"/>
      <c r="T252" s="16">
        <v>1</v>
      </c>
      <c r="U252" s="16">
        <v>175</v>
      </c>
      <c r="V252" s="103">
        <f t="shared" si="13"/>
        <v>17858.598209525968</v>
      </c>
      <c r="W252" s="103">
        <f t="shared" si="12"/>
        <v>3125254.686667044</v>
      </c>
      <c r="X252" s="298">
        <f t="shared" si="15"/>
        <v>0.46964602318441</v>
      </c>
      <c r="Y252" s="103">
        <f t="shared" si="14"/>
        <v>1467763.4350316166</v>
      </c>
    </row>
    <row r="253" spans="2:25" ht="13.5">
      <c r="B253" s="17" t="s">
        <v>232</v>
      </c>
      <c r="C253" s="106">
        <v>64</v>
      </c>
      <c r="D253" s="16"/>
      <c r="E253" s="16"/>
      <c r="F253" s="16"/>
      <c r="G253" s="16"/>
      <c r="H253" s="16"/>
      <c r="I253" s="16"/>
      <c r="J253" s="16"/>
      <c r="K253" s="16"/>
      <c r="L253" s="16"/>
      <c r="M253" s="16"/>
      <c r="N253" s="16"/>
      <c r="O253" s="16"/>
      <c r="P253" s="16"/>
      <c r="Q253" s="16"/>
      <c r="R253" s="16"/>
      <c r="S253" s="16"/>
      <c r="T253" s="16">
        <v>1</v>
      </c>
      <c r="U253" s="16">
        <v>175</v>
      </c>
      <c r="V253" s="103">
        <f t="shared" si="13"/>
        <v>18233.62877192601</v>
      </c>
      <c r="W253" s="103">
        <f t="shared" si="12"/>
        <v>3190885.035087052</v>
      </c>
      <c r="X253" s="298">
        <f t="shared" si="15"/>
        <v>0.4550869964656933</v>
      </c>
      <c r="Y253" s="103">
        <f t="shared" si="14"/>
        <v>1452130.2866850947</v>
      </c>
    </row>
    <row r="254" spans="2:25" ht="13.5">
      <c r="B254" s="17" t="s">
        <v>233</v>
      </c>
      <c r="C254" s="106">
        <v>65</v>
      </c>
      <c r="D254" s="16"/>
      <c r="E254" s="16"/>
      <c r="F254" s="16"/>
      <c r="G254" s="16"/>
      <c r="H254" s="16"/>
      <c r="I254" s="16"/>
      <c r="J254" s="16"/>
      <c r="K254" s="16"/>
      <c r="L254" s="16"/>
      <c r="M254" s="16"/>
      <c r="N254" s="16"/>
      <c r="O254" s="16"/>
      <c r="P254" s="16"/>
      <c r="Q254" s="16"/>
      <c r="R254" s="16"/>
      <c r="S254" s="16"/>
      <c r="T254" s="16">
        <v>1</v>
      </c>
      <c r="U254" s="16">
        <v>175</v>
      </c>
      <c r="V254" s="103">
        <f t="shared" si="13"/>
        <v>18616.534976136456</v>
      </c>
      <c r="W254" s="103">
        <f t="shared" si="12"/>
        <v>3257893.6208238797</v>
      </c>
      <c r="X254" s="298">
        <f t="shared" si="15"/>
        <v>0.4409792995752568</v>
      </c>
      <c r="Y254" s="103">
        <f t="shared" si="14"/>
        <v>1436663.6470016118</v>
      </c>
    </row>
    <row r="255" spans="2:25" ht="13.5">
      <c r="B255" s="17" t="s">
        <v>234</v>
      </c>
      <c r="C255" s="106">
        <v>66</v>
      </c>
      <c r="D255" s="16"/>
      <c r="E255" s="16"/>
      <c r="F255" s="16"/>
      <c r="G255" s="16"/>
      <c r="H255" s="16"/>
      <c r="I255" s="16"/>
      <c r="J255" s="16"/>
      <c r="K255" s="16"/>
      <c r="L255" s="16"/>
      <c r="M255" s="16"/>
      <c r="N255" s="16"/>
      <c r="O255" s="16"/>
      <c r="P255" s="16"/>
      <c r="Q255" s="16"/>
      <c r="R255" s="16"/>
      <c r="S255" s="16"/>
      <c r="T255" s="16">
        <v>1</v>
      </c>
      <c r="U255" s="16">
        <v>175</v>
      </c>
      <c r="V255" s="103">
        <f t="shared" si="13"/>
        <v>19007.48221063532</v>
      </c>
      <c r="W255" s="103">
        <f t="shared" si="12"/>
        <v>3326309.386861181</v>
      </c>
      <c r="X255" s="298">
        <f t="shared" si="15"/>
        <v>0.4273089412884238</v>
      </c>
      <c r="Y255" s="103">
        <f t="shared" si="14"/>
        <v>1421361.7424973974</v>
      </c>
    </row>
    <row r="256" spans="2:25" ht="13.5">
      <c r="B256" s="17" t="s">
        <v>235</v>
      </c>
      <c r="C256" s="106">
        <v>67</v>
      </c>
      <c r="D256" s="16"/>
      <c r="E256" s="16"/>
      <c r="F256" s="16"/>
      <c r="G256" s="16"/>
      <c r="H256" s="16"/>
      <c r="I256" s="16"/>
      <c r="J256" s="16"/>
      <c r="K256" s="16"/>
      <c r="L256" s="16"/>
      <c r="M256" s="16"/>
      <c r="N256" s="16"/>
      <c r="O256" s="16"/>
      <c r="P256" s="16"/>
      <c r="Q256" s="16"/>
      <c r="R256" s="16"/>
      <c r="S256" s="16"/>
      <c r="T256" s="16">
        <v>1</v>
      </c>
      <c r="U256" s="16">
        <v>175</v>
      </c>
      <c r="V256" s="103">
        <f t="shared" si="13"/>
        <v>19406.63933705866</v>
      </c>
      <c r="W256" s="103">
        <f t="shared" si="12"/>
        <v>3396161.883985265</v>
      </c>
      <c r="X256" s="298">
        <f t="shared" si="15"/>
        <v>0.41406236410848263</v>
      </c>
      <c r="Y256" s="103">
        <f t="shared" si="14"/>
        <v>1406222.8185780572</v>
      </c>
    </row>
    <row r="257" spans="2:25" ht="13.5">
      <c r="B257" s="17" t="s">
        <v>236</v>
      </c>
      <c r="C257" s="106">
        <v>68</v>
      </c>
      <c r="D257" s="16"/>
      <c r="E257" s="16"/>
      <c r="F257" s="16"/>
      <c r="G257" s="16"/>
      <c r="H257" s="16"/>
      <c r="I257" s="16"/>
      <c r="J257" s="16"/>
      <c r="K257" s="16"/>
      <c r="L257" s="16"/>
      <c r="M257" s="16"/>
      <c r="N257" s="16"/>
      <c r="O257" s="16"/>
      <c r="P257" s="16"/>
      <c r="Q257" s="16"/>
      <c r="R257" s="16"/>
      <c r="S257" s="16"/>
      <c r="T257" s="16">
        <v>1</v>
      </c>
      <c r="U257" s="16">
        <v>175</v>
      </c>
      <c r="V257" s="103">
        <f t="shared" si="13"/>
        <v>19814.17876313689</v>
      </c>
      <c r="W257" s="103">
        <f t="shared" si="12"/>
        <v>3467481.283548956</v>
      </c>
      <c r="X257" s="298">
        <f t="shared" si="15"/>
        <v>0.40122643082111964</v>
      </c>
      <c r="Y257" s="103">
        <f t="shared" si="14"/>
        <v>1391245.1393373823</v>
      </c>
    </row>
    <row r="258" spans="2:25" ht="13.5">
      <c r="B258" s="17" t="s">
        <v>237</v>
      </c>
      <c r="C258" s="106">
        <v>59</v>
      </c>
      <c r="D258" s="16"/>
      <c r="E258" s="16"/>
      <c r="F258" s="16"/>
      <c r="G258" s="16"/>
      <c r="H258" s="16"/>
      <c r="I258" s="16"/>
      <c r="J258" s="16"/>
      <c r="K258" s="16"/>
      <c r="L258" s="16"/>
      <c r="M258" s="16"/>
      <c r="N258" s="16"/>
      <c r="O258" s="16"/>
      <c r="P258" s="16"/>
      <c r="Q258" s="16"/>
      <c r="R258" s="16"/>
      <c r="S258" s="16"/>
      <c r="T258" s="16">
        <v>1</v>
      </c>
      <c r="U258" s="16">
        <v>175</v>
      </c>
      <c r="V258" s="103">
        <f t="shared" si="13"/>
        <v>20230.27651716276</v>
      </c>
      <c r="W258" s="103">
        <f t="shared" si="12"/>
        <v>3540298.3905034834</v>
      </c>
      <c r="X258" s="298">
        <f t="shared" si="15"/>
        <v>0.3887884114656649</v>
      </c>
      <c r="Y258" s="103">
        <f t="shared" si="14"/>
        <v>1376426.9873582995</v>
      </c>
    </row>
    <row r="259" spans="2:25" ht="13.5">
      <c r="B259" s="17" t="s">
        <v>238</v>
      </c>
      <c r="C259" s="106">
        <v>70</v>
      </c>
      <c r="D259" s="16"/>
      <c r="E259" s="16"/>
      <c r="F259" s="16"/>
      <c r="G259" s="16"/>
      <c r="H259" s="16"/>
      <c r="I259" s="16"/>
      <c r="J259" s="16"/>
      <c r="K259" s="16"/>
      <c r="L259" s="16"/>
      <c r="M259" s="16"/>
      <c r="N259" s="16"/>
      <c r="O259" s="16"/>
      <c r="P259" s="16"/>
      <c r="Q259" s="16"/>
      <c r="R259" s="16"/>
      <c r="S259" s="16"/>
      <c r="T259" s="16">
        <v>1</v>
      </c>
      <c r="U259" s="16">
        <v>175</v>
      </c>
      <c r="V259" s="103">
        <f t="shared" si="13"/>
        <v>20655.11232402318</v>
      </c>
      <c r="W259" s="103">
        <f t="shared" si="12"/>
        <v>3614644.6567040565</v>
      </c>
      <c r="X259" s="298">
        <f t="shared" si="15"/>
        <v>0.3767359707102293</v>
      </c>
      <c r="Y259" s="103">
        <f t="shared" si="14"/>
        <v>1361766.6635159464</v>
      </c>
    </row>
    <row r="260" spans="2:25" ht="13.5">
      <c r="B260" s="17" t="s">
        <v>239</v>
      </c>
      <c r="C260" s="106">
        <v>71</v>
      </c>
      <c r="D260" s="16"/>
      <c r="E260" s="16"/>
      <c r="F260" s="16"/>
      <c r="G260" s="16"/>
      <c r="H260" s="16"/>
      <c r="I260" s="16"/>
      <c r="J260" s="16"/>
      <c r="K260" s="16"/>
      <c r="L260" s="16"/>
      <c r="M260" s="16"/>
      <c r="N260" s="16"/>
      <c r="O260" s="16"/>
      <c r="P260" s="16"/>
      <c r="Q260" s="16"/>
      <c r="R260" s="16"/>
      <c r="S260" s="16"/>
      <c r="T260" s="16">
        <v>1</v>
      </c>
      <c r="U260" s="16">
        <v>175</v>
      </c>
      <c r="V260" s="103">
        <f t="shared" si="13"/>
        <v>21088.869682827662</v>
      </c>
      <c r="W260" s="103">
        <f aca="true" t="shared" si="16" ref="W260:W276">U260*V260</f>
        <v>3690552.194494841</v>
      </c>
      <c r="X260" s="298">
        <f t="shared" si="15"/>
        <v>0.36505715561821217</v>
      </c>
      <c r="Y260" s="103">
        <f t="shared" si="14"/>
        <v>1347262.4867828377</v>
      </c>
    </row>
    <row r="261" spans="2:25" ht="13.5">
      <c r="B261" s="17" t="s">
        <v>240</v>
      </c>
      <c r="C261" s="106">
        <v>72</v>
      </c>
      <c r="D261" s="16"/>
      <c r="E261" s="16"/>
      <c r="F261" s="16"/>
      <c r="G261" s="16"/>
      <c r="H261" s="16"/>
      <c r="I261" s="16"/>
      <c r="J261" s="16"/>
      <c r="K261" s="16"/>
      <c r="L261" s="16"/>
      <c r="M261" s="16"/>
      <c r="N261" s="16"/>
      <c r="O261" s="16"/>
      <c r="P261" s="16"/>
      <c r="Q261" s="16"/>
      <c r="R261" s="16"/>
      <c r="S261" s="16"/>
      <c r="T261" s="16">
        <v>1</v>
      </c>
      <c r="U261" s="16">
        <v>175</v>
      </c>
      <c r="V261" s="103">
        <f t="shared" si="13"/>
        <v>21531.735946167042</v>
      </c>
      <c r="W261" s="103">
        <f t="shared" si="16"/>
        <v>3768053.7905792324</v>
      </c>
      <c r="X261" s="298">
        <f t="shared" si="15"/>
        <v>0.3537403837940476</v>
      </c>
      <c r="Y261" s="103">
        <f t="shared" si="14"/>
        <v>1332912.7940361134</v>
      </c>
    </row>
    <row r="262" spans="2:25" ht="13.5">
      <c r="B262" s="17" t="s">
        <v>241</v>
      </c>
      <c r="C262" s="106">
        <v>73</v>
      </c>
      <c r="D262" s="16"/>
      <c r="E262" s="16"/>
      <c r="F262" s="16"/>
      <c r="G262" s="16"/>
      <c r="H262" s="16"/>
      <c r="I262" s="16"/>
      <c r="J262" s="16"/>
      <c r="K262" s="16"/>
      <c r="L262" s="16"/>
      <c r="M262" s="16"/>
      <c r="N262" s="16"/>
      <c r="O262" s="16"/>
      <c r="P262" s="16"/>
      <c r="Q262" s="16"/>
      <c r="R262" s="16"/>
      <c r="S262" s="16"/>
      <c r="T262" s="16">
        <v>1</v>
      </c>
      <c r="U262" s="16">
        <v>175</v>
      </c>
      <c r="V262" s="103">
        <f t="shared" si="13"/>
        <v>21983.902401036547</v>
      </c>
      <c r="W262" s="103">
        <f t="shared" si="16"/>
        <v>3847182.9201813955</v>
      </c>
      <c r="X262" s="298">
        <f t="shared" si="15"/>
        <v>0.3427744318964321</v>
      </c>
      <c r="Y262" s="103">
        <f t="shared" si="14"/>
        <v>1318715.9398668346</v>
      </c>
    </row>
    <row r="263" spans="2:25" ht="13.5">
      <c r="B263" s="17" t="s">
        <v>242</v>
      </c>
      <c r="C263" s="106">
        <v>74</v>
      </c>
      <c r="D263" s="16"/>
      <c r="E263" s="16"/>
      <c r="F263" s="16"/>
      <c r="G263" s="16"/>
      <c r="H263" s="16"/>
      <c r="I263" s="16"/>
      <c r="J263" s="16"/>
      <c r="K263" s="16"/>
      <c r="L263" s="16"/>
      <c r="M263" s="16"/>
      <c r="N263" s="16"/>
      <c r="O263" s="16"/>
      <c r="P263" s="16"/>
      <c r="Q263" s="16"/>
      <c r="R263" s="16"/>
      <c r="S263" s="16"/>
      <c r="T263" s="16">
        <v>1</v>
      </c>
      <c r="U263" s="16">
        <v>175</v>
      </c>
      <c r="V263" s="103">
        <f t="shared" si="13"/>
        <v>22445.564351458313</v>
      </c>
      <c r="W263" s="103">
        <f t="shared" si="16"/>
        <v>3927973.7615052047</v>
      </c>
      <c r="X263" s="298">
        <f t="shared" si="15"/>
        <v>0.3321484245076427</v>
      </c>
      <c r="Y263" s="103">
        <f t="shared" si="14"/>
        <v>1304670.2963913127</v>
      </c>
    </row>
    <row r="264" spans="2:25" ht="13.5">
      <c r="B264" s="17" t="s">
        <v>243</v>
      </c>
      <c r="C264" s="106">
        <v>75</v>
      </c>
      <c r="D264" s="16"/>
      <c r="E264" s="16"/>
      <c r="F264" s="16"/>
      <c r="G264" s="16"/>
      <c r="H264" s="16"/>
      <c r="I264" s="16"/>
      <c r="J264" s="16"/>
      <c r="K264" s="16"/>
      <c r="L264" s="16"/>
      <c r="M264" s="16"/>
      <c r="N264" s="16"/>
      <c r="O264" s="16"/>
      <c r="P264" s="16"/>
      <c r="Q264" s="16"/>
      <c r="R264" s="16"/>
      <c r="S264" s="16"/>
      <c r="T264" s="16">
        <v>1</v>
      </c>
      <c r="U264" s="16">
        <v>175</v>
      </c>
      <c r="V264" s="103">
        <f t="shared" si="13"/>
        <v>22916.921202838937</v>
      </c>
      <c r="W264" s="103">
        <f t="shared" si="16"/>
        <v>4010461.210496814</v>
      </c>
      <c r="X264" s="298">
        <f t="shared" si="15"/>
        <v>0.3218518233479058</v>
      </c>
      <c r="Y264" s="103">
        <f t="shared" si="14"/>
        <v>1290774.253064449</v>
      </c>
    </row>
    <row r="265" spans="2:25" ht="13.5">
      <c r="B265" s="17" t="s">
        <v>244</v>
      </c>
      <c r="C265" s="106">
        <v>76</v>
      </c>
      <c r="D265" s="16"/>
      <c r="E265" s="16"/>
      <c r="F265" s="16"/>
      <c r="G265" s="16"/>
      <c r="H265" s="16"/>
      <c r="I265" s="16"/>
      <c r="J265" s="16"/>
      <c r="K265" s="16"/>
      <c r="L265" s="16"/>
      <c r="M265" s="16"/>
      <c r="N265" s="16"/>
      <c r="O265" s="16"/>
      <c r="P265" s="16"/>
      <c r="Q265" s="16"/>
      <c r="R265" s="16"/>
      <c r="S265" s="16"/>
      <c r="T265" s="16">
        <v>1</v>
      </c>
      <c r="U265" s="16">
        <v>175</v>
      </c>
      <c r="V265" s="103">
        <f t="shared" si="13"/>
        <v>23398.176548098552</v>
      </c>
      <c r="W265" s="103">
        <f t="shared" si="16"/>
        <v>4094680.8959172466</v>
      </c>
      <c r="X265" s="298">
        <f t="shared" si="15"/>
        <v>0.3118744168241207</v>
      </c>
      <c r="Y265" s="103">
        <f t="shared" si="14"/>
        <v>1277026.2164950594</v>
      </c>
    </row>
    <row r="266" spans="2:25" ht="13.5">
      <c r="B266" s="17" t="s">
        <v>245</v>
      </c>
      <c r="C266" s="106">
        <v>77</v>
      </c>
      <c r="D266" s="16"/>
      <c r="E266" s="16"/>
      <c r="F266" s="16"/>
      <c r="G266" s="16"/>
      <c r="H266" s="16"/>
      <c r="I266" s="16"/>
      <c r="J266" s="16"/>
      <c r="K266" s="16"/>
      <c r="L266" s="16"/>
      <c r="M266" s="16"/>
      <c r="N266" s="16"/>
      <c r="O266" s="16"/>
      <c r="P266" s="16"/>
      <c r="Q266" s="16"/>
      <c r="R266" s="16"/>
      <c r="S266" s="16"/>
      <c r="T266" s="16">
        <v>1</v>
      </c>
      <c r="U266" s="16">
        <v>175</v>
      </c>
      <c r="V266" s="103">
        <f t="shared" si="13"/>
        <v>23889.53825560862</v>
      </c>
      <c r="W266" s="103">
        <f t="shared" si="16"/>
        <v>4180669.1947315084</v>
      </c>
      <c r="X266" s="298">
        <f t="shared" si="15"/>
        <v>0.30220630990257297</v>
      </c>
      <c r="Y266" s="103">
        <f t="shared" si="14"/>
        <v>1263424.6102631704</v>
      </c>
    </row>
    <row r="267" spans="2:25" ht="13.5">
      <c r="B267" s="17" t="s">
        <v>153</v>
      </c>
      <c r="C267" s="106">
        <v>78</v>
      </c>
      <c r="D267" s="16"/>
      <c r="E267" s="16"/>
      <c r="F267" s="16"/>
      <c r="G267" s="16"/>
      <c r="H267" s="16"/>
      <c r="I267" s="16"/>
      <c r="J267" s="16"/>
      <c r="K267" s="16"/>
      <c r="L267" s="16"/>
      <c r="M267" s="16"/>
      <c r="N267" s="16"/>
      <c r="O267" s="16"/>
      <c r="P267" s="16"/>
      <c r="Q267" s="16"/>
      <c r="R267" s="16"/>
      <c r="S267" s="16"/>
      <c r="T267" s="16">
        <v>1</v>
      </c>
      <c r="U267" s="16">
        <v>175</v>
      </c>
      <c r="V267" s="103">
        <f t="shared" si="13"/>
        <v>24391.218558976398</v>
      </c>
      <c r="W267" s="103">
        <f t="shared" si="16"/>
        <v>4268463.24782087</v>
      </c>
      <c r="X267" s="298">
        <f t="shared" si="15"/>
        <v>0.2928379142955932</v>
      </c>
      <c r="Y267" s="103">
        <f t="shared" si="14"/>
        <v>1249967.8747392574</v>
      </c>
    </row>
    <row r="268" spans="2:25" ht="13.5">
      <c r="B268" s="17" t="s">
        <v>154</v>
      </c>
      <c r="C268" s="106">
        <v>79</v>
      </c>
      <c r="D268" s="16"/>
      <c r="E268" s="16"/>
      <c r="F268" s="16"/>
      <c r="G268" s="16"/>
      <c r="H268" s="16"/>
      <c r="I268" s="16"/>
      <c r="J268" s="16"/>
      <c r="K268" s="16"/>
      <c r="L268" s="16"/>
      <c r="M268" s="16"/>
      <c r="N268" s="16"/>
      <c r="O268" s="16"/>
      <c r="P268" s="16"/>
      <c r="Q268" s="16"/>
      <c r="R268" s="16"/>
      <c r="S268" s="16"/>
      <c r="T268" s="16">
        <v>1</v>
      </c>
      <c r="U268" s="16">
        <v>175</v>
      </c>
      <c r="V268" s="103">
        <f t="shared" si="13"/>
        <v>24903.4341487149</v>
      </c>
      <c r="W268" s="103">
        <f t="shared" si="16"/>
        <v>4358100.976025107</v>
      </c>
      <c r="X268" s="298">
        <f t="shared" si="15"/>
        <v>0.2837599389524298</v>
      </c>
      <c r="Y268" s="103">
        <f t="shared" si="14"/>
        <v>1236654.4669054092</v>
      </c>
    </row>
    <row r="269" spans="2:25" ht="13.5">
      <c r="B269" s="17" t="s">
        <v>155</v>
      </c>
      <c r="C269" s="106">
        <v>80</v>
      </c>
      <c r="D269" s="16"/>
      <c r="E269" s="16"/>
      <c r="F269" s="16"/>
      <c r="G269" s="16"/>
      <c r="H269" s="16"/>
      <c r="I269" s="16"/>
      <c r="J269" s="16"/>
      <c r="K269" s="16"/>
      <c r="L269" s="16"/>
      <c r="M269" s="16"/>
      <c r="N269" s="16"/>
      <c r="O269" s="16"/>
      <c r="P269" s="16"/>
      <c r="Q269" s="16"/>
      <c r="R269" s="16"/>
      <c r="S269" s="16"/>
      <c r="T269" s="16">
        <v>1</v>
      </c>
      <c r="U269" s="16">
        <v>175</v>
      </c>
      <c r="V269" s="103">
        <f t="shared" si="13"/>
        <v>25426.40626583791</v>
      </c>
      <c r="W269" s="103">
        <f t="shared" si="16"/>
        <v>4449621.096521635</v>
      </c>
      <c r="X269" s="298">
        <f t="shared" si="15"/>
        <v>0.27496338084490446</v>
      </c>
      <c r="Y269" s="103">
        <f t="shared" si="14"/>
        <v>1223482.8601783996</v>
      </c>
    </row>
    <row r="270" spans="2:25" ht="13.5">
      <c r="B270" s="17" t="s">
        <v>156</v>
      </c>
      <c r="C270" s="106">
        <v>81</v>
      </c>
      <c r="D270" s="16"/>
      <c r="E270" s="16"/>
      <c r="F270" s="16"/>
      <c r="G270" s="16"/>
      <c r="H270" s="16"/>
      <c r="I270" s="16"/>
      <c r="J270" s="16"/>
      <c r="K270" s="16"/>
      <c r="L270" s="16"/>
      <c r="M270" s="16"/>
      <c r="N270" s="16"/>
      <c r="O270" s="16"/>
      <c r="P270" s="16"/>
      <c r="Q270" s="16"/>
      <c r="R270" s="16"/>
      <c r="S270" s="16"/>
      <c r="T270" s="16">
        <v>1</v>
      </c>
      <c r="U270" s="16">
        <v>175</v>
      </c>
      <c r="V270" s="103">
        <f t="shared" si="13"/>
        <v>25960.360797420504</v>
      </c>
      <c r="W270" s="103">
        <f t="shared" si="16"/>
        <v>4543063.139548589</v>
      </c>
      <c r="X270" s="298">
        <f t="shared" si="15"/>
        <v>0.2664395160387124</v>
      </c>
      <c r="Y270" s="103">
        <f t="shared" si="14"/>
        <v>1210451.5442346393</v>
      </c>
    </row>
    <row r="271" spans="2:25" ht="13.5">
      <c r="B271" s="17" t="s">
        <v>157</v>
      </c>
      <c r="C271" s="106">
        <v>82</v>
      </c>
      <c r="D271" s="16"/>
      <c r="E271" s="16"/>
      <c r="F271" s="16"/>
      <c r="G271" s="16"/>
      <c r="H271" s="16"/>
      <c r="I271" s="16"/>
      <c r="J271" s="16"/>
      <c r="K271" s="16"/>
      <c r="L271" s="16"/>
      <c r="M271" s="16"/>
      <c r="N271" s="16"/>
      <c r="O271" s="16"/>
      <c r="P271" s="16"/>
      <c r="Q271" s="16"/>
      <c r="R271" s="16"/>
      <c r="S271" s="16"/>
      <c r="T271" s="16">
        <v>1</v>
      </c>
      <c r="U271" s="16">
        <v>175</v>
      </c>
      <c r="V271" s="103">
        <f t="shared" si="13"/>
        <v>26505.528374166333</v>
      </c>
      <c r="W271" s="103">
        <f t="shared" si="16"/>
        <v>4638467.4654791085</v>
      </c>
      <c r="X271" s="298">
        <f t="shared" si="15"/>
        <v>0.25817989104151234</v>
      </c>
      <c r="Y271" s="103">
        <f t="shared" si="14"/>
        <v>1197559.024836996</v>
      </c>
    </row>
    <row r="272" spans="2:25" ht="13.5">
      <c r="B272" s="17" t="s">
        <v>158</v>
      </c>
      <c r="C272" s="106">
        <v>83</v>
      </c>
      <c r="D272" s="16"/>
      <c r="E272" s="16"/>
      <c r="F272" s="16"/>
      <c r="G272" s="16"/>
      <c r="H272" s="16"/>
      <c r="I272" s="16"/>
      <c r="J272" s="16"/>
      <c r="K272" s="16"/>
      <c r="L272" s="16"/>
      <c r="M272" s="16"/>
      <c r="N272" s="16"/>
      <c r="O272" s="16"/>
      <c r="P272" s="16"/>
      <c r="Q272" s="16"/>
      <c r="R272" s="16"/>
      <c r="S272" s="16"/>
      <c r="T272" s="16">
        <v>1</v>
      </c>
      <c r="U272" s="16">
        <v>175</v>
      </c>
      <c r="V272" s="103">
        <f t="shared" si="13"/>
        <v>27062.144470023824</v>
      </c>
      <c r="W272" s="103">
        <f t="shared" si="16"/>
        <v>4735875.28225417</v>
      </c>
      <c r="X272" s="298">
        <f t="shared" si="15"/>
        <v>0.25017631441922544</v>
      </c>
      <c r="Y272" s="103">
        <f t="shared" si="14"/>
        <v>1184803.8236634573</v>
      </c>
    </row>
    <row r="273" spans="2:25" ht="13.5">
      <c r="B273" s="17" t="s">
        <v>159</v>
      </c>
      <c r="C273" s="106">
        <v>84</v>
      </c>
      <c r="D273" s="16"/>
      <c r="E273" s="16"/>
      <c r="F273" s="16"/>
      <c r="G273" s="16"/>
      <c r="H273" s="16"/>
      <c r="I273" s="16"/>
      <c r="J273" s="16"/>
      <c r="K273" s="16"/>
      <c r="L273" s="16"/>
      <c r="M273" s="16"/>
      <c r="N273" s="16"/>
      <c r="O273" s="16"/>
      <c r="P273" s="16"/>
      <c r="Q273" s="16"/>
      <c r="R273" s="16"/>
      <c r="S273" s="16"/>
      <c r="T273" s="16">
        <v>1</v>
      </c>
      <c r="U273" s="16">
        <v>175</v>
      </c>
      <c r="V273" s="103">
        <f t="shared" si="13"/>
        <v>27630.44950389432</v>
      </c>
      <c r="W273" s="103">
        <f t="shared" si="16"/>
        <v>4835328.663181506</v>
      </c>
      <c r="X273" s="298">
        <f t="shared" si="15"/>
        <v>0.24242084867222946</v>
      </c>
      <c r="Y273" s="103">
        <f t="shared" si="14"/>
        <v>1172184.4781376175</v>
      </c>
    </row>
    <row r="274" spans="2:25" ht="13.5">
      <c r="B274" s="17" t="s">
        <v>160</v>
      </c>
      <c r="C274" s="106">
        <v>84</v>
      </c>
      <c r="D274" s="16"/>
      <c r="E274" s="16"/>
      <c r="F274" s="16"/>
      <c r="G274" s="16"/>
      <c r="H274" s="16"/>
      <c r="I274" s="16"/>
      <c r="J274" s="16"/>
      <c r="K274" s="16"/>
      <c r="L274" s="16"/>
      <c r="M274" s="16"/>
      <c r="N274" s="16"/>
      <c r="O274" s="16"/>
      <c r="P274" s="16"/>
      <c r="Q274" s="16"/>
      <c r="R274" s="16"/>
      <c r="S274" s="16"/>
      <c r="T274" s="16">
        <v>1</v>
      </c>
      <c r="U274" s="16">
        <v>175</v>
      </c>
      <c r="V274" s="103">
        <f t="shared" si="13"/>
        <v>28210.6889434761</v>
      </c>
      <c r="W274" s="103">
        <f t="shared" si="16"/>
        <v>4936870.565108318</v>
      </c>
      <c r="X274" s="298">
        <f t="shared" si="15"/>
        <v>0.23490580236339034</v>
      </c>
      <c r="Y274" s="103">
        <f t="shared" si="14"/>
        <v>1159699.5412609738</v>
      </c>
    </row>
    <row r="275" spans="2:25" ht="13.5">
      <c r="B275" s="17" t="s">
        <v>180</v>
      </c>
      <c r="C275" s="16">
        <v>85</v>
      </c>
      <c r="D275" s="16"/>
      <c r="E275" s="16"/>
      <c r="F275" s="16"/>
      <c r="G275" s="16"/>
      <c r="H275" s="16"/>
      <c r="I275" s="16"/>
      <c r="J275" s="16"/>
      <c r="K275" s="16"/>
      <c r="L275" s="16"/>
      <c r="M275" s="16"/>
      <c r="N275" s="16"/>
      <c r="O275" s="16"/>
      <c r="P275" s="16"/>
      <c r="Q275" s="16"/>
      <c r="R275" s="16"/>
      <c r="S275" s="16"/>
      <c r="T275" s="16">
        <v>1</v>
      </c>
      <c r="U275" s="16">
        <v>175</v>
      </c>
      <c r="V275" s="103">
        <f t="shared" si="13"/>
        <v>28803.113411289094</v>
      </c>
      <c r="W275" s="103">
        <f t="shared" si="16"/>
        <v>5040544.846975591</v>
      </c>
      <c r="X275" s="298">
        <f t="shared" si="15"/>
        <v>0.22762372249012525</v>
      </c>
      <c r="Y275" s="103">
        <f t="shared" si="14"/>
        <v>1147347.5814470027</v>
      </c>
    </row>
    <row r="276" spans="2:25" ht="13.5">
      <c r="B276" s="25" t="s">
        <v>136</v>
      </c>
      <c r="C276" s="123">
        <v>86</v>
      </c>
      <c r="D276" s="123"/>
      <c r="E276" s="123"/>
      <c r="F276" s="123"/>
      <c r="G276" s="123"/>
      <c r="H276" s="123"/>
      <c r="I276" s="123"/>
      <c r="J276" s="123"/>
      <c r="K276" s="123"/>
      <c r="L276" s="123"/>
      <c r="M276" s="123"/>
      <c r="N276" s="123"/>
      <c r="O276" s="123"/>
      <c r="P276" s="123"/>
      <c r="Q276" s="123"/>
      <c r="R276" s="123"/>
      <c r="S276" s="123"/>
      <c r="T276" s="123">
        <v>1</v>
      </c>
      <c r="U276" s="123">
        <v>175</v>
      </c>
      <c r="V276" s="370">
        <f t="shared" si="13"/>
        <v>29407.978792926162</v>
      </c>
      <c r="W276" s="370">
        <f t="shared" si="16"/>
        <v>5146396.288762079</v>
      </c>
      <c r="X276" s="371">
        <f t="shared" si="15"/>
        <v>0.22056738709293136</v>
      </c>
      <c r="Y276" s="370">
        <f t="shared" si="14"/>
        <v>1135127.1823570107</v>
      </c>
    </row>
    <row r="277" spans="23:25" ht="26.25" customHeight="1">
      <c r="W277" s="634" t="s">
        <v>181</v>
      </c>
      <c r="X277" s="635"/>
      <c r="Y277" s="103">
        <f>SUM(Y229:Y276)</f>
        <v>72003986.57326485</v>
      </c>
    </row>
    <row r="278" spans="2:18" ht="42" customHeight="1">
      <c r="B278" s="109" t="s">
        <v>182</v>
      </c>
      <c r="C278" s="628" t="s">
        <v>183</v>
      </c>
      <c r="D278" s="628"/>
      <c r="E278" s="628"/>
      <c r="F278" s="628"/>
      <c r="G278" s="628"/>
      <c r="H278" s="628"/>
      <c r="I278" s="628"/>
      <c r="J278" s="628"/>
      <c r="K278" s="628"/>
      <c r="L278" s="628"/>
      <c r="M278" s="628"/>
      <c r="N278" s="628"/>
      <c r="O278" s="628"/>
      <c r="P278" s="628"/>
      <c r="Q278" s="628"/>
      <c r="R278" s="628"/>
    </row>
    <row r="279" spans="2:25" ht="13.5">
      <c r="B279" s="109" t="s">
        <v>184</v>
      </c>
      <c r="C279" s="633" t="s">
        <v>32</v>
      </c>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row>
    <row r="280" spans="2:13" ht="13.5">
      <c r="B280" s="109" t="s">
        <v>185</v>
      </c>
      <c r="C280" s="628" t="s">
        <v>33</v>
      </c>
      <c r="D280" s="628"/>
      <c r="E280" s="628"/>
      <c r="F280" s="628"/>
      <c r="G280" s="628"/>
      <c r="H280" s="628"/>
      <c r="I280" s="628"/>
      <c r="J280" s="628"/>
      <c r="K280" s="628"/>
      <c r="L280" s="628"/>
      <c r="M280" s="628"/>
    </row>
    <row r="284" ht="13.5">
      <c r="A284" s="362" t="s">
        <v>572</v>
      </c>
    </row>
    <row r="285" spans="1:8" ht="13.5">
      <c r="A285" s="101"/>
      <c r="B285" s="362"/>
      <c r="C285" s="362"/>
      <c r="D285" s="362"/>
      <c r="E285" s="362"/>
      <c r="F285" s="362"/>
      <c r="G285" s="362"/>
      <c r="H285" s="362"/>
    </row>
    <row r="286" spans="1:8" ht="13.5">
      <c r="A286" s="101"/>
      <c r="B286" s="101"/>
      <c r="C286" s="101"/>
      <c r="D286" s="101" t="s">
        <v>493</v>
      </c>
      <c r="E286" s="101"/>
      <c r="F286" s="101"/>
      <c r="G286" s="101"/>
      <c r="H286" s="101"/>
    </row>
    <row r="287" spans="1:21" ht="13.5">
      <c r="A287" s="101"/>
      <c r="B287" s="101"/>
      <c r="C287" s="101"/>
      <c r="D287" s="12" t="s">
        <v>618</v>
      </c>
      <c r="E287" s="12"/>
      <c r="F287" s="12"/>
      <c r="G287" s="12"/>
      <c r="H287" s="12"/>
      <c r="I287" s="12"/>
      <c r="L287" s="628"/>
      <c r="M287" s="628"/>
      <c r="N287" s="628"/>
      <c r="O287" s="628"/>
      <c r="P287" s="628"/>
      <c r="Q287" s="628"/>
      <c r="R287" s="628"/>
      <c r="S287" s="628"/>
      <c r="T287" s="628"/>
      <c r="U287" s="628"/>
    </row>
    <row r="288" spans="2:9" ht="13.5">
      <c r="B288" s="101"/>
      <c r="C288" s="101"/>
      <c r="D288" s="12"/>
      <c r="E288" s="12"/>
      <c r="F288" s="12"/>
      <c r="G288" s="12"/>
      <c r="H288" s="12"/>
      <c r="I288" s="12"/>
    </row>
    <row r="289" spans="1:25" ht="13.5">
      <c r="A289" s="104"/>
      <c r="B289" s="629" t="s">
        <v>573</v>
      </c>
      <c r="C289" s="629" t="s">
        <v>161</v>
      </c>
      <c r="D289" s="630" t="s">
        <v>162</v>
      </c>
      <c r="E289" s="629" t="s">
        <v>163</v>
      </c>
      <c r="F289" s="629" t="s">
        <v>164</v>
      </c>
      <c r="G289" s="629" t="s">
        <v>165</v>
      </c>
      <c r="H289" s="630" t="s">
        <v>166</v>
      </c>
      <c r="I289" s="630"/>
      <c r="J289" s="630"/>
      <c r="K289" s="630"/>
      <c r="L289" s="629" t="s">
        <v>167</v>
      </c>
      <c r="M289" s="629"/>
      <c r="N289" s="629"/>
      <c r="O289" s="630" t="s">
        <v>168</v>
      </c>
      <c r="P289" s="630"/>
      <c r="Q289" s="630"/>
      <c r="R289" s="630"/>
      <c r="S289" s="630"/>
      <c r="T289" s="629" t="s">
        <v>169</v>
      </c>
      <c r="U289" s="629" t="s">
        <v>170</v>
      </c>
      <c r="V289" s="103"/>
      <c r="W289" s="103"/>
      <c r="X289" s="298"/>
      <c r="Y289" s="103"/>
    </row>
    <row r="290" spans="2:25" ht="54">
      <c r="B290" s="629"/>
      <c r="C290" s="629"/>
      <c r="D290" s="630"/>
      <c r="E290" s="629"/>
      <c r="F290" s="629"/>
      <c r="G290" s="629"/>
      <c r="H290" s="102" t="s">
        <v>171</v>
      </c>
      <c r="I290" s="102" t="s">
        <v>172</v>
      </c>
      <c r="J290" s="102" t="s">
        <v>173</v>
      </c>
      <c r="K290" s="102" t="s">
        <v>174</v>
      </c>
      <c r="L290" s="102" t="s">
        <v>175</v>
      </c>
      <c r="M290" s="102" t="s">
        <v>176</v>
      </c>
      <c r="N290" s="102" t="s">
        <v>177</v>
      </c>
      <c r="O290" s="102" t="s">
        <v>496</v>
      </c>
      <c r="P290" s="102" t="s">
        <v>497</v>
      </c>
      <c r="Q290" s="102" t="s">
        <v>246</v>
      </c>
      <c r="R290" s="102" t="s">
        <v>247</v>
      </c>
      <c r="S290" s="102" t="s">
        <v>248</v>
      </c>
      <c r="T290" s="629"/>
      <c r="U290" s="629"/>
      <c r="V290" s="105" t="s">
        <v>249</v>
      </c>
      <c r="W290" s="105" t="s">
        <v>250</v>
      </c>
      <c r="X290" s="299" t="s">
        <v>251</v>
      </c>
      <c r="Y290" s="105" t="s">
        <v>252</v>
      </c>
    </row>
    <row r="291" spans="2:25" ht="13.5">
      <c r="B291" s="106" t="s">
        <v>488</v>
      </c>
      <c r="C291" s="106">
        <v>64</v>
      </c>
      <c r="D291" s="106"/>
      <c r="E291" s="106"/>
      <c r="F291" s="106"/>
      <c r="G291" s="106"/>
      <c r="H291" s="106"/>
      <c r="I291" s="106"/>
      <c r="J291" s="106"/>
      <c r="K291" s="106"/>
      <c r="L291" s="106"/>
      <c r="M291" s="106"/>
      <c r="N291" s="106"/>
      <c r="O291" s="106"/>
      <c r="P291" s="106"/>
      <c r="Q291" s="106"/>
      <c r="R291" s="106"/>
      <c r="S291" s="106"/>
      <c r="T291" s="106">
        <v>1</v>
      </c>
      <c r="U291" s="106">
        <v>175</v>
      </c>
      <c r="V291" s="107">
        <v>15535</v>
      </c>
      <c r="W291" s="107">
        <f aca="true" t="shared" si="17" ref="W291:W315">U291*V291</f>
        <v>2718625</v>
      </c>
      <c r="X291" s="300" t="s">
        <v>253</v>
      </c>
      <c r="Y291" s="108" t="s">
        <v>253</v>
      </c>
    </row>
    <row r="292" spans="2:25" ht="13.5">
      <c r="B292" s="17" t="s">
        <v>254</v>
      </c>
      <c r="C292" s="106">
        <v>65</v>
      </c>
      <c r="D292" s="16"/>
      <c r="E292" s="16"/>
      <c r="F292" s="16"/>
      <c r="G292" s="16"/>
      <c r="H292" s="106"/>
      <c r="I292" s="106"/>
      <c r="J292" s="16"/>
      <c r="K292" s="16"/>
      <c r="L292" s="16"/>
      <c r="M292" s="16"/>
      <c r="N292" s="16"/>
      <c r="O292" s="16"/>
      <c r="P292" s="16"/>
      <c r="Q292" s="16"/>
      <c r="R292" s="16"/>
      <c r="S292" s="16"/>
      <c r="T292" s="106">
        <v>1</v>
      </c>
      <c r="U292" s="106">
        <v>175</v>
      </c>
      <c r="V292" s="103">
        <f aca="true" t="shared" si="18" ref="V292:V315">V291*1.021</f>
        <v>15861.234999999999</v>
      </c>
      <c r="W292" s="103">
        <f t="shared" si="17"/>
        <v>2775716.125</v>
      </c>
      <c r="X292" s="298">
        <v>0.969</v>
      </c>
      <c r="Y292" s="103">
        <f aca="true" t="shared" si="19" ref="Y292:Y315">W292*X292</f>
        <v>2689668.925125</v>
      </c>
    </row>
    <row r="293" spans="2:25" ht="13.5">
      <c r="B293" s="17" t="s">
        <v>255</v>
      </c>
      <c r="C293" s="106">
        <v>66</v>
      </c>
      <c r="D293" s="16"/>
      <c r="E293" s="16"/>
      <c r="F293" s="16"/>
      <c r="G293" s="16"/>
      <c r="H293" s="106"/>
      <c r="I293" s="106"/>
      <c r="J293" s="16"/>
      <c r="K293" s="16"/>
      <c r="L293" s="16"/>
      <c r="M293" s="16"/>
      <c r="N293" s="16"/>
      <c r="O293" s="16"/>
      <c r="P293" s="16"/>
      <c r="Q293" s="16"/>
      <c r="R293" s="16"/>
      <c r="S293" s="16"/>
      <c r="T293" s="106">
        <v>1</v>
      </c>
      <c r="U293" s="106">
        <v>175</v>
      </c>
      <c r="V293" s="103">
        <f t="shared" si="18"/>
        <v>16194.320934999998</v>
      </c>
      <c r="W293" s="103">
        <f t="shared" si="17"/>
        <v>2834006.1636249996</v>
      </c>
      <c r="X293" s="298">
        <f aca="true" t="shared" si="20" ref="X293:X337">X292*0.969</f>
        <v>0.9389609999999999</v>
      </c>
      <c r="Y293" s="103">
        <f t="shared" si="19"/>
        <v>2661021.261403493</v>
      </c>
    </row>
    <row r="294" spans="2:25" ht="13.5">
      <c r="B294" s="17" t="s">
        <v>256</v>
      </c>
      <c r="C294" s="106">
        <v>67</v>
      </c>
      <c r="D294" s="16"/>
      <c r="E294" s="16"/>
      <c r="F294" s="16"/>
      <c r="G294" s="16"/>
      <c r="H294" s="106"/>
      <c r="I294" s="106"/>
      <c r="J294" s="16"/>
      <c r="K294" s="16"/>
      <c r="L294" s="16"/>
      <c r="M294" s="16"/>
      <c r="N294" s="16"/>
      <c r="O294" s="16"/>
      <c r="P294" s="16"/>
      <c r="Q294" s="16"/>
      <c r="R294" s="16"/>
      <c r="S294" s="16"/>
      <c r="T294" s="106">
        <v>1</v>
      </c>
      <c r="U294" s="106">
        <v>175</v>
      </c>
      <c r="V294" s="103">
        <f t="shared" si="18"/>
        <v>16534.401674634995</v>
      </c>
      <c r="W294" s="103">
        <f t="shared" si="17"/>
        <v>2893520.293061124</v>
      </c>
      <c r="X294" s="298">
        <f t="shared" si="20"/>
        <v>0.9098532089999999</v>
      </c>
      <c r="Y294" s="103">
        <f t="shared" si="19"/>
        <v>2632678.723948284</v>
      </c>
    </row>
    <row r="295" spans="2:25" ht="13.5">
      <c r="B295" s="17" t="s">
        <v>257</v>
      </c>
      <c r="C295" s="106">
        <v>68</v>
      </c>
      <c r="D295" s="16"/>
      <c r="E295" s="16"/>
      <c r="F295" s="16"/>
      <c r="G295" s="16"/>
      <c r="H295" s="16"/>
      <c r="I295" s="16"/>
      <c r="J295" s="16"/>
      <c r="K295" s="16"/>
      <c r="L295" s="16"/>
      <c r="M295" s="16"/>
      <c r="N295" s="16"/>
      <c r="O295" s="16"/>
      <c r="P295" s="16"/>
      <c r="Q295" s="16"/>
      <c r="R295" s="16"/>
      <c r="S295" s="16"/>
      <c r="T295" s="106">
        <v>1</v>
      </c>
      <c r="U295" s="106">
        <v>175</v>
      </c>
      <c r="V295" s="103">
        <f t="shared" si="18"/>
        <v>16881.624109802327</v>
      </c>
      <c r="W295" s="103">
        <f t="shared" si="17"/>
        <v>2954284.2192154075</v>
      </c>
      <c r="X295" s="298">
        <f t="shared" si="20"/>
        <v>0.8816477595209998</v>
      </c>
      <c r="Y295" s="103">
        <f t="shared" si="19"/>
        <v>2604638.0628595105</v>
      </c>
    </row>
    <row r="296" spans="2:25" ht="13.5">
      <c r="B296" s="17" t="s">
        <v>258</v>
      </c>
      <c r="C296" s="106">
        <v>69</v>
      </c>
      <c r="D296" s="16"/>
      <c r="E296" s="16"/>
      <c r="F296" s="16"/>
      <c r="G296" s="16"/>
      <c r="H296" s="16"/>
      <c r="I296" s="16"/>
      <c r="J296" s="16"/>
      <c r="K296" s="16"/>
      <c r="L296" s="16"/>
      <c r="M296" s="16"/>
      <c r="N296" s="16"/>
      <c r="O296" s="16"/>
      <c r="P296" s="16"/>
      <c r="Q296" s="16"/>
      <c r="R296" s="16"/>
      <c r="S296" s="16"/>
      <c r="T296" s="106">
        <v>1</v>
      </c>
      <c r="U296" s="106">
        <v>175</v>
      </c>
      <c r="V296" s="103">
        <f t="shared" si="18"/>
        <v>17236.138216108175</v>
      </c>
      <c r="W296" s="103">
        <f t="shared" si="17"/>
        <v>3016324.1878189305</v>
      </c>
      <c r="X296" s="298">
        <f t="shared" si="20"/>
        <v>0.8543166789758488</v>
      </c>
      <c r="Y296" s="103">
        <f t="shared" si="19"/>
        <v>2576896.0628519934</v>
      </c>
    </row>
    <row r="297" spans="2:25" ht="13.5">
      <c r="B297" s="17" t="s">
        <v>259</v>
      </c>
      <c r="C297" s="106">
        <v>70</v>
      </c>
      <c r="D297" s="16"/>
      <c r="E297" s="16"/>
      <c r="F297" s="16"/>
      <c r="G297" s="16"/>
      <c r="H297" s="16"/>
      <c r="I297" s="16"/>
      <c r="J297" s="16"/>
      <c r="K297" s="16"/>
      <c r="L297" s="16"/>
      <c r="M297" s="16"/>
      <c r="N297" s="16"/>
      <c r="O297" s="16"/>
      <c r="P297" s="16"/>
      <c r="Q297" s="16"/>
      <c r="R297" s="16"/>
      <c r="S297" s="16"/>
      <c r="T297" s="106">
        <v>1</v>
      </c>
      <c r="U297" s="106">
        <v>175</v>
      </c>
      <c r="V297" s="103">
        <f t="shared" si="18"/>
        <v>17598.097118646445</v>
      </c>
      <c r="W297" s="103">
        <f t="shared" si="17"/>
        <v>3079666.9957631277</v>
      </c>
      <c r="X297" s="298">
        <f t="shared" si="20"/>
        <v>0.8278328619275975</v>
      </c>
      <c r="Y297" s="103">
        <f t="shared" si="19"/>
        <v>2549449.5428865566</v>
      </c>
    </row>
    <row r="298" spans="2:25" ht="13.5">
      <c r="B298" s="17" t="s">
        <v>260</v>
      </c>
      <c r="C298" s="106">
        <v>71</v>
      </c>
      <c r="D298" s="16"/>
      <c r="E298" s="16"/>
      <c r="F298" s="16"/>
      <c r="G298" s="16"/>
      <c r="H298" s="16"/>
      <c r="I298" s="16"/>
      <c r="J298" s="16"/>
      <c r="K298" s="16"/>
      <c r="L298" s="16"/>
      <c r="M298" s="16"/>
      <c r="N298" s="16"/>
      <c r="O298" s="16"/>
      <c r="P298" s="16"/>
      <c r="Q298" s="16"/>
      <c r="R298" s="16"/>
      <c r="S298" s="16"/>
      <c r="T298" s="106">
        <v>1</v>
      </c>
      <c r="U298" s="106">
        <v>175</v>
      </c>
      <c r="V298" s="103">
        <f t="shared" si="18"/>
        <v>17967.65715813802</v>
      </c>
      <c r="W298" s="103">
        <f t="shared" si="17"/>
        <v>3144340.0026741535</v>
      </c>
      <c r="X298" s="298">
        <f t="shared" si="20"/>
        <v>0.802170043207842</v>
      </c>
      <c r="Y298" s="103">
        <f t="shared" si="19"/>
        <v>2522295.355805272</v>
      </c>
    </row>
    <row r="299" spans="2:25" ht="13.5">
      <c r="B299" s="17" t="s">
        <v>261</v>
      </c>
      <c r="C299" s="106">
        <v>72</v>
      </c>
      <c r="D299" s="16"/>
      <c r="E299" s="16"/>
      <c r="F299" s="16"/>
      <c r="G299" s="16"/>
      <c r="H299" s="16"/>
      <c r="I299" s="16"/>
      <c r="J299" s="16"/>
      <c r="K299" s="16"/>
      <c r="L299" s="16"/>
      <c r="M299" s="16"/>
      <c r="N299" s="16"/>
      <c r="O299" s="16"/>
      <c r="P299" s="16"/>
      <c r="Q299" s="16"/>
      <c r="R299" s="16"/>
      <c r="S299" s="16"/>
      <c r="T299" s="106">
        <v>1</v>
      </c>
      <c r="U299" s="106">
        <v>175</v>
      </c>
      <c r="V299" s="103">
        <f t="shared" si="18"/>
        <v>18344.977958458916</v>
      </c>
      <c r="W299" s="103">
        <f t="shared" si="17"/>
        <v>3210371.14273031</v>
      </c>
      <c r="X299" s="298">
        <f t="shared" si="20"/>
        <v>0.7773027718683989</v>
      </c>
      <c r="Y299" s="103">
        <f t="shared" si="19"/>
        <v>2495430.3879705896</v>
      </c>
    </row>
    <row r="300" spans="2:25" ht="13.5">
      <c r="B300" s="17" t="s">
        <v>262</v>
      </c>
      <c r="C300" s="106">
        <v>73</v>
      </c>
      <c r="D300" s="16"/>
      <c r="E300" s="16"/>
      <c r="F300" s="16"/>
      <c r="G300" s="16"/>
      <c r="H300" s="16"/>
      <c r="I300" s="16"/>
      <c r="J300" s="16"/>
      <c r="K300" s="16"/>
      <c r="L300" s="16"/>
      <c r="M300" s="16"/>
      <c r="N300" s="16"/>
      <c r="O300" s="16"/>
      <c r="P300" s="16"/>
      <c r="Q300" s="16"/>
      <c r="R300" s="16"/>
      <c r="S300" s="16"/>
      <c r="T300" s="106">
        <v>1</v>
      </c>
      <c r="U300" s="106">
        <v>175</v>
      </c>
      <c r="V300" s="103">
        <f t="shared" si="18"/>
        <v>18730.222495586553</v>
      </c>
      <c r="W300" s="103">
        <f t="shared" si="17"/>
        <v>3277788.9367276467</v>
      </c>
      <c r="X300" s="298">
        <f t="shared" si="20"/>
        <v>0.7532063859404785</v>
      </c>
      <c r="Y300" s="103">
        <f t="shared" si="19"/>
        <v>2468851.5589083144</v>
      </c>
    </row>
    <row r="301" spans="2:25" ht="13.5">
      <c r="B301" s="17" t="s">
        <v>263</v>
      </c>
      <c r="C301" s="106">
        <v>74</v>
      </c>
      <c r="D301" s="16"/>
      <c r="E301" s="16"/>
      <c r="F301" s="16"/>
      <c r="G301" s="16"/>
      <c r="H301" s="16"/>
      <c r="I301" s="16"/>
      <c r="J301" s="16"/>
      <c r="K301" s="16"/>
      <c r="L301" s="16"/>
      <c r="M301" s="16"/>
      <c r="N301" s="16"/>
      <c r="O301" s="16"/>
      <c r="P301" s="16"/>
      <c r="Q301" s="16"/>
      <c r="R301" s="16"/>
      <c r="S301" s="16"/>
      <c r="T301" s="106">
        <v>1</v>
      </c>
      <c r="U301" s="106">
        <v>175</v>
      </c>
      <c r="V301" s="103">
        <f t="shared" si="18"/>
        <v>19123.55716799387</v>
      </c>
      <c r="W301" s="103">
        <f t="shared" si="17"/>
        <v>3346622.504398927</v>
      </c>
      <c r="X301" s="298">
        <f t="shared" si="20"/>
        <v>0.7298569879763237</v>
      </c>
      <c r="Y301" s="103">
        <f t="shared" si="19"/>
        <v>2442555.820954382</v>
      </c>
    </row>
    <row r="302" spans="2:25" ht="13.5">
      <c r="B302" s="17" t="s">
        <v>264</v>
      </c>
      <c r="C302" s="106">
        <v>75</v>
      </c>
      <c r="D302" s="16"/>
      <c r="E302" s="16"/>
      <c r="F302" s="16"/>
      <c r="G302" s="16"/>
      <c r="H302" s="16"/>
      <c r="I302" s="16"/>
      <c r="J302" s="16"/>
      <c r="K302" s="16"/>
      <c r="L302" s="16"/>
      <c r="M302" s="16"/>
      <c r="N302" s="16"/>
      <c r="O302" s="16"/>
      <c r="P302" s="16"/>
      <c r="Q302" s="16"/>
      <c r="R302" s="16"/>
      <c r="S302" s="16"/>
      <c r="T302" s="106">
        <v>1</v>
      </c>
      <c r="U302" s="106">
        <v>175</v>
      </c>
      <c r="V302" s="103">
        <f t="shared" si="18"/>
        <v>19525.151868521738</v>
      </c>
      <c r="W302" s="103">
        <f t="shared" si="17"/>
        <v>3416901.5769913043</v>
      </c>
      <c r="X302" s="298">
        <f t="shared" si="20"/>
        <v>0.7072314213490577</v>
      </c>
      <c r="Y302" s="103">
        <f t="shared" si="19"/>
        <v>2416540.1589053967</v>
      </c>
    </row>
    <row r="303" spans="2:25" ht="13.5">
      <c r="B303" s="17" t="s">
        <v>265</v>
      </c>
      <c r="C303" s="106">
        <v>76</v>
      </c>
      <c r="D303" s="16"/>
      <c r="E303" s="16"/>
      <c r="F303" s="16"/>
      <c r="G303" s="16"/>
      <c r="H303" s="16"/>
      <c r="I303" s="16"/>
      <c r="J303" s="16"/>
      <c r="K303" s="16"/>
      <c r="L303" s="16"/>
      <c r="M303" s="16"/>
      <c r="N303" s="16"/>
      <c r="O303" s="16"/>
      <c r="P303" s="16"/>
      <c r="Q303" s="16"/>
      <c r="R303" s="16"/>
      <c r="S303" s="16"/>
      <c r="T303" s="106">
        <v>1</v>
      </c>
      <c r="U303" s="106">
        <v>175</v>
      </c>
      <c r="V303" s="103">
        <f t="shared" si="18"/>
        <v>19935.180057760692</v>
      </c>
      <c r="W303" s="103">
        <f t="shared" si="17"/>
        <v>3488656.510108121</v>
      </c>
      <c r="X303" s="298">
        <f t="shared" si="20"/>
        <v>0.6853072472872369</v>
      </c>
      <c r="Y303" s="103">
        <f t="shared" si="19"/>
        <v>2390801.589672895</v>
      </c>
    </row>
    <row r="304" spans="2:25" ht="13.5">
      <c r="B304" s="17" t="s">
        <v>266</v>
      </c>
      <c r="C304" s="106">
        <v>77</v>
      </c>
      <c r="D304" s="16"/>
      <c r="E304" s="16"/>
      <c r="F304" s="16"/>
      <c r="G304" s="16"/>
      <c r="H304" s="16"/>
      <c r="I304" s="16"/>
      <c r="J304" s="16"/>
      <c r="K304" s="16"/>
      <c r="L304" s="16"/>
      <c r="M304" s="16"/>
      <c r="N304" s="16"/>
      <c r="O304" s="16"/>
      <c r="P304" s="16"/>
      <c r="Q304" s="16"/>
      <c r="R304" s="16"/>
      <c r="S304" s="16"/>
      <c r="T304" s="106">
        <v>1</v>
      </c>
      <c r="U304" s="106">
        <v>175</v>
      </c>
      <c r="V304" s="103">
        <f t="shared" si="18"/>
        <v>20353.818838973664</v>
      </c>
      <c r="W304" s="103">
        <f t="shared" si="17"/>
        <v>3561918.2968203914</v>
      </c>
      <c r="X304" s="298">
        <f t="shared" si="20"/>
        <v>0.6640627226213326</v>
      </c>
      <c r="Y304" s="103">
        <f t="shared" si="19"/>
        <v>2365337.161941289</v>
      </c>
    </row>
    <row r="305" spans="2:25" ht="13.5">
      <c r="B305" s="17" t="s">
        <v>267</v>
      </c>
      <c r="C305" s="106">
        <v>78</v>
      </c>
      <c r="D305" s="16"/>
      <c r="E305" s="16"/>
      <c r="F305" s="16"/>
      <c r="G305" s="16"/>
      <c r="H305" s="16"/>
      <c r="I305" s="16"/>
      <c r="J305" s="16"/>
      <c r="K305" s="16"/>
      <c r="L305" s="16"/>
      <c r="M305" s="16"/>
      <c r="N305" s="16"/>
      <c r="O305" s="16"/>
      <c r="P305" s="16"/>
      <c r="Q305" s="16"/>
      <c r="R305" s="16"/>
      <c r="S305" s="16"/>
      <c r="T305" s="106">
        <v>1</v>
      </c>
      <c r="U305" s="106">
        <v>175</v>
      </c>
      <c r="V305" s="103">
        <f t="shared" si="18"/>
        <v>20781.24903459211</v>
      </c>
      <c r="W305" s="103">
        <f t="shared" si="17"/>
        <v>3636718.5810536193</v>
      </c>
      <c r="X305" s="298">
        <f t="shared" si="20"/>
        <v>0.6434767782200712</v>
      </c>
      <c r="Y305" s="103">
        <f t="shared" si="19"/>
        <v>2340143.955829452</v>
      </c>
    </row>
    <row r="306" spans="2:25" ht="13.5">
      <c r="B306" s="17" t="s">
        <v>268</v>
      </c>
      <c r="C306" s="106">
        <v>79</v>
      </c>
      <c r="D306" s="16"/>
      <c r="E306" s="16"/>
      <c r="F306" s="16"/>
      <c r="G306" s="16"/>
      <c r="H306" s="16"/>
      <c r="I306" s="16"/>
      <c r="J306" s="16"/>
      <c r="K306" s="16"/>
      <c r="L306" s="16"/>
      <c r="M306" s="16"/>
      <c r="N306" s="16"/>
      <c r="O306" s="16"/>
      <c r="P306" s="16"/>
      <c r="Q306" s="16"/>
      <c r="R306" s="16"/>
      <c r="S306" s="16"/>
      <c r="T306" s="106">
        <v>1</v>
      </c>
      <c r="U306" s="106">
        <v>175</v>
      </c>
      <c r="V306" s="103">
        <f t="shared" si="18"/>
        <v>21217.655264318542</v>
      </c>
      <c r="W306" s="103">
        <f t="shared" si="17"/>
        <v>3713089.671255745</v>
      </c>
      <c r="X306" s="298">
        <f t="shared" si="20"/>
        <v>0.623528998095249</v>
      </c>
      <c r="Y306" s="103">
        <f t="shared" si="19"/>
        <v>2315219.082555912</v>
      </c>
    </row>
    <row r="307" spans="2:25" ht="13.5">
      <c r="B307" s="17" t="s">
        <v>269</v>
      </c>
      <c r="C307" s="106">
        <v>80</v>
      </c>
      <c r="D307" s="16"/>
      <c r="E307" s="16"/>
      <c r="F307" s="16"/>
      <c r="G307" s="16"/>
      <c r="H307" s="16"/>
      <c r="I307" s="16"/>
      <c r="J307" s="16"/>
      <c r="K307" s="16"/>
      <c r="L307" s="16"/>
      <c r="M307" s="16"/>
      <c r="N307" s="16"/>
      <c r="O307" s="16"/>
      <c r="P307" s="16"/>
      <c r="Q307" s="16"/>
      <c r="R307" s="16"/>
      <c r="S307" s="16"/>
      <c r="T307" s="106">
        <v>1</v>
      </c>
      <c r="U307" s="106">
        <v>175</v>
      </c>
      <c r="V307" s="103">
        <f t="shared" si="18"/>
        <v>21663.22602486923</v>
      </c>
      <c r="W307" s="103">
        <f t="shared" si="17"/>
        <v>3791064.554352115</v>
      </c>
      <c r="X307" s="298">
        <f t="shared" si="20"/>
        <v>0.6041995991542962</v>
      </c>
      <c r="Y307" s="103">
        <f t="shared" si="19"/>
        <v>2290559.6841076086</v>
      </c>
    </row>
    <row r="308" spans="2:25" ht="13.5">
      <c r="B308" s="17" t="s">
        <v>270</v>
      </c>
      <c r="C308" s="106">
        <v>81</v>
      </c>
      <c r="D308" s="16"/>
      <c r="E308" s="16"/>
      <c r="F308" s="16"/>
      <c r="G308" s="16"/>
      <c r="H308" s="16"/>
      <c r="I308" s="16"/>
      <c r="J308" s="16"/>
      <c r="K308" s="16"/>
      <c r="L308" s="16"/>
      <c r="M308" s="16"/>
      <c r="N308" s="16"/>
      <c r="O308" s="16"/>
      <c r="P308" s="16"/>
      <c r="Q308" s="16"/>
      <c r="R308" s="16"/>
      <c r="S308" s="16"/>
      <c r="T308" s="106">
        <v>1</v>
      </c>
      <c r="U308" s="106">
        <v>175</v>
      </c>
      <c r="V308" s="103">
        <f t="shared" si="18"/>
        <v>22118.15377139148</v>
      </c>
      <c r="W308" s="103">
        <f t="shared" si="17"/>
        <v>3870676.9099935093</v>
      </c>
      <c r="X308" s="298">
        <f t="shared" si="20"/>
        <v>0.585469411580513</v>
      </c>
      <c r="Y308" s="103">
        <f t="shared" si="19"/>
        <v>2266162.9329121783</v>
      </c>
    </row>
    <row r="309" spans="2:25" ht="13.5">
      <c r="B309" s="17" t="s">
        <v>271</v>
      </c>
      <c r="C309" s="106">
        <v>82</v>
      </c>
      <c r="D309" s="16"/>
      <c r="E309" s="16"/>
      <c r="F309" s="16"/>
      <c r="G309" s="16"/>
      <c r="H309" s="16"/>
      <c r="I309" s="16"/>
      <c r="J309" s="16"/>
      <c r="K309" s="16"/>
      <c r="L309" s="16"/>
      <c r="M309" s="16"/>
      <c r="N309" s="16"/>
      <c r="O309" s="16"/>
      <c r="P309" s="16"/>
      <c r="Q309" s="16"/>
      <c r="R309" s="16"/>
      <c r="S309" s="16"/>
      <c r="T309" s="106">
        <v>1</v>
      </c>
      <c r="U309" s="106">
        <v>175</v>
      </c>
      <c r="V309" s="103">
        <f t="shared" si="18"/>
        <v>22582.6350005907</v>
      </c>
      <c r="W309" s="103">
        <f t="shared" si="17"/>
        <v>3951961.1251033726</v>
      </c>
      <c r="X309" s="298">
        <f t="shared" si="20"/>
        <v>0.5673198598215171</v>
      </c>
      <c r="Y309" s="103">
        <f t="shared" si="19"/>
        <v>2242026.0315137305</v>
      </c>
    </row>
    <row r="310" spans="2:25" ht="13.5">
      <c r="B310" s="17" t="s">
        <v>272</v>
      </c>
      <c r="C310" s="106">
        <v>83</v>
      </c>
      <c r="D310" s="16"/>
      <c r="E310" s="16"/>
      <c r="F310" s="16"/>
      <c r="G310" s="16"/>
      <c r="H310" s="16"/>
      <c r="I310" s="16"/>
      <c r="J310" s="16"/>
      <c r="K310" s="16"/>
      <c r="L310" s="16"/>
      <c r="M310" s="16"/>
      <c r="N310" s="16"/>
      <c r="O310" s="16"/>
      <c r="P310" s="16"/>
      <c r="Q310" s="16"/>
      <c r="R310" s="16"/>
      <c r="S310" s="16"/>
      <c r="T310" s="106">
        <v>1</v>
      </c>
      <c r="U310" s="106">
        <v>175</v>
      </c>
      <c r="V310" s="103">
        <f t="shared" si="18"/>
        <v>23056.870335603104</v>
      </c>
      <c r="W310" s="103">
        <f t="shared" si="17"/>
        <v>4034952.308730543</v>
      </c>
      <c r="X310" s="298">
        <f t="shared" si="20"/>
        <v>0.5497329441670501</v>
      </c>
      <c r="Y310" s="103">
        <f t="shared" si="19"/>
        <v>2218146.2122520776</v>
      </c>
    </row>
    <row r="311" spans="2:25" ht="13.5">
      <c r="B311" s="17" t="s">
        <v>227</v>
      </c>
      <c r="C311" s="106">
        <v>84</v>
      </c>
      <c r="D311" s="16"/>
      <c r="E311" s="16"/>
      <c r="F311" s="16"/>
      <c r="G311" s="16"/>
      <c r="H311" s="16"/>
      <c r="I311" s="16"/>
      <c r="J311" s="16"/>
      <c r="K311" s="16"/>
      <c r="L311" s="16"/>
      <c r="M311" s="16"/>
      <c r="N311" s="16"/>
      <c r="O311" s="16"/>
      <c r="P311" s="16"/>
      <c r="Q311" s="16"/>
      <c r="R311" s="16"/>
      <c r="S311" s="16"/>
      <c r="T311" s="106">
        <v>1</v>
      </c>
      <c r="U311" s="106">
        <v>175</v>
      </c>
      <c r="V311" s="103">
        <f t="shared" si="18"/>
        <v>23541.064612650767</v>
      </c>
      <c r="W311" s="103">
        <f t="shared" si="17"/>
        <v>4119686.3072138843</v>
      </c>
      <c r="X311" s="298">
        <f t="shared" si="20"/>
        <v>0.5326912228978715</v>
      </c>
      <c r="Y311" s="103">
        <f t="shared" si="19"/>
        <v>2194520.7369453805</v>
      </c>
    </row>
    <row r="312" spans="2:25" ht="13.5">
      <c r="B312" s="17" t="s">
        <v>228</v>
      </c>
      <c r="C312" s="106">
        <v>85</v>
      </c>
      <c r="D312" s="16"/>
      <c r="E312" s="16"/>
      <c r="F312" s="16"/>
      <c r="G312" s="16"/>
      <c r="H312" s="16"/>
      <c r="I312" s="16"/>
      <c r="J312" s="16"/>
      <c r="K312" s="16"/>
      <c r="L312" s="16"/>
      <c r="M312" s="16"/>
      <c r="N312" s="16"/>
      <c r="O312" s="16"/>
      <c r="P312" s="16"/>
      <c r="Q312" s="16"/>
      <c r="R312" s="16"/>
      <c r="S312" s="16"/>
      <c r="T312" s="106">
        <v>1</v>
      </c>
      <c r="U312" s="106">
        <v>175</v>
      </c>
      <c r="V312" s="103">
        <f t="shared" si="18"/>
        <v>24035.42696951643</v>
      </c>
      <c r="W312" s="103">
        <f t="shared" si="17"/>
        <v>4206199.719665376</v>
      </c>
      <c r="X312" s="298">
        <f t="shared" si="20"/>
        <v>0.5161777949880375</v>
      </c>
      <c r="Y312" s="103">
        <f t="shared" si="19"/>
        <v>2171146.896576175</v>
      </c>
    </row>
    <row r="313" spans="2:25" ht="13.5">
      <c r="B313" s="17" t="s">
        <v>229</v>
      </c>
      <c r="C313" s="106">
        <v>86</v>
      </c>
      <c r="D313" s="16"/>
      <c r="E313" s="16"/>
      <c r="F313" s="16"/>
      <c r="G313" s="16"/>
      <c r="H313" s="16"/>
      <c r="I313" s="16"/>
      <c r="J313" s="16"/>
      <c r="K313" s="16"/>
      <c r="L313" s="16"/>
      <c r="M313" s="16"/>
      <c r="N313" s="16"/>
      <c r="O313" s="16"/>
      <c r="P313" s="16"/>
      <c r="Q313" s="16"/>
      <c r="R313" s="16"/>
      <c r="S313" s="16"/>
      <c r="T313" s="106">
        <v>1</v>
      </c>
      <c r="U313" s="106">
        <v>175</v>
      </c>
      <c r="V313" s="103">
        <f t="shared" si="18"/>
        <v>24540.17093587627</v>
      </c>
      <c r="W313" s="103">
        <f t="shared" si="17"/>
        <v>4294529.913778347</v>
      </c>
      <c r="X313" s="298">
        <f t="shared" si="20"/>
        <v>0.5001762833434084</v>
      </c>
      <c r="Y313" s="103">
        <f t="shared" si="19"/>
        <v>2148022.0109807416</v>
      </c>
    </row>
    <row r="314" spans="2:25" ht="13.5">
      <c r="B314" s="17" t="s">
        <v>230</v>
      </c>
      <c r="C314" s="106">
        <v>87</v>
      </c>
      <c r="D314" s="16"/>
      <c r="E314" s="16"/>
      <c r="F314" s="16"/>
      <c r="G314" s="16"/>
      <c r="H314" s="16"/>
      <c r="I314" s="16"/>
      <c r="J314" s="16"/>
      <c r="K314" s="16"/>
      <c r="L314" s="16"/>
      <c r="M314" s="16"/>
      <c r="N314" s="16"/>
      <c r="O314" s="16"/>
      <c r="P314" s="16"/>
      <c r="Q314" s="16"/>
      <c r="R314" s="16"/>
      <c r="S314" s="16"/>
      <c r="T314" s="106">
        <v>1</v>
      </c>
      <c r="U314" s="106">
        <v>175</v>
      </c>
      <c r="V314" s="103">
        <f t="shared" si="18"/>
        <v>25055.51452552967</v>
      </c>
      <c r="W314" s="103">
        <f t="shared" si="17"/>
        <v>4384715.041967692</v>
      </c>
      <c r="X314" s="298">
        <f t="shared" si="20"/>
        <v>0.4846708185597627</v>
      </c>
      <c r="Y314" s="103">
        <f t="shared" si="19"/>
        <v>2125143.4285417856</v>
      </c>
    </row>
    <row r="315" spans="2:25" ht="13.5">
      <c r="B315" s="25" t="s">
        <v>231</v>
      </c>
      <c r="C315" s="369">
        <v>88</v>
      </c>
      <c r="D315" s="123"/>
      <c r="E315" s="123"/>
      <c r="F315" s="123"/>
      <c r="G315" s="123"/>
      <c r="H315" s="123"/>
      <c r="I315" s="123"/>
      <c r="J315" s="123"/>
      <c r="K315" s="123"/>
      <c r="L315" s="123"/>
      <c r="M315" s="123"/>
      <c r="N315" s="123"/>
      <c r="O315" s="123"/>
      <c r="P315" s="123"/>
      <c r="Q315" s="123"/>
      <c r="R315" s="123"/>
      <c r="S315" s="123"/>
      <c r="T315" s="369">
        <v>1</v>
      </c>
      <c r="U315" s="369">
        <v>175</v>
      </c>
      <c r="V315" s="370">
        <f t="shared" si="18"/>
        <v>25581.680330565792</v>
      </c>
      <c r="W315" s="370">
        <f t="shared" si="17"/>
        <v>4476794.057849013</v>
      </c>
      <c r="X315" s="371">
        <f t="shared" si="20"/>
        <v>0.46964602318441</v>
      </c>
      <c r="Y315" s="370">
        <f t="shared" si="19"/>
        <v>2102508.5258843866</v>
      </c>
    </row>
    <row r="316" spans="2:25" ht="13.5">
      <c r="B316" s="17" t="s">
        <v>232</v>
      </c>
      <c r="C316" s="106"/>
      <c r="D316" s="16"/>
      <c r="E316" s="16"/>
      <c r="F316" s="16"/>
      <c r="G316" s="16"/>
      <c r="H316" s="16"/>
      <c r="I316" s="16"/>
      <c r="J316" s="16"/>
      <c r="K316" s="16"/>
      <c r="L316" s="16"/>
      <c r="M316" s="16"/>
      <c r="N316" s="16"/>
      <c r="O316" s="16"/>
      <c r="P316" s="16"/>
      <c r="Q316" s="16"/>
      <c r="R316" s="16"/>
      <c r="S316" s="16"/>
      <c r="T316" s="106"/>
      <c r="U316" s="106"/>
      <c r="V316" s="103"/>
      <c r="W316" s="103"/>
      <c r="X316" s="298">
        <f t="shared" si="20"/>
        <v>0.4550869964656933</v>
      </c>
      <c r="Y316" s="103"/>
    </row>
    <row r="317" spans="2:25" ht="13.5">
      <c r="B317" s="17" t="s">
        <v>233</v>
      </c>
      <c r="C317" s="106"/>
      <c r="D317" s="16"/>
      <c r="E317" s="16"/>
      <c r="F317" s="16"/>
      <c r="G317" s="16"/>
      <c r="H317" s="16"/>
      <c r="I317" s="16"/>
      <c r="J317" s="16"/>
      <c r="K317" s="16"/>
      <c r="L317" s="16"/>
      <c r="M317" s="16"/>
      <c r="N317" s="16"/>
      <c r="O317" s="16"/>
      <c r="P317" s="16"/>
      <c r="Q317" s="16"/>
      <c r="R317" s="16"/>
      <c r="S317" s="16"/>
      <c r="T317" s="16"/>
      <c r="U317" s="16"/>
      <c r="V317" s="103"/>
      <c r="W317" s="103"/>
      <c r="X317" s="298">
        <f t="shared" si="20"/>
        <v>0.4409792995752568</v>
      </c>
      <c r="Y317" s="103"/>
    </row>
    <row r="318" spans="2:25" ht="13.5">
      <c r="B318" s="17" t="s">
        <v>234</v>
      </c>
      <c r="C318" s="106"/>
      <c r="D318" s="16"/>
      <c r="E318" s="16"/>
      <c r="F318" s="16"/>
      <c r="G318" s="16"/>
      <c r="H318" s="16"/>
      <c r="I318" s="16"/>
      <c r="J318" s="16"/>
      <c r="K318" s="16"/>
      <c r="L318" s="16"/>
      <c r="M318" s="16"/>
      <c r="N318" s="16"/>
      <c r="O318" s="16"/>
      <c r="P318" s="16"/>
      <c r="Q318" s="16"/>
      <c r="R318" s="16"/>
      <c r="S318" s="16"/>
      <c r="T318" s="16"/>
      <c r="U318" s="16"/>
      <c r="V318" s="103"/>
      <c r="W318" s="103"/>
      <c r="X318" s="298">
        <f t="shared" si="20"/>
        <v>0.4273089412884238</v>
      </c>
      <c r="Y318" s="103"/>
    </row>
    <row r="319" spans="2:25" ht="13.5">
      <c r="B319" s="17" t="s">
        <v>235</v>
      </c>
      <c r="C319" s="106"/>
      <c r="D319" s="16"/>
      <c r="E319" s="16"/>
      <c r="F319" s="16"/>
      <c r="G319" s="16"/>
      <c r="H319" s="16"/>
      <c r="I319" s="16"/>
      <c r="J319" s="16"/>
      <c r="K319" s="16"/>
      <c r="L319" s="16"/>
      <c r="M319" s="16"/>
      <c r="N319" s="16"/>
      <c r="O319" s="16"/>
      <c r="P319" s="16"/>
      <c r="Q319" s="16"/>
      <c r="R319" s="16"/>
      <c r="S319" s="16"/>
      <c r="T319" s="16"/>
      <c r="U319" s="16"/>
      <c r="V319" s="103"/>
      <c r="W319" s="103"/>
      <c r="X319" s="298">
        <f t="shared" si="20"/>
        <v>0.41406236410848263</v>
      </c>
      <c r="Y319" s="103"/>
    </row>
    <row r="320" spans="2:25" ht="13.5">
      <c r="B320" s="17" t="s">
        <v>236</v>
      </c>
      <c r="C320" s="106"/>
      <c r="D320" s="16"/>
      <c r="E320" s="16"/>
      <c r="F320" s="16"/>
      <c r="G320" s="16"/>
      <c r="H320" s="16"/>
      <c r="I320" s="16"/>
      <c r="J320" s="16"/>
      <c r="K320" s="16"/>
      <c r="L320" s="16"/>
      <c r="M320" s="16"/>
      <c r="N320" s="16"/>
      <c r="O320" s="16"/>
      <c r="P320" s="16"/>
      <c r="Q320" s="16"/>
      <c r="R320" s="16"/>
      <c r="S320" s="16"/>
      <c r="T320" s="16"/>
      <c r="U320" s="16"/>
      <c r="V320" s="103"/>
      <c r="W320" s="103"/>
      <c r="X320" s="298">
        <f t="shared" si="20"/>
        <v>0.40122643082111964</v>
      </c>
      <c r="Y320" s="103"/>
    </row>
    <row r="321" spans="2:25" ht="13.5">
      <c r="B321" s="17" t="s">
        <v>237</v>
      </c>
      <c r="C321" s="106"/>
      <c r="D321" s="16"/>
      <c r="E321" s="16"/>
      <c r="F321" s="16"/>
      <c r="G321" s="16"/>
      <c r="H321" s="16"/>
      <c r="I321" s="16"/>
      <c r="J321" s="16"/>
      <c r="K321" s="16"/>
      <c r="L321" s="16"/>
      <c r="M321" s="16"/>
      <c r="N321" s="16"/>
      <c r="O321" s="16"/>
      <c r="P321" s="16"/>
      <c r="Q321" s="16"/>
      <c r="R321" s="16"/>
      <c r="S321" s="16"/>
      <c r="T321" s="16"/>
      <c r="U321" s="16"/>
      <c r="V321" s="103"/>
      <c r="W321" s="103"/>
      <c r="X321" s="298">
        <f t="shared" si="20"/>
        <v>0.3887884114656649</v>
      </c>
      <c r="Y321" s="103"/>
    </row>
    <row r="322" spans="2:25" ht="13.5">
      <c r="B322" s="17" t="s">
        <v>238</v>
      </c>
      <c r="C322" s="106"/>
      <c r="D322" s="16"/>
      <c r="E322" s="16"/>
      <c r="F322" s="16"/>
      <c r="G322" s="16"/>
      <c r="H322" s="16"/>
      <c r="I322" s="16"/>
      <c r="J322" s="16"/>
      <c r="K322" s="16"/>
      <c r="L322" s="16"/>
      <c r="M322" s="16"/>
      <c r="N322" s="16"/>
      <c r="O322" s="16"/>
      <c r="P322" s="16"/>
      <c r="Q322" s="16"/>
      <c r="R322" s="16"/>
      <c r="S322" s="16"/>
      <c r="T322" s="16"/>
      <c r="U322" s="16"/>
      <c r="V322" s="103"/>
      <c r="W322" s="103"/>
      <c r="X322" s="298">
        <f t="shared" si="20"/>
        <v>0.3767359707102293</v>
      </c>
      <c r="Y322" s="103"/>
    </row>
    <row r="323" spans="2:25" ht="13.5">
      <c r="B323" s="17" t="s">
        <v>239</v>
      </c>
      <c r="C323" s="106"/>
      <c r="D323" s="16"/>
      <c r="E323" s="16"/>
      <c r="F323" s="16"/>
      <c r="G323" s="16"/>
      <c r="H323" s="16"/>
      <c r="I323" s="16"/>
      <c r="J323" s="16"/>
      <c r="K323" s="16"/>
      <c r="L323" s="16"/>
      <c r="M323" s="16"/>
      <c r="N323" s="16"/>
      <c r="O323" s="16"/>
      <c r="P323" s="16"/>
      <c r="Q323" s="16"/>
      <c r="R323" s="16"/>
      <c r="S323" s="16"/>
      <c r="T323" s="16"/>
      <c r="U323" s="16"/>
      <c r="V323" s="103"/>
      <c r="W323" s="103"/>
      <c r="X323" s="298">
        <f t="shared" si="20"/>
        <v>0.36505715561821217</v>
      </c>
      <c r="Y323" s="103"/>
    </row>
    <row r="324" spans="2:25" ht="13.5">
      <c r="B324" s="17" t="s">
        <v>240</v>
      </c>
      <c r="C324" s="106"/>
      <c r="D324" s="16"/>
      <c r="E324" s="16"/>
      <c r="F324" s="16"/>
      <c r="G324" s="16"/>
      <c r="H324" s="16"/>
      <c r="I324" s="16"/>
      <c r="J324" s="16"/>
      <c r="K324" s="16"/>
      <c r="L324" s="16"/>
      <c r="M324" s="16"/>
      <c r="N324" s="16"/>
      <c r="O324" s="16"/>
      <c r="P324" s="16"/>
      <c r="Q324" s="16"/>
      <c r="R324" s="16"/>
      <c r="S324" s="16"/>
      <c r="T324" s="16"/>
      <c r="U324" s="16"/>
      <c r="V324" s="103"/>
      <c r="W324" s="103"/>
      <c r="X324" s="298">
        <f t="shared" si="20"/>
        <v>0.3537403837940476</v>
      </c>
      <c r="Y324" s="103"/>
    </row>
    <row r="325" spans="2:25" ht="13.5">
      <c r="B325" s="17" t="s">
        <v>241</v>
      </c>
      <c r="C325" s="106"/>
      <c r="D325" s="16"/>
      <c r="E325" s="16"/>
      <c r="F325" s="16"/>
      <c r="G325" s="16"/>
      <c r="H325" s="16"/>
      <c r="I325" s="16"/>
      <c r="J325" s="16"/>
      <c r="K325" s="16"/>
      <c r="L325" s="16"/>
      <c r="M325" s="16"/>
      <c r="N325" s="16"/>
      <c r="O325" s="16"/>
      <c r="P325" s="16"/>
      <c r="Q325" s="16"/>
      <c r="R325" s="16"/>
      <c r="S325" s="16"/>
      <c r="T325" s="16"/>
      <c r="U325" s="16"/>
      <c r="V325" s="103"/>
      <c r="W325" s="103"/>
      <c r="X325" s="298">
        <f t="shared" si="20"/>
        <v>0.3427744318964321</v>
      </c>
      <c r="Y325" s="103"/>
    </row>
    <row r="326" spans="2:25" ht="13.5">
      <c r="B326" s="17" t="s">
        <v>242</v>
      </c>
      <c r="C326" s="106"/>
      <c r="D326" s="16"/>
      <c r="E326" s="16"/>
      <c r="F326" s="16"/>
      <c r="G326" s="16"/>
      <c r="H326" s="16"/>
      <c r="I326" s="16"/>
      <c r="J326" s="16"/>
      <c r="K326" s="16"/>
      <c r="L326" s="16"/>
      <c r="M326" s="16"/>
      <c r="N326" s="16"/>
      <c r="O326" s="16"/>
      <c r="P326" s="16"/>
      <c r="Q326" s="16"/>
      <c r="R326" s="16"/>
      <c r="S326" s="16"/>
      <c r="T326" s="16"/>
      <c r="U326" s="16"/>
      <c r="V326" s="103"/>
      <c r="W326" s="103"/>
      <c r="X326" s="298">
        <f t="shared" si="20"/>
        <v>0.3321484245076427</v>
      </c>
      <c r="Y326" s="103"/>
    </row>
    <row r="327" spans="2:25" ht="13.5">
      <c r="B327" s="17" t="s">
        <v>243</v>
      </c>
      <c r="C327" s="106"/>
      <c r="D327" s="16"/>
      <c r="E327" s="16"/>
      <c r="F327" s="16"/>
      <c r="G327" s="16"/>
      <c r="H327" s="16"/>
      <c r="I327" s="16"/>
      <c r="J327" s="16"/>
      <c r="K327" s="16"/>
      <c r="L327" s="16"/>
      <c r="M327" s="16"/>
      <c r="N327" s="16"/>
      <c r="O327" s="16"/>
      <c r="P327" s="16"/>
      <c r="Q327" s="16"/>
      <c r="R327" s="16"/>
      <c r="S327" s="16"/>
      <c r="T327" s="16"/>
      <c r="U327" s="16"/>
      <c r="V327" s="103"/>
      <c r="W327" s="103"/>
      <c r="X327" s="298">
        <f t="shared" si="20"/>
        <v>0.3218518233479058</v>
      </c>
      <c r="Y327" s="103"/>
    </row>
    <row r="328" spans="2:25" ht="13.5">
      <c r="B328" s="17" t="s">
        <v>244</v>
      </c>
      <c r="C328" s="106"/>
      <c r="D328" s="16"/>
      <c r="E328" s="16"/>
      <c r="F328" s="16"/>
      <c r="G328" s="16"/>
      <c r="H328" s="16"/>
      <c r="I328" s="16"/>
      <c r="J328" s="16"/>
      <c r="K328" s="16"/>
      <c r="L328" s="16"/>
      <c r="M328" s="16"/>
      <c r="N328" s="16"/>
      <c r="O328" s="16"/>
      <c r="P328" s="16"/>
      <c r="Q328" s="16"/>
      <c r="R328" s="16"/>
      <c r="S328" s="16"/>
      <c r="T328" s="16"/>
      <c r="U328" s="16"/>
      <c r="V328" s="103"/>
      <c r="W328" s="103"/>
      <c r="X328" s="298">
        <f t="shared" si="20"/>
        <v>0.3118744168241207</v>
      </c>
      <c r="Y328" s="103"/>
    </row>
    <row r="329" spans="2:25" ht="13.5">
      <c r="B329" s="17" t="s">
        <v>245</v>
      </c>
      <c r="C329" s="106"/>
      <c r="D329" s="16"/>
      <c r="E329" s="16"/>
      <c r="F329" s="16"/>
      <c r="G329" s="16"/>
      <c r="H329" s="16"/>
      <c r="I329" s="16"/>
      <c r="J329" s="16"/>
      <c r="K329" s="16"/>
      <c r="L329" s="16"/>
      <c r="M329" s="16"/>
      <c r="N329" s="16"/>
      <c r="O329" s="16"/>
      <c r="P329" s="16"/>
      <c r="Q329" s="16"/>
      <c r="R329" s="16"/>
      <c r="S329" s="16"/>
      <c r="T329" s="16"/>
      <c r="U329" s="16"/>
      <c r="V329" s="103"/>
      <c r="W329" s="103"/>
      <c r="X329" s="298">
        <f t="shared" si="20"/>
        <v>0.30220630990257297</v>
      </c>
      <c r="Y329" s="103"/>
    </row>
    <row r="330" spans="2:25" ht="13.5">
      <c r="B330" s="17" t="s">
        <v>153</v>
      </c>
      <c r="C330" s="106"/>
      <c r="D330" s="16"/>
      <c r="E330" s="16"/>
      <c r="F330" s="16"/>
      <c r="G330" s="16"/>
      <c r="H330" s="16"/>
      <c r="I330" s="16"/>
      <c r="J330" s="16"/>
      <c r="K330" s="16"/>
      <c r="L330" s="16"/>
      <c r="M330" s="16"/>
      <c r="N330" s="16"/>
      <c r="O330" s="16"/>
      <c r="P330" s="16"/>
      <c r="Q330" s="16"/>
      <c r="R330" s="16"/>
      <c r="S330" s="16"/>
      <c r="T330" s="16"/>
      <c r="U330" s="16"/>
      <c r="V330" s="103"/>
      <c r="W330" s="103"/>
      <c r="X330" s="298">
        <f t="shared" si="20"/>
        <v>0.2928379142955932</v>
      </c>
      <c r="Y330" s="103"/>
    </row>
    <row r="331" spans="2:25" ht="13.5">
      <c r="B331" s="17" t="s">
        <v>154</v>
      </c>
      <c r="C331" s="106"/>
      <c r="D331" s="16"/>
      <c r="E331" s="16"/>
      <c r="F331" s="16"/>
      <c r="G331" s="16"/>
      <c r="H331" s="16"/>
      <c r="I331" s="16"/>
      <c r="J331" s="16"/>
      <c r="K331" s="16"/>
      <c r="L331" s="16"/>
      <c r="M331" s="16"/>
      <c r="N331" s="16"/>
      <c r="O331" s="16"/>
      <c r="P331" s="16"/>
      <c r="Q331" s="16"/>
      <c r="R331" s="16"/>
      <c r="S331" s="16"/>
      <c r="T331" s="16"/>
      <c r="U331" s="16"/>
      <c r="V331" s="103"/>
      <c r="W331" s="103"/>
      <c r="X331" s="298">
        <f t="shared" si="20"/>
        <v>0.2837599389524298</v>
      </c>
      <c r="Y331" s="103"/>
    </row>
    <row r="332" spans="2:25" ht="13.5">
      <c r="B332" s="17" t="s">
        <v>155</v>
      </c>
      <c r="C332" s="106"/>
      <c r="D332" s="16"/>
      <c r="E332" s="16"/>
      <c r="F332" s="16"/>
      <c r="G332" s="16"/>
      <c r="H332" s="16"/>
      <c r="I332" s="16"/>
      <c r="J332" s="16"/>
      <c r="K332" s="16"/>
      <c r="L332" s="16"/>
      <c r="M332" s="16"/>
      <c r="N332" s="16"/>
      <c r="O332" s="16"/>
      <c r="P332" s="16"/>
      <c r="Q332" s="16"/>
      <c r="R332" s="16"/>
      <c r="S332" s="16"/>
      <c r="T332" s="16"/>
      <c r="U332" s="16"/>
      <c r="V332" s="103"/>
      <c r="W332" s="103"/>
      <c r="X332" s="298">
        <f t="shared" si="20"/>
        <v>0.27496338084490446</v>
      </c>
      <c r="Y332" s="103"/>
    </row>
    <row r="333" spans="2:25" ht="13.5">
      <c r="B333" s="17" t="s">
        <v>156</v>
      </c>
      <c r="C333" s="106"/>
      <c r="D333" s="16"/>
      <c r="E333" s="16"/>
      <c r="F333" s="16"/>
      <c r="G333" s="16"/>
      <c r="H333" s="16"/>
      <c r="I333" s="16"/>
      <c r="J333" s="16"/>
      <c r="K333" s="16"/>
      <c r="L333" s="16"/>
      <c r="M333" s="16"/>
      <c r="N333" s="16"/>
      <c r="O333" s="16"/>
      <c r="P333" s="16"/>
      <c r="Q333" s="16"/>
      <c r="R333" s="16"/>
      <c r="S333" s="16"/>
      <c r="T333" s="16"/>
      <c r="U333" s="16"/>
      <c r="V333" s="103"/>
      <c r="W333" s="103"/>
      <c r="X333" s="298">
        <f t="shared" si="20"/>
        <v>0.2664395160387124</v>
      </c>
      <c r="Y333" s="103"/>
    </row>
    <row r="334" spans="2:25" ht="13.5">
      <c r="B334" s="17" t="s">
        <v>157</v>
      </c>
      <c r="C334" s="106"/>
      <c r="D334" s="16"/>
      <c r="E334" s="16"/>
      <c r="F334" s="16"/>
      <c r="G334" s="16"/>
      <c r="H334" s="16"/>
      <c r="I334" s="16"/>
      <c r="J334" s="16"/>
      <c r="K334" s="16"/>
      <c r="L334" s="16"/>
      <c r="M334" s="16"/>
      <c r="N334" s="16"/>
      <c r="O334" s="16"/>
      <c r="P334" s="16"/>
      <c r="Q334" s="16"/>
      <c r="R334" s="16"/>
      <c r="S334" s="16"/>
      <c r="T334" s="16"/>
      <c r="U334" s="16"/>
      <c r="V334" s="103"/>
      <c r="W334" s="103"/>
      <c r="X334" s="298">
        <f t="shared" si="20"/>
        <v>0.25817989104151234</v>
      </c>
      <c r="Y334" s="103"/>
    </row>
    <row r="335" spans="2:25" ht="13.5">
      <c r="B335" s="17" t="s">
        <v>158</v>
      </c>
      <c r="C335" s="106"/>
      <c r="D335" s="16"/>
      <c r="E335" s="16"/>
      <c r="F335" s="16"/>
      <c r="G335" s="16"/>
      <c r="H335" s="16"/>
      <c r="I335" s="16"/>
      <c r="J335" s="16"/>
      <c r="K335" s="16"/>
      <c r="L335" s="16"/>
      <c r="M335" s="16"/>
      <c r="N335" s="16"/>
      <c r="O335" s="16"/>
      <c r="P335" s="16"/>
      <c r="Q335" s="16"/>
      <c r="R335" s="16"/>
      <c r="S335" s="16"/>
      <c r="T335" s="16"/>
      <c r="U335" s="16"/>
      <c r="V335" s="103"/>
      <c r="W335" s="103"/>
      <c r="X335" s="298">
        <f t="shared" si="20"/>
        <v>0.25017631441922544</v>
      </c>
      <c r="Y335" s="103"/>
    </row>
    <row r="336" spans="2:25" ht="13.5">
      <c r="B336" s="17" t="s">
        <v>159</v>
      </c>
      <c r="C336" s="106"/>
      <c r="D336" s="16"/>
      <c r="E336" s="16"/>
      <c r="F336" s="16"/>
      <c r="G336" s="16"/>
      <c r="H336" s="16"/>
      <c r="I336" s="16"/>
      <c r="J336" s="16"/>
      <c r="K336" s="16"/>
      <c r="L336" s="16"/>
      <c r="M336" s="16"/>
      <c r="N336" s="16"/>
      <c r="O336" s="16"/>
      <c r="P336" s="16"/>
      <c r="Q336" s="16"/>
      <c r="R336" s="16"/>
      <c r="S336" s="16"/>
      <c r="T336" s="16"/>
      <c r="U336" s="16"/>
      <c r="V336" s="103"/>
      <c r="W336" s="103"/>
      <c r="X336" s="298">
        <f t="shared" si="20"/>
        <v>0.24242084867222946</v>
      </c>
      <c r="Y336" s="103"/>
    </row>
    <row r="337" spans="2:25" ht="13.5">
      <c r="B337" s="17" t="s">
        <v>160</v>
      </c>
      <c r="C337" s="106"/>
      <c r="D337" s="16"/>
      <c r="E337" s="16"/>
      <c r="F337" s="16"/>
      <c r="G337" s="16"/>
      <c r="H337" s="16"/>
      <c r="I337" s="16"/>
      <c r="J337" s="16"/>
      <c r="K337" s="16"/>
      <c r="L337" s="16"/>
      <c r="M337" s="16"/>
      <c r="N337" s="16"/>
      <c r="O337" s="16"/>
      <c r="P337" s="16"/>
      <c r="Q337" s="16"/>
      <c r="R337" s="16"/>
      <c r="S337" s="16"/>
      <c r="T337" s="16"/>
      <c r="U337" s="16"/>
      <c r="V337" s="103"/>
      <c r="W337" s="103"/>
      <c r="X337" s="298">
        <f t="shared" si="20"/>
        <v>0.23490580236339034</v>
      </c>
      <c r="Y337" s="103"/>
    </row>
    <row r="338" spans="2:25" ht="13.5">
      <c r="B338" s="17" t="s">
        <v>180</v>
      </c>
      <c r="C338" s="16"/>
      <c r="D338" s="16"/>
      <c r="E338" s="16"/>
      <c r="F338" s="16"/>
      <c r="G338" s="16"/>
      <c r="H338" s="16"/>
      <c r="I338" s="16"/>
      <c r="J338" s="16"/>
      <c r="K338" s="16"/>
      <c r="L338" s="16"/>
      <c r="M338" s="16"/>
      <c r="N338" s="16"/>
      <c r="O338" s="16"/>
      <c r="P338" s="16"/>
      <c r="Q338" s="16"/>
      <c r="R338" s="16"/>
      <c r="S338" s="16"/>
      <c r="T338" s="16"/>
      <c r="U338" s="16"/>
      <c r="V338" s="103"/>
      <c r="W338" s="103"/>
      <c r="X338" s="298">
        <v>0</v>
      </c>
      <c r="Y338" s="103"/>
    </row>
    <row r="339" spans="23:25" ht="13.5">
      <c r="W339" s="631" t="s">
        <v>181</v>
      </c>
      <c r="X339" s="632"/>
      <c r="Y339" s="103">
        <f>SUM(Y292:Y338)</f>
        <v>57229764.11133241</v>
      </c>
    </row>
    <row r="340" spans="2:18" ht="53.25" customHeight="1">
      <c r="B340" s="109" t="s">
        <v>182</v>
      </c>
      <c r="C340" s="628" t="s">
        <v>183</v>
      </c>
      <c r="D340" s="628"/>
      <c r="E340" s="628"/>
      <c r="F340" s="628"/>
      <c r="G340" s="628"/>
      <c r="H340" s="628"/>
      <c r="I340" s="628"/>
      <c r="J340" s="628"/>
      <c r="K340" s="628"/>
      <c r="L340" s="628"/>
      <c r="M340" s="628"/>
      <c r="N340" s="628"/>
      <c r="O340" s="628"/>
      <c r="P340" s="628"/>
      <c r="Q340" s="628"/>
      <c r="R340" s="628"/>
    </row>
    <row r="341" spans="2:25" ht="13.5">
      <c r="B341" s="109" t="s">
        <v>184</v>
      </c>
      <c r="C341" s="633" t="s">
        <v>32</v>
      </c>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row>
    <row r="342" spans="2:13" ht="13.5">
      <c r="B342" s="109" t="s">
        <v>185</v>
      </c>
      <c r="C342" s="628" t="s">
        <v>33</v>
      </c>
      <c r="D342" s="628"/>
      <c r="E342" s="628"/>
      <c r="F342" s="628"/>
      <c r="G342" s="628"/>
      <c r="H342" s="628"/>
      <c r="I342" s="628"/>
      <c r="J342" s="628"/>
      <c r="K342" s="628"/>
      <c r="L342" s="628"/>
      <c r="M342" s="628"/>
    </row>
  </sheetData>
  <sheetProtection/>
  <mergeCells count="84">
    <mergeCell ref="C340:R340"/>
    <mergeCell ref="C341:Y341"/>
    <mergeCell ref="C342:M342"/>
    <mergeCell ref="H289:K289"/>
    <mergeCell ref="L289:N289"/>
    <mergeCell ref="O289:S289"/>
    <mergeCell ref="T289:T290"/>
    <mergeCell ref="U289:U290"/>
    <mergeCell ref="W339:X339"/>
    <mergeCell ref="F289:F290"/>
    <mergeCell ref="C280:M280"/>
    <mergeCell ref="G289:G290"/>
    <mergeCell ref="L287:U287"/>
    <mergeCell ref="H226:K226"/>
    <mergeCell ref="L226:N226"/>
    <mergeCell ref="U226:U227"/>
    <mergeCell ref="C226:C227"/>
    <mergeCell ref="D226:D227"/>
    <mergeCell ref="F226:F227"/>
    <mergeCell ref="G226:G227"/>
    <mergeCell ref="W277:X277"/>
    <mergeCell ref="O226:S226"/>
    <mergeCell ref="A222:H222"/>
    <mergeCell ref="A121:H121"/>
    <mergeCell ref="L123:U123"/>
    <mergeCell ref="T125:T126"/>
    <mergeCell ref="U125:U126"/>
    <mergeCell ref="W175:X175"/>
    <mergeCell ref="G125:G126"/>
    <mergeCell ref="B226:B227"/>
    <mergeCell ref="L224:U224"/>
    <mergeCell ref="C176:R176"/>
    <mergeCell ref="C177:Y177"/>
    <mergeCell ref="C178:M178"/>
    <mergeCell ref="O125:S125"/>
    <mergeCell ref="B125:B126"/>
    <mergeCell ref="H125:K125"/>
    <mergeCell ref="L125:N125"/>
    <mergeCell ref="B289:B290"/>
    <mergeCell ref="C289:C290"/>
    <mergeCell ref="D289:D290"/>
    <mergeCell ref="E289:E290"/>
    <mergeCell ref="C65:C66"/>
    <mergeCell ref="E226:E227"/>
    <mergeCell ref="C278:R278"/>
    <mergeCell ref="C279:Y279"/>
    <mergeCell ref="F125:F126"/>
    <mergeCell ref="T226:T227"/>
    <mergeCell ref="C118:M118"/>
    <mergeCell ref="O65:S65"/>
    <mergeCell ref="T65:T66"/>
    <mergeCell ref="D65:D66"/>
    <mergeCell ref="C125:C126"/>
    <mergeCell ref="D125:D126"/>
    <mergeCell ref="W115:X115"/>
    <mergeCell ref="C116:R116"/>
    <mergeCell ref="B65:B66"/>
    <mergeCell ref="E125:E126"/>
    <mergeCell ref="F65:F66"/>
    <mergeCell ref="G65:G66"/>
    <mergeCell ref="H65:K65"/>
    <mergeCell ref="C117:Y117"/>
    <mergeCell ref="L65:N65"/>
    <mergeCell ref="E65:E66"/>
    <mergeCell ref="U65:U66"/>
    <mergeCell ref="W55:X55"/>
    <mergeCell ref="C56:R56"/>
    <mergeCell ref="C57:Y57"/>
    <mergeCell ref="L63:U63"/>
    <mergeCell ref="G5:G6"/>
    <mergeCell ref="O5:S5"/>
    <mergeCell ref="T5:T6"/>
    <mergeCell ref="L5:N5"/>
    <mergeCell ref="C58:M58"/>
    <mergeCell ref="A61:H61"/>
    <mergeCell ref="A1:H1"/>
    <mergeCell ref="L3:U3"/>
    <mergeCell ref="B5:B6"/>
    <mergeCell ref="C5:C6"/>
    <mergeCell ref="D5:D6"/>
    <mergeCell ref="E5:E6"/>
    <mergeCell ref="H5:K5"/>
    <mergeCell ref="U5:U6"/>
    <mergeCell ref="F5:F6"/>
  </mergeCells>
  <printOptions/>
  <pageMargins left="0.787" right="0.787" top="0.984" bottom="0.984" header="0.512" footer="0.512"/>
  <pageSetup horizontalDpi="600" verticalDpi="600" orientation="portrait" paperSize="9" scale="55" r:id="rId1"/>
  <rowBreaks count="4" manualBreakCount="4">
    <brk id="59" max="255" man="1"/>
    <brk id="119" max="255" man="1"/>
    <brk id="220" max="255" man="1"/>
    <brk id="280" max="255" man="1"/>
  </rowBreaks>
</worksheet>
</file>

<file path=xl/worksheets/sheet15.xml><?xml version="1.0" encoding="utf-8"?>
<worksheet xmlns="http://schemas.openxmlformats.org/spreadsheetml/2006/main" xmlns:r="http://schemas.openxmlformats.org/officeDocument/2006/relationships">
  <sheetPr>
    <tabColor indexed="20"/>
  </sheetPr>
  <dimension ref="A1:Y238"/>
  <sheetViews>
    <sheetView zoomScale="75" zoomScaleNormal="75" zoomScalePageLayoutView="0" workbookViewId="0" topLeftCell="A28">
      <selection activeCell="E85" sqref="E85"/>
    </sheetView>
  </sheetViews>
  <sheetFormatPr defaultColWidth="9.00390625" defaultRowHeight="13.5"/>
  <cols>
    <col min="1" max="1" width="3.625" style="0" customWidth="1"/>
    <col min="2" max="2" width="10.125" style="0" customWidth="1"/>
    <col min="3" max="20" width="3.625" style="0" customWidth="1"/>
    <col min="21" max="21" width="4.25390625" style="0" customWidth="1"/>
    <col min="22" max="22" width="9.00390625" style="9" customWidth="1"/>
    <col min="23" max="23" width="11.375" style="9" customWidth="1"/>
    <col min="24" max="24" width="9.00390625" style="297" customWidth="1"/>
    <col min="25" max="25" width="17.375" style="9" bestFit="1" customWidth="1"/>
  </cols>
  <sheetData>
    <row r="1" spans="1:8" ht="13.5">
      <c r="A1" s="627" t="s">
        <v>572</v>
      </c>
      <c r="B1" s="627"/>
      <c r="C1" s="627"/>
      <c r="D1" s="627"/>
      <c r="E1" s="627"/>
      <c r="F1" s="627"/>
      <c r="G1" s="627"/>
      <c r="H1" s="627"/>
    </row>
    <row r="2" spans="1:8" ht="13.5">
      <c r="A2" s="101"/>
      <c r="B2" s="101"/>
      <c r="C2" s="101"/>
      <c r="D2" s="101"/>
      <c r="E2" s="101"/>
      <c r="F2" s="101"/>
      <c r="G2" s="101"/>
      <c r="H2" s="101"/>
    </row>
    <row r="3" spans="1:21" ht="13.5">
      <c r="A3" s="101"/>
      <c r="B3" s="101"/>
      <c r="C3" s="101"/>
      <c r="D3" s="12" t="s">
        <v>618</v>
      </c>
      <c r="E3" s="12"/>
      <c r="F3" s="12"/>
      <c r="G3" s="12"/>
      <c r="H3" s="12"/>
      <c r="I3" s="12"/>
      <c r="L3" s="628"/>
      <c r="M3" s="628"/>
      <c r="N3" s="628"/>
      <c r="O3" s="628"/>
      <c r="P3" s="628"/>
      <c r="Q3" s="628"/>
      <c r="R3" s="628"/>
      <c r="S3" s="628"/>
      <c r="T3" s="628"/>
      <c r="U3" s="628"/>
    </row>
    <row r="4" spans="1:9" ht="13.5">
      <c r="A4" s="101"/>
      <c r="B4" s="101"/>
      <c r="C4" s="101"/>
      <c r="D4" s="12"/>
      <c r="E4" s="12"/>
      <c r="F4" s="12"/>
      <c r="G4" s="12"/>
      <c r="H4" s="12"/>
      <c r="I4" s="12"/>
    </row>
    <row r="5" spans="2:25" ht="13.5">
      <c r="B5" s="629" t="s">
        <v>573</v>
      </c>
      <c r="C5" s="629" t="s">
        <v>161</v>
      </c>
      <c r="D5" s="630" t="s">
        <v>162</v>
      </c>
      <c r="E5" s="629" t="s">
        <v>163</v>
      </c>
      <c r="F5" s="629" t="s">
        <v>164</v>
      </c>
      <c r="G5" s="629" t="s">
        <v>165</v>
      </c>
      <c r="H5" s="630" t="s">
        <v>166</v>
      </c>
      <c r="I5" s="630"/>
      <c r="J5" s="630"/>
      <c r="K5" s="630"/>
      <c r="L5" s="629" t="s">
        <v>167</v>
      </c>
      <c r="M5" s="629"/>
      <c r="N5" s="629"/>
      <c r="O5" s="630" t="s">
        <v>168</v>
      </c>
      <c r="P5" s="630"/>
      <c r="Q5" s="630"/>
      <c r="R5" s="630"/>
      <c r="S5" s="630"/>
      <c r="T5" s="629" t="s">
        <v>169</v>
      </c>
      <c r="U5" s="629" t="s">
        <v>170</v>
      </c>
      <c r="V5" s="103"/>
      <c r="W5" s="103"/>
      <c r="X5" s="298"/>
      <c r="Y5" s="103"/>
    </row>
    <row r="6" spans="1:25" ht="54">
      <c r="A6" s="104"/>
      <c r="B6" s="629"/>
      <c r="C6" s="629"/>
      <c r="D6" s="630"/>
      <c r="E6" s="629"/>
      <c r="F6" s="629"/>
      <c r="G6" s="629"/>
      <c r="H6" s="102" t="s">
        <v>171</v>
      </c>
      <c r="I6" s="102" t="s">
        <v>172</v>
      </c>
      <c r="J6" s="102" t="s">
        <v>173</v>
      </c>
      <c r="K6" s="102" t="s">
        <v>174</v>
      </c>
      <c r="L6" s="102" t="s">
        <v>175</v>
      </c>
      <c r="M6" s="102" t="s">
        <v>176</v>
      </c>
      <c r="N6" s="102" t="s">
        <v>177</v>
      </c>
      <c r="O6" s="102" t="s">
        <v>496</v>
      </c>
      <c r="P6" s="102" t="s">
        <v>497</v>
      </c>
      <c r="Q6" s="102" t="s">
        <v>246</v>
      </c>
      <c r="R6" s="102" t="s">
        <v>247</v>
      </c>
      <c r="S6" s="102" t="s">
        <v>248</v>
      </c>
      <c r="T6" s="629"/>
      <c r="U6" s="629"/>
      <c r="V6" s="105" t="s">
        <v>249</v>
      </c>
      <c r="W6" s="105" t="s">
        <v>250</v>
      </c>
      <c r="X6" s="299" t="s">
        <v>251</v>
      </c>
      <c r="Y6" s="105" t="s">
        <v>252</v>
      </c>
    </row>
    <row r="7" spans="2:25" ht="13.5">
      <c r="B7" s="106" t="s">
        <v>537</v>
      </c>
      <c r="C7" s="106">
        <v>40</v>
      </c>
      <c r="D7" s="106">
        <v>70</v>
      </c>
      <c r="E7" s="106"/>
      <c r="F7" s="106"/>
      <c r="G7" s="106"/>
      <c r="H7" s="106">
        <v>14</v>
      </c>
      <c r="I7" s="106">
        <v>7</v>
      </c>
      <c r="J7" s="106">
        <v>2</v>
      </c>
      <c r="K7" s="106"/>
      <c r="L7" s="106">
        <v>2</v>
      </c>
      <c r="M7" s="106"/>
      <c r="N7" s="106"/>
      <c r="O7" s="106"/>
      <c r="P7" s="106"/>
      <c r="Q7" s="106"/>
      <c r="R7" s="106"/>
      <c r="S7" s="106"/>
      <c r="T7" s="106">
        <v>6</v>
      </c>
      <c r="U7" s="106">
        <v>245</v>
      </c>
      <c r="V7" s="107">
        <v>12000</v>
      </c>
      <c r="W7" s="107">
        <f aca="true" t="shared" si="0" ref="W7:W53">U7*V7</f>
        <v>2940000</v>
      </c>
      <c r="X7" s="300" t="s">
        <v>253</v>
      </c>
      <c r="Y7" s="108" t="s">
        <v>253</v>
      </c>
    </row>
    <row r="8" spans="2:25" ht="13.5">
      <c r="B8" s="17" t="s">
        <v>254</v>
      </c>
      <c r="C8" s="16">
        <v>41</v>
      </c>
      <c r="D8" s="16">
        <v>71</v>
      </c>
      <c r="E8" s="16"/>
      <c r="F8" s="16"/>
      <c r="G8" s="16"/>
      <c r="H8" s="16">
        <v>15</v>
      </c>
      <c r="I8" s="16">
        <v>8</v>
      </c>
      <c r="J8" s="16">
        <v>3</v>
      </c>
      <c r="K8" s="16"/>
      <c r="L8" s="16">
        <v>3</v>
      </c>
      <c r="M8" s="16"/>
      <c r="N8" s="16"/>
      <c r="O8" s="16"/>
      <c r="P8" s="16"/>
      <c r="Q8" s="16"/>
      <c r="R8" s="16"/>
      <c r="S8" s="16"/>
      <c r="T8" s="16">
        <v>6</v>
      </c>
      <c r="U8" s="16">
        <v>245</v>
      </c>
      <c r="V8" s="103">
        <f aca="true" t="shared" si="1" ref="V8:V53">V7*1.021</f>
        <v>12251.999999999998</v>
      </c>
      <c r="W8" s="103">
        <f t="shared" si="0"/>
        <v>3001739.9999999995</v>
      </c>
      <c r="X8" s="298">
        <v>0.969</v>
      </c>
      <c r="Y8" s="103">
        <f aca="true" t="shared" si="2" ref="Y8:Y53">W8*X8</f>
        <v>2908686.0599999996</v>
      </c>
    </row>
    <row r="9" spans="2:25" ht="13.5">
      <c r="B9" s="17" t="s">
        <v>255</v>
      </c>
      <c r="C9" s="16">
        <v>42</v>
      </c>
      <c r="D9" s="16">
        <v>72</v>
      </c>
      <c r="E9" s="16"/>
      <c r="F9" s="16"/>
      <c r="G9" s="16"/>
      <c r="H9" s="16">
        <v>16</v>
      </c>
      <c r="I9" s="16">
        <v>9</v>
      </c>
      <c r="J9" s="16">
        <v>4</v>
      </c>
      <c r="K9" s="16"/>
      <c r="L9" s="16">
        <v>4</v>
      </c>
      <c r="M9" s="16"/>
      <c r="N9" s="16"/>
      <c r="O9" s="16"/>
      <c r="P9" s="16"/>
      <c r="Q9" s="16"/>
      <c r="R9" s="16"/>
      <c r="S9" s="16"/>
      <c r="T9" s="16">
        <v>6</v>
      </c>
      <c r="U9" s="16">
        <v>245</v>
      </c>
      <c r="V9" s="103">
        <f t="shared" si="1"/>
        <v>12509.291999999998</v>
      </c>
      <c r="W9" s="103">
        <f t="shared" si="0"/>
        <v>3064776.5399999996</v>
      </c>
      <c r="X9" s="298">
        <f aca="true" t="shared" si="3" ref="X9:X53">X8*0.969</f>
        <v>0.9389609999999999</v>
      </c>
      <c r="Y9" s="103">
        <f t="shared" si="2"/>
        <v>2877705.6447749394</v>
      </c>
    </row>
    <row r="10" spans="2:25" ht="13.5">
      <c r="B10" s="17" t="s">
        <v>256</v>
      </c>
      <c r="C10" s="16">
        <v>43</v>
      </c>
      <c r="D10" s="16">
        <v>73</v>
      </c>
      <c r="E10" s="16"/>
      <c r="F10" s="16"/>
      <c r="G10" s="16"/>
      <c r="H10" s="16">
        <v>17</v>
      </c>
      <c r="I10" s="16">
        <v>10</v>
      </c>
      <c r="J10" s="16">
        <v>5</v>
      </c>
      <c r="K10" s="16"/>
      <c r="L10" s="16">
        <v>5</v>
      </c>
      <c r="M10" s="16"/>
      <c r="N10" s="16"/>
      <c r="O10" s="16"/>
      <c r="P10" s="16"/>
      <c r="Q10" s="16"/>
      <c r="R10" s="16"/>
      <c r="S10" s="16"/>
      <c r="T10" s="16">
        <v>6</v>
      </c>
      <c r="U10" s="16">
        <v>245</v>
      </c>
      <c r="V10" s="103">
        <f t="shared" si="1"/>
        <v>12771.987131999997</v>
      </c>
      <c r="W10" s="103">
        <f t="shared" si="0"/>
        <v>3129136.847339999</v>
      </c>
      <c r="X10" s="298">
        <f t="shared" si="3"/>
        <v>0.9098532089999999</v>
      </c>
      <c r="Y10" s="103">
        <f t="shared" si="2"/>
        <v>2847055.2019524407</v>
      </c>
    </row>
    <row r="11" spans="2:25" ht="13.5">
      <c r="B11" s="17" t="s">
        <v>257</v>
      </c>
      <c r="C11" s="16">
        <v>44</v>
      </c>
      <c r="D11" s="16">
        <v>74</v>
      </c>
      <c r="E11" s="16"/>
      <c r="F11" s="16"/>
      <c r="G11" s="16"/>
      <c r="H11" s="16">
        <v>18</v>
      </c>
      <c r="I11" s="16">
        <v>11</v>
      </c>
      <c r="J11" s="16">
        <v>6</v>
      </c>
      <c r="K11" s="16"/>
      <c r="L11" s="16">
        <v>6</v>
      </c>
      <c r="M11" s="16"/>
      <c r="N11" s="16"/>
      <c r="O11" s="16"/>
      <c r="P11" s="16"/>
      <c r="Q11" s="16"/>
      <c r="R11" s="16"/>
      <c r="S11" s="16"/>
      <c r="T11" s="16">
        <v>6</v>
      </c>
      <c r="U11" s="16">
        <v>245</v>
      </c>
      <c r="V11" s="103">
        <f t="shared" si="1"/>
        <v>13040.198861771994</v>
      </c>
      <c r="W11" s="103">
        <f t="shared" si="0"/>
        <v>3194848.7211341388</v>
      </c>
      <c r="X11" s="298">
        <f t="shared" si="3"/>
        <v>0.8816477595209998</v>
      </c>
      <c r="Y11" s="103">
        <f t="shared" si="2"/>
        <v>2816731.216996445</v>
      </c>
    </row>
    <row r="12" spans="2:25" ht="13.5">
      <c r="B12" s="17" t="s">
        <v>258</v>
      </c>
      <c r="C12" s="16">
        <v>45</v>
      </c>
      <c r="D12" s="16">
        <v>75</v>
      </c>
      <c r="E12" s="16"/>
      <c r="F12" s="16"/>
      <c r="G12" s="16"/>
      <c r="H12" s="16"/>
      <c r="I12" s="16">
        <v>12</v>
      </c>
      <c r="J12" s="16">
        <v>7</v>
      </c>
      <c r="K12" s="16"/>
      <c r="L12" s="16">
        <v>7</v>
      </c>
      <c r="M12" s="16"/>
      <c r="N12" s="16"/>
      <c r="O12" s="16"/>
      <c r="P12" s="16"/>
      <c r="Q12" s="16"/>
      <c r="R12" s="16"/>
      <c r="S12" s="16"/>
      <c r="T12" s="16">
        <v>5</v>
      </c>
      <c r="U12" s="16">
        <v>245</v>
      </c>
      <c r="V12" s="103">
        <f t="shared" si="1"/>
        <v>13314.043037869205</v>
      </c>
      <c r="W12" s="103">
        <f t="shared" si="0"/>
        <v>3261940.5442779553</v>
      </c>
      <c r="X12" s="298">
        <f t="shared" si="3"/>
        <v>0.8543166789758488</v>
      </c>
      <c r="Y12" s="103">
        <f t="shared" si="2"/>
        <v>2786730.2128042155</v>
      </c>
    </row>
    <row r="13" spans="2:25" ht="13.5">
      <c r="B13" s="17" t="s">
        <v>259</v>
      </c>
      <c r="C13" s="16">
        <v>46</v>
      </c>
      <c r="D13" s="16">
        <v>76</v>
      </c>
      <c r="E13" s="16"/>
      <c r="F13" s="16"/>
      <c r="G13" s="16"/>
      <c r="H13" s="16"/>
      <c r="I13" s="16">
        <v>13</v>
      </c>
      <c r="J13" s="16">
        <v>8</v>
      </c>
      <c r="K13" s="16"/>
      <c r="L13" s="16">
        <v>8</v>
      </c>
      <c r="M13" s="16"/>
      <c r="N13" s="16"/>
      <c r="O13" s="16"/>
      <c r="P13" s="16"/>
      <c r="Q13" s="16"/>
      <c r="R13" s="16"/>
      <c r="S13" s="16"/>
      <c r="T13" s="16">
        <v>5</v>
      </c>
      <c r="U13" s="16">
        <v>245</v>
      </c>
      <c r="V13" s="103">
        <f t="shared" si="1"/>
        <v>13593.637941664458</v>
      </c>
      <c r="W13" s="103">
        <f t="shared" si="0"/>
        <v>3330441.295707792</v>
      </c>
      <c r="X13" s="298">
        <f t="shared" si="3"/>
        <v>0.8278328619275975</v>
      </c>
      <c r="Y13" s="103">
        <f t="shared" si="2"/>
        <v>2757048.7493076376</v>
      </c>
    </row>
    <row r="14" spans="2:25" ht="13.5">
      <c r="B14" s="17" t="s">
        <v>260</v>
      </c>
      <c r="C14" s="16">
        <v>47</v>
      </c>
      <c r="D14" s="16">
        <v>77</v>
      </c>
      <c r="E14" s="16"/>
      <c r="F14" s="16"/>
      <c r="G14" s="16"/>
      <c r="H14" s="16"/>
      <c r="I14" s="16">
        <v>14</v>
      </c>
      <c r="J14" s="16">
        <v>9</v>
      </c>
      <c r="K14" s="16"/>
      <c r="L14" s="16">
        <v>9</v>
      </c>
      <c r="M14" s="16"/>
      <c r="N14" s="16"/>
      <c r="O14" s="16"/>
      <c r="P14" s="16"/>
      <c r="Q14" s="16"/>
      <c r="R14" s="16"/>
      <c r="S14" s="16"/>
      <c r="T14" s="16">
        <v>5</v>
      </c>
      <c r="U14" s="16">
        <v>245</v>
      </c>
      <c r="V14" s="103">
        <f t="shared" si="1"/>
        <v>13879.10433843941</v>
      </c>
      <c r="W14" s="103">
        <f t="shared" si="0"/>
        <v>3400380.562917656</v>
      </c>
      <c r="X14" s="298">
        <f t="shared" si="3"/>
        <v>0.802170043207842</v>
      </c>
      <c r="Y14" s="103">
        <f t="shared" si="2"/>
        <v>2727683.423078762</v>
      </c>
    </row>
    <row r="15" spans="2:25" ht="13.5">
      <c r="B15" s="17" t="s">
        <v>261</v>
      </c>
      <c r="C15" s="16">
        <v>48</v>
      </c>
      <c r="D15" s="16">
        <v>78</v>
      </c>
      <c r="E15" s="16"/>
      <c r="F15" s="16"/>
      <c r="G15" s="16"/>
      <c r="H15" s="16"/>
      <c r="I15" s="16">
        <v>15</v>
      </c>
      <c r="J15" s="16">
        <v>10</v>
      </c>
      <c r="K15" s="16"/>
      <c r="L15" s="16">
        <v>10</v>
      </c>
      <c r="M15" s="16"/>
      <c r="N15" s="16"/>
      <c r="O15" s="16"/>
      <c r="P15" s="16"/>
      <c r="Q15" s="16"/>
      <c r="R15" s="16"/>
      <c r="S15" s="16"/>
      <c r="T15" s="16">
        <v>5</v>
      </c>
      <c r="U15" s="16">
        <v>245</v>
      </c>
      <c r="V15" s="103">
        <f t="shared" si="1"/>
        <v>14170.565529546637</v>
      </c>
      <c r="W15" s="103">
        <f t="shared" si="0"/>
        <v>3471788.5547389262</v>
      </c>
      <c r="X15" s="298">
        <f t="shared" si="3"/>
        <v>0.7773027718683989</v>
      </c>
      <c r="Y15" s="103">
        <f t="shared" si="2"/>
        <v>2698630.86693955</v>
      </c>
    </row>
    <row r="16" spans="2:25" ht="13.5">
      <c r="B16" s="17" t="s">
        <v>262</v>
      </c>
      <c r="C16" s="16">
        <v>49</v>
      </c>
      <c r="D16" s="16">
        <v>79</v>
      </c>
      <c r="E16" s="16"/>
      <c r="F16" s="16"/>
      <c r="G16" s="16"/>
      <c r="H16" s="16"/>
      <c r="I16" s="16">
        <v>16</v>
      </c>
      <c r="J16" s="16">
        <v>11</v>
      </c>
      <c r="K16" s="16"/>
      <c r="L16" s="16">
        <v>11</v>
      </c>
      <c r="M16" s="16"/>
      <c r="N16" s="16"/>
      <c r="O16" s="16"/>
      <c r="P16" s="16"/>
      <c r="Q16" s="16"/>
      <c r="R16" s="16"/>
      <c r="S16" s="16"/>
      <c r="T16" s="16">
        <v>5</v>
      </c>
      <c r="U16" s="16">
        <v>245</v>
      </c>
      <c r="V16" s="103">
        <f t="shared" si="1"/>
        <v>14468.147405667114</v>
      </c>
      <c r="W16" s="103">
        <f t="shared" si="0"/>
        <v>3544696.114388443</v>
      </c>
      <c r="X16" s="298">
        <f t="shared" si="3"/>
        <v>0.7532063859404785</v>
      </c>
      <c r="Y16" s="103">
        <f t="shared" si="2"/>
        <v>2669887.749575776</v>
      </c>
    </row>
    <row r="17" spans="2:25" ht="13.5">
      <c r="B17" s="17" t="s">
        <v>263</v>
      </c>
      <c r="C17" s="16">
        <v>50</v>
      </c>
      <c r="D17" s="16">
        <v>80</v>
      </c>
      <c r="E17" s="16"/>
      <c r="F17" s="16"/>
      <c r="G17" s="16"/>
      <c r="H17" s="16"/>
      <c r="I17" s="16">
        <v>17</v>
      </c>
      <c r="J17" s="16">
        <v>12</v>
      </c>
      <c r="K17" s="16"/>
      <c r="L17" s="16">
        <v>12</v>
      </c>
      <c r="M17" s="16"/>
      <c r="N17" s="16"/>
      <c r="O17" s="16"/>
      <c r="P17" s="16"/>
      <c r="Q17" s="16"/>
      <c r="R17" s="16"/>
      <c r="S17" s="16"/>
      <c r="T17" s="16">
        <v>5</v>
      </c>
      <c r="U17" s="16">
        <v>245</v>
      </c>
      <c r="V17" s="103">
        <f t="shared" si="1"/>
        <v>14771.978501186122</v>
      </c>
      <c r="W17" s="103">
        <f t="shared" si="0"/>
        <v>3619134.7327906</v>
      </c>
      <c r="X17" s="298">
        <f t="shared" si="3"/>
        <v>0.7298569879763237</v>
      </c>
      <c r="Y17" s="103">
        <f t="shared" si="2"/>
        <v>2641450.7751550446</v>
      </c>
    </row>
    <row r="18" spans="2:25" ht="13.5">
      <c r="B18" s="17" t="s">
        <v>264</v>
      </c>
      <c r="C18" s="16">
        <v>51</v>
      </c>
      <c r="D18" s="16">
        <v>81</v>
      </c>
      <c r="E18" s="16"/>
      <c r="F18" s="16"/>
      <c r="G18" s="16"/>
      <c r="H18" s="16"/>
      <c r="I18" s="16">
        <v>18</v>
      </c>
      <c r="J18" s="16">
        <v>13</v>
      </c>
      <c r="K18" s="16"/>
      <c r="L18" s="16">
        <v>13</v>
      </c>
      <c r="M18" s="16"/>
      <c r="N18" s="16"/>
      <c r="O18" s="16"/>
      <c r="P18" s="16"/>
      <c r="Q18" s="16"/>
      <c r="R18" s="16"/>
      <c r="S18" s="16"/>
      <c r="T18" s="16">
        <v>5</v>
      </c>
      <c r="U18" s="16">
        <v>245</v>
      </c>
      <c r="V18" s="103">
        <f t="shared" si="1"/>
        <v>15082.19004971103</v>
      </c>
      <c r="W18" s="103">
        <f t="shared" si="0"/>
        <v>3695136.562179202</v>
      </c>
      <c r="X18" s="298">
        <f t="shared" si="3"/>
        <v>0.7072314213490577</v>
      </c>
      <c r="Y18" s="103">
        <f t="shared" si="2"/>
        <v>2613316.682948868</v>
      </c>
    </row>
    <row r="19" spans="2:25" ht="13.5">
      <c r="B19" s="17" t="s">
        <v>265</v>
      </c>
      <c r="C19" s="16">
        <v>52</v>
      </c>
      <c r="D19" s="16">
        <v>82</v>
      </c>
      <c r="E19" s="16"/>
      <c r="F19" s="16"/>
      <c r="G19" s="16"/>
      <c r="H19" s="16"/>
      <c r="I19" s="16"/>
      <c r="J19" s="16">
        <v>14</v>
      </c>
      <c r="K19" s="16"/>
      <c r="L19" s="16">
        <v>14</v>
      </c>
      <c r="M19" s="16"/>
      <c r="N19" s="16"/>
      <c r="O19" s="16"/>
      <c r="P19" s="16"/>
      <c r="Q19" s="16"/>
      <c r="R19" s="16"/>
      <c r="S19" s="16"/>
      <c r="T19" s="16">
        <v>4</v>
      </c>
      <c r="U19" s="16">
        <v>245</v>
      </c>
      <c r="V19" s="103">
        <f t="shared" si="1"/>
        <v>15398.916040754959</v>
      </c>
      <c r="W19" s="103">
        <f t="shared" si="0"/>
        <v>3772734.429984965</v>
      </c>
      <c r="X19" s="298">
        <f t="shared" si="3"/>
        <v>0.6853072472872369</v>
      </c>
      <c r="Y19" s="103">
        <f t="shared" si="2"/>
        <v>2585482.246958779</v>
      </c>
    </row>
    <row r="20" spans="2:25" ht="13.5">
      <c r="B20" s="17" t="s">
        <v>266</v>
      </c>
      <c r="C20" s="16">
        <v>53</v>
      </c>
      <c r="D20" s="16">
        <v>83</v>
      </c>
      <c r="E20" s="16"/>
      <c r="F20" s="16"/>
      <c r="G20" s="16"/>
      <c r="H20" s="16"/>
      <c r="I20" s="16"/>
      <c r="J20" s="16">
        <v>15</v>
      </c>
      <c r="K20" s="16"/>
      <c r="L20" s="16">
        <v>15</v>
      </c>
      <c r="M20" s="16"/>
      <c r="N20" s="16"/>
      <c r="O20" s="16"/>
      <c r="P20" s="16"/>
      <c r="Q20" s="16"/>
      <c r="R20" s="16"/>
      <c r="S20" s="16"/>
      <c r="T20" s="16">
        <v>4</v>
      </c>
      <c r="U20" s="16">
        <v>245</v>
      </c>
      <c r="V20" s="103">
        <f t="shared" si="1"/>
        <v>15722.293277610812</v>
      </c>
      <c r="W20" s="103">
        <f t="shared" si="0"/>
        <v>3851961.853014649</v>
      </c>
      <c r="X20" s="298">
        <f t="shared" si="3"/>
        <v>0.6640627226213326</v>
      </c>
      <c r="Y20" s="103">
        <f t="shared" si="2"/>
        <v>2557944.2755464213</v>
      </c>
    </row>
    <row r="21" spans="2:25" ht="13.5">
      <c r="B21" s="17" t="s">
        <v>267</v>
      </c>
      <c r="C21" s="16">
        <v>54</v>
      </c>
      <c r="D21" s="16">
        <v>84</v>
      </c>
      <c r="E21" s="16"/>
      <c r="F21" s="16"/>
      <c r="G21" s="16"/>
      <c r="H21" s="16"/>
      <c r="I21" s="16"/>
      <c r="J21" s="16">
        <v>16</v>
      </c>
      <c r="K21" s="16"/>
      <c r="L21" s="16">
        <v>16</v>
      </c>
      <c r="M21" s="16"/>
      <c r="N21" s="16"/>
      <c r="O21" s="16"/>
      <c r="P21" s="16"/>
      <c r="Q21" s="16"/>
      <c r="R21" s="16"/>
      <c r="S21" s="16"/>
      <c r="T21" s="16">
        <v>4</v>
      </c>
      <c r="U21" s="16">
        <v>245</v>
      </c>
      <c r="V21" s="103">
        <f t="shared" si="1"/>
        <v>16052.461436440637</v>
      </c>
      <c r="W21" s="103">
        <f t="shared" si="0"/>
        <v>3932853.0519279563</v>
      </c>
      <c r="X21" s="298">
        <f t="shared" si="3"/>
        <v>0.6434767782200712</v>
      </c>
      <c r="Y21" s="103">
        <f t="shared" si="2"/>
        <v>2530699.611067576</v>
      </c>
    </row>
    <row r="22" spans="2:25" ht="13.5">
      <c r="B22" s="17" t="s">
        <v>268</v>
      </c>
      <c r="C22" s="16">
        <v>55</v>
      </c>
      <c r="D22" s="16"/>
      <c r="E22" s="16"/>
      <c r="F22" s="16"/>
      <c r="G22" s="16"/>
      <c r="H22" s="16"/>
      <c r="I22" s="16"/>
      <c r="J22" s="16">
        <v>17</v>
      </c>
      <c r="K22" s="16"/>
      <c r="L22" s="16">
        <v>17</v>
      </c>
      <c r="M22" s="16"/>
      <c r="N22" s="16"/>
      <c r="O22" s="16"/>
      <c r="P22" s="16"/>
      <c r="Q22" s="16"/>
      <c r="R22" s="16"/>
      <c r="S22" s="16"/>
      <c r="T22" s="16">
        <v>3</v>
      </c>
      <c r="U22" s="16">
        <v>223</v>
      </c>
      <c r="V22" s="103">
        <f t="shared" si="1"/>
        <v>16389.563126605888</v>
      </c>
      <c r="W22" s="103">
        <f t="shared" si="0"/>
        <v>3654872.577233113</v>
      </c>
      <c r="X22" s="298">
        <f t="shared" si="3"/>
        <v>0.623528998095249</v>
      </c>
      <c r="Y22" s="103">
        <f t="shared" si="2"/>
        <v>2278919.0362479636</v>
      </c>
    </row>
    <row r="23" spans="2:25" ht="13.5">
      <c r="B23" s="17" t="s">
        <v>269</v>
      </c>
      <c r="C23" s="16">
        <v>56</v>
      </c>
      <c r="D23" s="16"/>
      <c r="E23" s="16"/>
      <c r="F23" s="16"/>
      <c r="G23" s="16"/>
      <c r="H23" s="16"/>
      <c r="I23" s="16"/>
      <c r="J23" s="16">
        <v>18</v>
      </c>
      <c r="K23" s="16"/>
      <c r="L23" s="16">
        <v>18</v>
      </c>
      <c r="M23" s="16"/>
      <c r="N23" s="16"/>
      <c r="O23" s="16"/>
      <c r="P23" s="16"/>
      <c r="Q23" s="16"/>
      <c r="R23" s="16"/>
      <c r="S23" s="16"/>
      <c r="T23" s="16">
        <v>3</v>
      </c>
      <c r="U23" s="16">
        <v>223</v>
      </c>
      <c r="V23" s="103">
        <f t="shared" si="1"/>
        <v>16733.74395226461</v>
      </c>
      <c r="W23" s="103">
        <f t="shared" si="0"/>
        <v>3731624.9013550077</v>
      </c>
      <c r="X23" s="298">
        <f t="shared" si="3"/>
        <v>0.6041995991542962</v>
      </c>
      <c r="Y23" s="103">
        <f t="shared" si="2"/>
        <v>2254646.269592886</v>
      </c>
    </row>
    <row r="24" spans="2:25" ht="13.5">
      <c r="B24" s="17" t="s">
        <v>270</v>
      </c>
      <c r="C24" s="16">
        <v>57</v>
      </c>
      <c r="D24" s="16"/>
      <c r="E24" s="16"/>
      <c r="F24" s="16"/>
      <c r="G24" s="16"/>
      <c r="H24" s="16"/>
      <c r="I24" s="16"/>
      <c r="J24" s="16"/>
      <c r="K24" s="16"/>
      <c r="L24" s="16"/>
      <c r="M24" s="16"/>
      <c r="N24" s="16"/>
      <c r="O24" s="16"/>
      <c r="P24" s="16"/>
      <c r="Q24" s="16"/>
      <c r="R24" s="16"/>
      <c r="S24" s="16"/>
      <c r="T24" s="16">
        <v>1</v>
      </c>
      <c r="U24" s="16">
        <v>175</v>
      </c>
      <c r="V24" s="103">
        <f t="shared" si="1"/>
        <v>17085.152575262164</v>
      </c>
      <c r="W24" s="103">
        <f t="shared" si="0"/>
        <v>2989901.700670879</v>
      </c>
      <c r="X24" s="298">
        <f t="shared" si="3"/>
        <v>0.585469411580513</v>
      </c>
      <c r="Y24" s="103">
        <f t="shared" si="2"/>
        <v>1750495.9893753547</v>
      </c>
    </row>
    <row r="25" spans="2:25" ht="13.5">
      <c r="B25" s="17" t="s">
        <v>271</v>
      </c>
      <c r="C25" s="16">
        <v>58</v>
      </c>
      <c r="D25" s="16"/>
      <c r="E25" s="16"/>
      <c r="F25" s="16"/>
      <c r="G25" s="16"/>
      <c r="H25" s="16"/>
      <c r="I25" s="16"/>
      <c r="J25" s="16"/>
      <c r="K25" s="16"/>
      <c r="L25" s="16"/>
      <c r="M25" s="16"/>
      <c r="N25" s="16"/>
      <c r="O25" s="16"/>
      <c r="P25" s="16"/>
      <c r="Q25" s="16"/>
      <c r="R25" s="16"/>
      <c r="S25" s="16"/>
      <c r="T25" s="16">
        <v>1</v>
      </c>
      <c r="U25" s="16">
        <v>175</v>
      </c>
      <c r="V25" s="103">
        <f t="shared" si="1"/>
        <v>17443.94077934267</v>
      </c>
      <c r="W25" s="103">
        <f t="shared" si="0"/>
        <v>3052689.6363849672</v>
      </c>
      <c r="X25" s="298">
        <f t="shared" si="3"/>
        <v>0.5673198598215171</v>
      </c>
      <c r="Y25" s="103">
        <f t="shared" si="2"/>
        <v>1731851.4565925177</v>
      </c>
    </row>
    <row r="26" spans="2:25" ht="13.5">
      <c r="B26" s="17" t="s">
        <v>272</v>
      </c>
      <c r="C26" s="16">
        <v>59</v>
      </c>
      <c r="D26" s="16"/>
      <c r="E26" s="16"/>
      <c r="F26" s="16"/>
      <c r="G26" s="16"/>
      <c r="H26" s="16"/>
      <c r="I26" s="16"/>
      <c r="J26" s="16"/>
      <c r="K26" s="16"/>
      <c r="L26" s="16"/>
      <c r="M26" s="16"/>
      <c r="N26" s="16"/>
      <c r="O26" s="16"/>
      <c r="P26" s="16"/>
      <c r="Q26" s="16"/>
      <c r="R26" s="16"/>
      <c r="S26" s="16"/>
      <c r="T26" s="16">
        <v>1</v>
      </c>
      <c r="U26" s="16">
        <v>175</v>
      </c>
      <c r="V26" s="103">
        <f t="shared" si="1"/>
        <v>17810.263535708862</v>
      </c>
      <c r="W26" s="103">
        <f t="shared" si="0"/>
        <v>3116796.118749051</v>
      </c>
      <c r="X26" s="298">
        <f t="shared" si="3"/>
        <v>0.5497329441670501</v>
      </c>
      <c r="Y26" s="103">
        <f t="shared" si="2"/>
        <v>1713405.5067283504</v>
      </c>
    </row>
    <row r="27" spans="2:25" ht="13.5">
      <c r="B27" s="17" t="s">
        <v>227</v>
      </c>
      <c r="C27" s="16">
        <v>60</v>
      </c>
      <c r="D27" s="16"/>
      <c r="E27" s="16"/>
      <c r="F27" s="16"/>
      <c r="G27" s="16"/>
      <c r="H27" s="16"/>
      <c r="I27" s="16"/>
      <c r="J27" s="16"/>
      <c r="K27" s="16"/>
      <c r="L27" s="16"/>
      <c r="M27" s="16"/>
      <c r="N27" s="16"/>
      <c r="O27" s="16"/>
      <c r="P27" s="16"/>
      <c r="Q27" s="16"/>
      <c r="R27" s="16"/>
      <c r="S27" s="16"/>
      <c r="T27" s="16">
        <v>1</v>
      </c>
      <c r="U27" s="16">
        <v>175</v>
      </c>
      <c r="V27" s="103">
        <f t="shared" si="1"/>
        <v>18184.279069958746</v>
      </c>
      <c r="W27" s="103">
        <f t="shared" si="0"/>
        <v>3182248.8372427807</v>
      </c>
      <c r="X27" s="298">
        <f t="shared" si="3"/>
        <v>0.5326912228978715</v>
      </c>
      <c r="Y27" s="103">
        <f t="shared" si="2"/>
        <v>1695156.0246761865</v>
      </c>
    </row>
    <row r="28" spans="2:25" ht="13.5">
      <c r="B28" s="17" t="s">
        <v>228</v>
      </c>
      <c r="C28" s="16">
        <v>61</v>
      </c>
      <c r="D28" s="16"/>
      <c r="E28" s="16"/>
      <c r="F28" s="16"/>
      <c r="G28" s="16"/>
      <c r="H28" s="16"/>
      <c r="I28" s="16"/>
      <c r="J28" s="16"/>
      <c r="K28" s="16"/>
      <c r="L28" s="16"/>
      <c r="M28" s="16"/>
      <c r="N28" s="16"/>
      <c r="O28" s="16"/>
      <c r="P28" s="16"/>
      <c r="Q28" s="16"/>
      <c r="R28" s="16"/>
      <c r="S28" s="16"/>
      <c r="T28" s="16">
        <v>1</v>
      </c>
      <c r="U28" s="16">
        <v>175</v>
      </c>
      <c r="V28" s="103">
        <f t="shared" si="1"/>
        <v>18566.148930427877</v>
      </c>
      <c r="W28" s="103">
        <f t="shared" si="0"/>
        <v>3249076.0628248784</v>
      </c>
      <c r="X28" s="298">
        <f t="shared" si="3"/>
        <v>0.5161777949880375</v>
      </c>
      <c r="Y28" s="103">
        <f t="shared" si="2"/>
        <v>1677100.91785736</v>
      </c>
    </row>
    <row r="29" spans="2:25" ht="13.5">
      <c r="B29" s="17" t="s">
        <v>229</v>
      </c>
      <c r="C29" s="16">
        <v>62</v>
      </c>
      <c r="D29" s="16"/>
      <c r="E29" s="16"/>
      <c r="F29" s="16"/>
      <c r="G29" s="16"/>
      <c r="H29" s="16"/>
      <c r="I29" s="16"/>
      <c r="J29" s="16"/>
      <c r="K29" s="16"/>
      <c r="L29" s="16"/>
      <c r="M29" s="16"/>
      <c r="N29" s="16"/>
      <c r="O29" s="16"/>
      <c r="P29" s="16"/>
      <c r="Q29" s="16"/>
      <c r="R29" s="16"/>
      <c r="S29" s="16"/>
      <c r="T29" s="16">
        <v>1</v>
      </c>
      <c r="U29" s="16">
        <v>175</v>
      </c>
      <c r="V29" s="103">
        <f t="shared" si="1"/>
        <v>18956.03805796686</v>
      </c>
      <c r="W29" s="103">
        <f t="shared" si="0"/>
        <v>3317306.6601442005</v>
      </c>
      <c r="X29" s="298">
        <f t="shared" si="3"/>
        <v>0.5001762833434084</v>
      </c>
      <c r="Y29" s="103">
        <f t="shared" si="2"/>
        <v>1659238.1159812612</v>
      </c>
    </row>
    <row r="30" spans="2:25" ht="13.5">
      <c r="B30" s="17" t="s">
        <v>230</v>
      </c>
      <c r="C30" s="16">
        <v>63</v>
      </c>
      <c r="D30" s="16"/>
      <c r="E30" s="16"/>
      <c r="F30" s="16"/>
      <c r="G30" s="16"/>
      <c r="H30" s="16"/>
      <c r="I30" s="16"/>
      <c r="J30" s="16"/>
      <c r="K30" s="16"/>
      <c r="L30" s="16"/>
      <c r="M30" s="16"/>
      <c r="N30" s="16"/>
      <c r="O30" s="16"/>
      <c r="P30" s="16"/>
      <c r="Q30" s="16"/>
      <c r="R30" s="16"/>
      <c r="S30" s="16"/>
      <c r="T30" s="16">
        <v>1</v>
      </c>
      <c r="U30" s="16">
        <v>175</v>
      </c>
      <c r="V30" s="103">
        <f t="shared" si="1"/>
        <v>19354.114857184162</v>
      </c>
      <c r="W30" s="103">
        <f t="shared" si="0"/>
        <v>3386970.1000072286</v>
      </c>
      <c r="X30" s="298">
        <f t="shared" si="3"/>
        <v>0.4846708185597627</v>
      </c>
      <c r="Y30" s="103">
        <f t="shared" si="2"/>
        <v>1641565.5708079448</v>
      </c>
    </row>
    <row r="31" spans="2:25" ht="13.5">
      <c r="B31" s="17" t="s">
        <v>231</v>
      </c>
      <c r="C31" s="16">
        <v>64</v>
      </c>
      <c r="D31" s="16"/>
      <c r="E31" s="16"/>
      <c r="F31" s="16"/>
      <c r="G31" s="16"/>
      <c r="H31" s="16"/>
      <c r="I31" s="16"/>
      <c r="J31" s="16"/>
      <c r="K31" s="16"/>
      <c r="L31" s="16"/>
      <c r="M31" s="16"/>
      <c r="N31" s="16"/>
      <c r="O31" s="16"/>
      <c r="P31" s="16"/>
      <c r="Q31" s="16"/>
      <c r="R31" s="16"/>
      <c r="S31" s="16"/>
      <c r="T31" s="16">
        <v>1</v>
      </c>
      <c r="U31" s="16">
        <v>175</v>
      </c>
      <c r="V31" s="103">
        <f t="shared" si="1"/>
        <v>19760.551269185027</v>
      </c>
      <c r="W31" s="103">
        <f t="shared" si="0"/>
        <v>3458096.4721073797</v>
      </c>
      <c r="X31" s="298">
        <f t="shared" si="3"/>
        <v>0.46964602318441</v>
      </c>
      <c r="Y31" s="103">
        <f t="shared" si="2"/>
        <v>1624081.255913269</v>
      </c>
    </row>
    <row r="32" spans="2:25" ht="13.5">
      <c r="B32" s="17" t="s">
        <v>232</v>
      </c>
      <c r="C32" s="16">
        <v>65</v>
      </c>
      <c r="D32" s="16"/>
      <c r="E32" s="16"/>
      <c r="F32" s="16"/>
      <c r="G32" s="16"/>
      <c r="H32" s="16"/>
      <c r="I32" s="16"/>
      <c r="J32" s="16"/>
      <c r="K32" s="16"/>
      <c r="L32" s="16"/>
      <c r="M32" s="16"/>
      <c r="N32" s="16"/>
      <c r="O32" s="16"/>
      <c r="P32" s="16"/>
      <c r="Q32" s="16"/>
      <c r="R32" s="16"/>
      <c r="S32" s="16"/>
      <c r="T32" s="16">
        <v>1</v>
      </c>
      <c r="U32" s="16">
        <v>175</v>
      </c>
      <c r="V32" s="103">
        <f t="shared" si="1"/>
        <v>20175.52284583791</v>
      </c>
      <c r="W32" s="103">
        <f t="shared" si="0"/>
        <v>3530716.4980216343</v>
      </c>
      <c r="X32" s="298">
        <f t="shared" si="3"/>
        <v>0.4550869964656933</v>
      </c>
      <c r="Y32" s="103">
        <f t="shared" si="2"/>
        <v>1606783.1664565364</v>
      </c>
    </row>
    <row r="33" spans="2:25" ht="13.5">
      <c r="B33" s="17" t="s">
        <v>233</v>
      </c>
      <c r="C33" s="16">
        <v>66</v>
      </c>
      <c r="D33" s="16"/>
      <c r="E33" s="16"/>
      <c r="F33" s="16"/>
      <c r="G33" s="16"/>
      <c r="H33" s="16"/>
      <c r="I33" s="16"/>
      <c r="J33" s="16"/>
      <c r="K33" s="16"/>
      <c r="L33" s="16"/>
      <c r="M33" s="16"/>
      <c r="N33" s="16"/>
      <c r="O33" s="16"/>
      <c r="P33" s="16"/>
      <c r="Q33" s="16"/>
      <c r="R33" s="16"/>
      <c r="S33" s="16"/>
      <c r="T33" s="16">
        <v>1</v>
      </c>
      <c r="U33" s="16">
        <v>175</v>
      </c>
      <c r="V33" s="103">
        <f t="shared" si="1"/>
        <v>20599.208825600504</v>
      </c>
      <c r="W33" s="103">
        <f t="shared" si="0"/>
        <v>3604861.544480088</v>
      </c>
      <c r="X33" s="298">
        <f t="shared" si="3"/>
        <v>0.4409792995752568</v>
      </c>
      <c r="Y33" s="103">
        <f t="shared" si="2"/>
        <v>1589669.3189506077</v>
      </c>
    </row>
    <row r="34" spans="2:25" ht="13.5">
      <c r="B34" s="17" t="s">
        <v>234</v>
      </c>
      <c r="C34" s="16">
        <v>67</v>
      </c>
      <c r="D34" s="16"/>
      <c r="E34" s="16"/>
      <c r="F34" s="16"/>
      <c r="G34" s="16"/>
      <c r="H34" s="16"/>
      <c r="I34" s="16"/>
      <c r="J34" s="16"/>
      <c r="K34" s="16"/>
      <c r="L34" s="16"/>
      <c r="M34" s="16"/>
      <c r="N34" s="16"/>
      <c r="O34" s="16"/>
      <c r="P34" s="16"/>
      <c r="Q34" s="16"/>
      <c r="R34" s="16"/>
      <c r="S34" s="16"/>
      <c r="T34" s="16">
        <v>1</v>
      </c>
      <c r="U34" s="16">
        <v>175</v>
      </c>
      <c r="V34" s="103">
        <f t="shared" si="1"/>
        <v>21031.792210938114</v>
      </c>
      <c r="W34" s="103">
        <f t="shared" si="0"/>
        <v>3680563.63691417</v>
      </c>
      <c r="X34" s="298">
        <f t="shared" si="3"/>
        <v>0.4273089412884238</v>
      </c>
      <c r="Y34" s="103">
        <f t="shared" si="2"/>
        <v>1572737.7510344645</v>
      </c>
    </row>
    <row r="35" spans="2:25" ht="13.5">
      <c r="B35" s="17" t="s">
        <v>235</v>
      </c>
      <c r="C35" s="16">
        <v>68</v>
      </c>
      <c r="D35" s="16"/>
      <c r="E35" s="16"/>
      <c r="F35" s="16"/>
      <c r="G35" s="16"/>
      <c r="H35" s="16"/>
      <c r="I35" s="16"/>
      <c r="J35" s="16"/>
      <c r="K35" s="16"/>
      <c r="L35" s="16"/>
      <c r="M35" s="16"/>
      <c r="N35" s="16"/>
      <c r="O35" s="16"/>
      <c r="P35" s="16"/>
      <c r="Q35" s="16"/>
      <c r="R35" s="16"/>
      <c r="S35" s="16"/>
      <c r="T35" s="16">
        <v>1</v>
      </c>
      <c r="U35" s="16">
        <v>175</v>
      </c>
      <c r="V35" s="103">
        <f t="shared" si="1"/>
        <v>21473.459847367812</v>
      </c>
      <c r="W35" s="103">
        <f t="shared" si="0"/>
        <v>3757855.4732893673</v>
      </c>
      <c r="X35" s="298">
        <f t="shared" si="3"/>
        <v>0.41406236410848263</v>
      </c>
      <c r="Y35" s="103">
        <f t="shared" si="2"/>
        <v>1555986.5212481963</v>
      </c>
    </row>
    <row r="36" spans="2:25" ht="13.5">
      <c r="B36" s="17" t="s">
        <v>236</v>
      </c>
      <c r="C36" s="16">
        <v>69</v>
      </c>
      <c r="D36" s="16"/>
      <c r="E36" s="16"/>
      <c r="F36" s="16"/>
      <c r="G36" s="16"/>
      <c r="H36" s="16"/>
      <c r="I36" s="16"/>
      <c r="J36" s="16"/>
      <c r="K36" s="16"/>
      <c r="L36" s="16"/>
      <c r="M36" s="16"/>
      <c r="N36" s="16"/>
      <c r="O36" s="16"/>
      <c r="P36" s="16"/>
      <c r="Q36" s="16"/>
      <c r="R36" s="16"/>
      <c r="S36" s="16"/>
      <c r="T36" s="16">
        <v>1</v>
      </c>
      <c r="U36" s="16">
        <v>175</v>
      </c>
      <c r="V36" s="103">
        <f t="shared" si="1"/>
        <v>21924.402504162535</v>
      </c>
      <c r="W36" s="103">
        <f t="shared" si="0"/>
        <v>3836770.4382284437</v>
      </c>
      <c r="X36" s="298">
        <f t="shared" si="3"/>
        <v>0.40122643082111964</v>
      </c>
      <c r="Y36" s="103">
        <f t="shared" si="2"/>
        <v>1539413.7088103816</v>
      </c>
    </row>
    <row r="37" spans="2:25" ht="13.5">
      <c r="B37" s="17" t="s">
        <v>237</v>
      </c>
      <c r="C37" s="16">
        <v>70</v>
      </c>
      <c r="D37" s="16"/>
      <c r="E37" s="16"/>
      <c r="F37" s="16"/>
      <c r="G37" s="16"/>
      <c r="H37" s="16"/>
      <c r="I37" s="16"/>
      <c r="J37" s="16"/>
      <c r="K37" s="16"/>
      <c r="L37" s="16"/>
      <c r="M37" s="16"/>
      <c r="N37" s="16"/>
      <c r="O37" s="16"/>
      <c r="P37" s="16"/>
      <c r="Q37" s="16"/>
      <c r="R37" s="16"/>
      <c r="S37" s="16"/>
      <c r="T37" s="16">
        <v>1</v>
      </c>
      <c r="U37" s="16">
        <v>175</v>
      </c>
      <c r="V37" s="103">
        <f t="shared" si="1"/>
        <v>22384.814956749946</v>
      </c>
      <c r="W37" s="103">
        <f t="shared" si="0"/>
        <v>3917342.6174312406</v>
      </c>
      <c r="X37" s="298">
        <f t="shared" si="3"/>
        <v>0.3887884114656649</v>
      </c>
      <c r="Y37" s="103">
        <f t="shared" si="2"/>
        <v>1523017.4133978419</v>
      </c>
    </row>
    <row r="38" spans="2:25" ht="13.5">
      <c r="B38" s="17" t="s">
        <v>238</v>
      </c>
      <c r="C38" s="16">
        <v>71</v>
      </c>
      <c r="D38" s="16"/>
      <c r="E38" s="16"/>
      <c r="F38" s="16"/>
      <c r="G38" s="16"/>
      <c r="H38" s="16"/>
      <c r="I38" s="16"/>
      <c r="J38" s="16"/>
      <c r="K38" s="16"/>
      <c r="L38" s="16"/>
      <c r="M38" s="16"/>
      <c r="N38" s="16"/>
      <c r="O38" s="16"/>
      <c r="P38" s="16"/>
      <c r="Q38" s="16"/>
      <c r="R38" s="16"/>
      <c r="S38" s="16"/>
      <c r="T38" s="16">
        <v>1</v>
      </c>
      <c r="U38" s="16">
        <v>175</v>
      </c>
      <c r="V38" s="103">
        <f t="shared" si="1"/>
        <v>22854.896070841693</v>
      </c>
      <c r="W38" s="103">
        <f t="shared" si="0"/>
        <v>3999606.812397296</v>
      </c>
      <c r="X38" s="298">
        <f t="shared" si="3"/>
        <v>0.3767359707102293</v>
      </c>
      <c r="Y38" s="103">
        <f t="shared" si="2"/>
        <v>1506795.7549277414</v>
      </c>
    </row>
    <row r="39" spans="2:25" ht="13.5">
      <c r="B39" s="17" t="s">
        <v>239</v>
      </c>
      <c r="C39" s="16">
        <v>72</v>
      </c>
      <c r="D39" s="16"/>
      <c r="E39" s="16"/>
      <c r="F39" s="16"/>
      <c r="G39" s="16"/>
      <c r="H39" s="16"/>
      <c r="I39" s="16"/>
      <c r="J39" s="16"/>
      <c r="K39" s="16"/>
      <c r="L39" s="16"/>
      <c r="M39" s="16"/>
      <c r="N39" s="16"/>
      <c r="O39" s="16"/>
      <c r="P39" s="16"/>
      <c r="Q39" s="16"/>
      <c r="R39" s="16"/>
      <c r="S39" s="16"/>
      <c r="T39" s="16">
        <v>1</v>
      </c>
      <c r="U39" s="16">
        <v>175</v>
      </c>
      <c r="V39" s="103">
        <f t="shared" si="1"/>
        <v>23334.848888329365</v>
      </c>
      <c r="W39" s="103">
        <f t="shared" si="0"/>
        <v>4083598.555457639</v>
      </c>
      <c r="X39" s="298">
        <f t="shared" si="3"/>
        <v>0.36505715561821217</v>
      </c>
      <c r="Y39" s="103">
        <f t="shared" si="2"/>
        <v>1490746.8733420058</v>
      </c>
    </row>
    <row r="40" spans="2:25" ht="13.5">
      <c r="B40" s="17" t="s">
        <v>240</v>
      </c>
      <c r="C40" s="16">
        <v>73</v>
      </c>
      <c r="D40" s="16"/>
      <c r="E40" s="16"/>
      <c r="F40" s="16"/>
      <c r="G40" s="16"/>
      <c r="H40" s="16"/>
      <c r="I40" s="16"/>
      <c r="J40" s="16"/>
      <c r="K40" s="16"/>
      <c r="L40" s="16"/>
      <c r="M40" s="16"/>
      <c r="N40" s="16"/>
      <c r="O40" s="16"/>
      <c r="P40" s="16"/>
      <c r="Q40" s="16"/>
      <c r="R40" s="16"/>
      <c r="S40" s="16"/>
      <c r="T40" s="16">
        <v>1</v>
      </c>
      <c r="U40" s="16">
        <v>175</v>
      </c>
      <c r="V40" s="103">
        <f t="shared" si="1"/>
        <v>23824.88071498428</v>
      </c>
      <c r="W40" s="103">
        <f t="shared" si="0"/>
        <v>4169354.125122249</v>
      </c>
      <c r="X40" s="298">
        <f t="shared" si="3"/>
        <v>0.3537403837940476</v>
      </c>
      <c r="Y40" s="103">
        <f t="shared" si="2"/>
        <v>1474868.9283940399</v>
      </c>
    </row>
    <row r="41" spans="2:25" ht="13.5">
      <c r="B41" s="17" t="s">
        <v>241</v>
      </c>
      <c r="C41" s="16">
        <v>74</v>
      </c>
      <c r="D41" s="16"/>
      <c r="E41" s="16"/>
      <c r="F41" s="16"/>
      <c r="G41" s="16"/>
      <c r="H41" s="16"/>
      <c r="I41" s="16"/>
      <c r="J41" s="16"/>
      <c r="K41" s="16"/>
      <c r="L41" s="16"/>
      <c r="M41" s="16"/>
      <c r="N41" s="16"/>
      <c r="O41" s="16"/>
      <c r="P41" s="16"/>
      <c r="Q41" s="16"/>
      <c r="R41" s="16"/>
      <c r="S41" s="16"/>
      <c r="T41" s="16">
        <v>1</v>
      </c>
      <c r="U41" s="16">
        <v>175</v>
      </c>
      <c r="V41" s="103">
        <f t="shared" si="1"/>
        <v>24325.20320999895</v>
      </c>
      <c r="W41" s="103">
        <f t="shared" si="0"/>
        <v>4256910.561749816</v>
      </c>
      <c r="X41" s="298">
        <f t="shared" si="3"/>
        <v>0.3427744318964321</v>
      </c>
      <c r="Y41" s="103">
        <f t="shared" si="2"/>
        <v>1459160.0994377148</v>
      </c>
    </row>
    <row r="42" spans="2:25" ht="13.5">
      <c r="B42" s="17" t="s">
        <v>242</v>
      </c>
      <c r="C42" s="16">
        <v>75</v>
      </c>
      <c r="D42" s="16"/>
      <c r="E42" s="16"/>
      <c r="F42" s="16"/>
      <c r="G42" s="16"/>
      <c r="H42" s="16"/>
      <c r="I42" s="16"/>
      <c r="J42" s="16"/>
      <c r="K42" s="16"/>
      <c r="L42" s="16"/>
      <c r="M42" s="16"/>
      <c r="N42" s="16"/>
      <c r="O42" s="16"/>
      <c r="P42" s="16"/>
      <c r="Q42" s="16"/>
      <c r="R42" s="16"/>
      <c r="S42" s="16"/>
      <c r="T42" s="16">
        <v>1</v>
      </c>
      <c r="U42" s="16">
        <v>175</v>
      </c>
      <c r="V42" s="103">
        <f t="shared" si="1"/>
        <v>24836.032477408924</v>
      </c>
      <c r="W42" s="103">
        <f t="shared" si="0"/>
        <v>4346305.683546562</v>
      </c>
      <c r="X42" s="298">
        <f t="shared" si="3"/>
        <v>0.3321484245076427</v>
      </c>
      <c r="Y42" s="103">
        <f t="shared" si="2"/>
        <v>1443618.5852186035</v>
      </c>
    </row>
    <row r="43" spans="2:25" ht="13.5">
      <c r="B43" s="17" t="s">
        <v>243</v>
      </c>
      <c r="C43" s="16">
        <v>76</v>
      </c>
      <c r="D43" s="16"/>
      <c r="E43" s="16"/>
      <c r="F43" s="16"/>
      <c r="G43" s="16"/>
      <c r="H43" s="16"/>
      <c r="I43" s="16"/>
      <c r="J43" s="16"/>
      <c r="K43" s="16"/>
      <c r="L43" s="16"/>
      <c r="M43" s="16"/>
      <c r="N43" s="16"/>
      <c r="O43" s="16"/>
      <c r="P43" s="16"/>
      <c r="Q43" s="16"/>
      <c r="R43" s="16"/>
      <c r="S43" s="16"/>
      <c r="T43" s="16">
        <v>1</v>
      </c>
      <c r="U43" s="16">
        <v>175</v>
      </c>
      <c r="V43" s="103">
        <f t="shared" si="1"/>
        <v>25357.58915943451</v>
      </c>
      <c r="W43" s="103">
        <f t="shared" si="0"/>
        <v>4437578.102901039</v>
      </c>
      <c r="X43" s="298">
        <f t="shared" si="3"/>
        <v>0.3218518233479058</v>
      </c>
      <c r="Y43" s="103">
        <f t="shared" si="2"/>
        <v>1428242.6036674401</v>
      </c>
    </row>
    <row r="44" spans="2:25" ht="13.5">
      <c r="B44" s="17" t="s">
        <v>244</v>
      </c>
      <c r="C44" s="16">
        <v>77</v>
      </c>
      <c r="D44" s="16"/>
      <c r="E44" s="16"/>
      <c r="F44" s="16"/>
      <c r="G44" s="16"/>
      <c r="H44" s="16"/>
      <c r="I44" s="16"/>
      <c r="J44" s="16"/>
      <c r="K44" s="16"/>
      <c r="L44" s="16"/>
      <c r="M44" s="16"/>
      <c r="N44" s="16"/>
      <c r="O44" s="16"/>
      <c r="P44" s="16"/>
      <c r="Q44" s="16"/>
      <c r="R44" s="16"/>
      <c r="S44" s="16"/>
      <c r="T44" s="16">
        <v>1</v>
      </c>
      <c r="U44" s="16">
        <v>175</v>
      </c>
      <c r="V44" s="103">
        <f t="shared" si="1"/>
        <v>25890.09853178263</v>
      </c>
      <c r="W44" s="103">
        <f t="shared" si="0"/>
        <v>4530767.243061961</v>
      </c>
      <c r="X44" s="298">
        <f t="shared" si="3"/>
        <v>0.3118744168241207</v>
      </c>
      <c r="Y44" s="103">
        <f t="shared" si="2"/>
        <v>1413030.3916957781</v>
      </c>
    </row>
    <row r="45" spans="2:25" ht="13.5">
      <c r="B45" s="17" t="s">
        <v>245</v>
      </c>
      <c r="C45" s="16">
        <v>78</v>
      </c>
      <c r="D45" s="16"/>
      <c r="E45" s="16"/>
      <c r="F45" s="16"/>
      <c r="G45" s="16"/>
      <c r="H45" s="16"/>
      <c r="I45" s="16"/>
      <c r="J45" s="16"/>
      <c r="K45" s="16"/>
      <c r="L45" s="16"/>
      <c r="M45" s="16"/>
      <c r="N45" s="16"/>
      <c r="O45" s="16"/>
      <c r="P45" s="16"/>
      <c r="Q45" s="16"/>
      <c r="R45" s="16"/>
      <c r="S45" s="16"/>
      <c r="T45" s="16">
        <v>1</v>
      </c>
      <c r="U45" s="16">
        <v>175</v>
      </c>
      <c r="V45" s="103">
        <f t="shared" si="1"/>
        <v>26433.790600950062</v>
      </c>
      <c r="W45" s="103">
        <f t="shared" si="0"/>
        <v>4625913.355166261</v>
      </c>
      <c r="X45" s="298">
        <f t="shared" si="3"/>
        <v>0.30220630990257297</v>
      </c>
      <c r="Y45" s="103">
        <f t="shared" si="2"/>
        <v>1397980.204993826</v>
      </c>
    </row>
    <row r="46" spans="2:25" ht="13.5">
      <c r="B46" s="17" t="s">
        <v>153</v>
      </c>
      <c r="C46" s="16">
        <v>79</v>
      </c>
      <c r="D46" s="16"/>
      <c r="E46" s="16"/>
      <c r="F46" s="16"/>
      <c r="G46" s="16"/>
      <c r="H46" s="16"/>
      <c r="I46" s="16"/>
      <c r="J46" s="16"/>
      <c r="K46" s="16"/>
      <c r="L46" s="16"/>
      <c r="M46" s="16"/>
      <c r="N46" s="16"/>
      <c r="O46" s="16"/>
      <c r="P46" s="16"/>
      <c r="Q46" s="16"/>
      <c r="R46" s="16"/>
      <c r="S46" s="16"/>
      <c r="T46" s="16">
        <v>1</v>
      </c>
      <c r="U46" s="16">
        <v>175</v>
      </c>
      <c r="V46" s="103">
        <f t="shared" si="1"/>
        <v>26988.90020357001</v>
      </c>
      <c r="W46" s="103">
        <f t="shared" si="0"/>
        <v>4723057.535624752</v>
      </c>
      <c r="X46" s="298">
        <f t="shared" si="3"/>
        <v>0.2928379142955932</v>
      </c>
      <c r="Y46" s="103">
        <f t="shared" si="2"/>
        <v>1383090.3178304366</v>
      </c>
    </row>
    <row r="47" spans="2:25" ht="13.5">
      <c r="B47" s="17" t="s">
        <v>154</v>
      </c>
      <c r="C47" s="16">
        <v>80</v>
      </c>
      <c r="D47" s="16"/>
      <c r="E47" s="16"/>
      <c r="F47" s="16"/>
      <c r="G47" s="16"/>
      <c r="H47" s="16"/>
      <c r="I47" s="16"/>
      <c r="J47" s="16"/>
      <c r="K47" s="16"/>
      <c r="L47" s="16"/>
      <c r="M47" s="16"/>
      <c r="N47" s="16"/>
      <c r="O47" s="16"/>
      <c r="P47" s="16"/>
      <c r="Q47" s="16"/>
      <c r="R47" s="16"/>
      <c r="S47" s="16"/>
      <c r="T47" s="16">
        <v>1</v>
      </c>
      <c r="U47" s="16">
        <v>175</v>
      </c>
      <c r="V47" s="103">
        <f t="shared" si="1"/>
        <v>27555.66710784498</v>
      </c>
      <c r="W47" s="103">
        <f t="shared" si="0"/>
        <v>4822241.743872872</v>
      </c>
      <c r="X47" s="298">
        <f t="shared" si="3"/>
        <v>0.2837599389524298</v>
      </c>
      <c r="Y47" s="103">
        <f t="shared" si="2"/>
        <v>1368359.0228552246</v>
      </c>
    </row>
    <row r="48" spans="2:25" ht="13.5">
      <c r="B48" s="17" t="s">
        <v>155</v>
      </c>
      <c r="C48" s="16">
        <v>81</v>
      </c>
      <c r="D48" s="16"/>
      <c r="E48" s="16"/>
      <c r="F48" s="16"/>
      <c r="G48" s="16"/>
      <c r="H48" s="16"/>
      <c r="I48" s="16"/>
      <c r="J48" s="16"/>
      <c r="K48" s="16"/>
      <c r="L48" s="16"/>
      <c r="M48" s="16"/>
      <c r="N48" s="16"/>
      <c r="O48" s="16"/>
      <c r="P48" s="16"/>
      <c r="Q48" s="16"/>
      <c r="R48" s="16"/>
      <c r="S48" s="16"/>
      <c r="T48" s="16">
        <v>1</v>
      </c>
      <c r="U48" s="16">
        <v>175</v>
      </c>
      <c r="V48" s="103">
        <f t="shared" si="1"/>
        <v>28134.33611710972</v>
      </c>
      <c r="W48" s="103">
        <f t="shared" si="0"/>
        <v>4923508.820494201</v>
      </c>
      <c r="X48" s="298">
        <f t="shared" si="3"/>
        <v>0.27496338084490446</v>
      </c>
      <c r="Y48" s="103">
        <f t="shared" si="2"/>
        <v>1353784.6309027933</v>
      </c>
    </row>
    <row r="49" spans="2:25" ht="13.5">
      <c r="B49" s="17" t="s">
        <v>156</v>
      </c>
      <c r="C49" s="16">
        <v>82</v>
      </c>
      <c r="D49" s="16"/>
      <c r="E49" s="16"/>
      <c r="F49" s="16"/>
      <c r="G49" s="16"/>
      <c r="H49" s="16"/>
      <c r="I49" s="16"/>
      <c r="J49" s="16"/>
      <c r="K49" s="16"/>
      <c r="L49" s="16"/>
      <c r="M49" s="16"/>
      <c r="N49" s="16"/>
      <c r="O49" s="16"/>
      <c r="P49" s="16"/>
      <c r="Q49" s="16"/>
      <c r="R49" s="16"/>
      <c r="S49" s="16"/>
      <c r="T49" s="16">
        <v>1</v>
      </c>
      <c r="U49" s="16">
        <v>175</v>
      </c>
      <c r="V49" s="103">
        <f t="shared" si="1"/>
        <v>28725.15717556902</v>
      </c>
      <c r="W49" s="103">
        <f t="shared" si="0"/>
        <v>5026902.505724578</v>
      </c>
      <c r="X49" s="298">
        <f t="shared" si="3"/>
        <v>0.2664395160387124</v>
      </c>
      <c r="Y49" s="103">
        <f t="shared" si="2"/>
        <v>1339365.4707990473</v>
      </c>
    </row>
    <row r="50" spans="2:25" ht="13.5">
      <c r="B50" s="17" t="s">
        <v>157</v>
      </c>
      <c r="C50" s="16">
        <v>83</v>
      </c>
      <c r="D50" s="16"/>
      <c r="E50" s="16"/>
      <c r="F50" s="16"/>
      <c r="G50" s="16"/>
      <c r="H50" s="16"/>
      <c r="I50" s="16"/>
      <c r="J50" s="16"/>
      <c r="K50" s="16"/>
      <c r="L50" s="16"/>
      <c r="M50" s="16"/>
      <c r="N50" s="16"/>
      <c r="O50" s="16"/>
      <c r="P50" s="16"/>
      <c r="Q50" s="16"/>
      <c r="R50" s="16"/>
      <c r="S50" s="16"/>
      <c r="T50" s="16">
        <v>1</v>
      </c>
      <c r="U50" s="16">
        <v>175</v>
      </c>
      <c r="V50" s="103">
        <f t="shared" si="1"/>
        <v>29328.385476255968</v>
      </c>
      <c r="W50" s="103">
        <f t="shared" si="0"/>
        <v>5132467.458344794</v>
      </c>
      <c r="X50" s="298">
        <f t="shared" si="3"/>
        <v>0.25817989104151234</v>
      </c>
      <c r="Y50" s="103">
        <f t="shared" si="2"/>
        <v>1325099.8891695666</v>
      </c>
    </row>
    <row r="51" spans="2:25" ht="13.5">
      <c r="B51" s="17" t="s">
        <v>158</v>
      </c>
      <c r="C51" s="16">
        <v>84</v>
      </c>
      <c r="D51" s="16"/>
      <c r="E51" s="16"/>
      <c r="F51" s="16"/>
      <c r="G51" s="16"/>
      <c r="H51" s="16"/>
      <c r="I51" s="16"/>
      <c r="J51" s="16"/>
      <c r="K51" s="16"/>
      <c r="L51" s="16"/>
      <c r="M51" s="16"/>
      <c r="N51" s="16"/>
      <c r="O51" s="16"/>
      <c r="P51" s="16"/>
      <c r="Q51" s="16"/>
      <c r="R51" s="16"/>
      <c r="S51" s="16"/>
      <c r="T51" s="16">
        <v>1</v>
      </c>
      <c r="U51" s="16">
        <v>175</v>
      </c>
      <c r="V51" s="103">
        <f t="shared" si="1"/>
        <v>29944.28157125734</v>
      </c>
      <c r="W51" s="103">
        <f t="shared" si="0"/>
        <v>5240249.274970034</v>
      </c>
      <c r="X51" s="298">
        <f t="shared" si="3"/>
        <v>0.25017631441922544</v>
      </c>
      <c r="Y51" s="103">
        <f t="shared" si="2"/>
        <v>1310986.2502500215</v>
      </c>
    </row>
    <row r="52" spans="2:25" ht="13.5">
      <c r="B52" s="17" t="s">
        <v>159</v>
      </c>
      <c r="C52" s="16">
        <v>85</v>
      </c>
      <c r="D52" s="16"/>
      <c r="E52" s="16"/>
      <c r="F52" s="16"/>
      <c r="G52" s="16"/>
      <c r="H52" s="16"/>
      <c r="I52" s="16"/>
      <c r="J52" s="16"/>
      <c r="K52" s="16"/>
      <c r="L52" s="16"/>
      <c r="M52" s="16"/>
      <c r="N52" s="16"/>
      <c r="O52" s="16"/>
      <c r="P52" s="16"/>
      <c r="Q52" s="16"/>
      <c r="R52" s="16"/>
      <c r="S52" s="16"/>
      <c r="T52" s="16">
        <v>1</v>
      </c>
      <c r="U52" s="16">
        <v>175</v>
      </c>
      <c r="V52" s="103">
        <f t="shared" si="1"/>
        <v>30573.11148425374</v>
      </c>
      <c r="W52" s="103">
        <f t="shared" si="0"/>
        <v>5350294.509744404</v>
      </c>
      <c r="X52" s="298">
        <f t="shared" si="3"/>
        <v>0.24242084867222946</v>
      </c>
      <c r="Y52" s="103">
        <f t="shared" si="2"/>
        <v>1297022.9356986082</v>
      </c>
    </row>
    <row r="53" spans="2:25" ht="13.5">
      <c r="B53" s="17" t="s">
        <v>160</v>
      </c>
      <c r="C53" s="16">
        <v>86</v>
      </c>
      <c r="D53" s="16"/>
      <c r="E53" s="16"/>
      <c r="F53" s="16"/>
      <c r="G53" s="16"/>
      <c r="H53" s="16"/>
      <c r="I53" s="16"/>
      <c r="J53" s="16"/>
      <c r="K53" s="16"/>
      <c r="L53" s="16"/>
      <c r="M53" s="16"/>
      <c r="N53" s="16"/>
      <c r="O53" s="16"/>
      <c r="P53" s="16"/>
      <c r="Q53" s="16"/>
      <c r="R53" s="16"/>
      <c r="S53" s="16"/>
      <c r="T53" s="16">
        <v>1</v>
      </c>
      <c r="U53" s="16">
        <v>175</v>
      </c>
      <c r="V53" s="103">
        <f t="shared" si="1"/>
        <v>31215.146825423064</v>
      </c>
      <c r="W53" s="103">
        <f t="shared" si="0"/>
        <v>5462650.694449036</v>
      </c>
      <c r="X53" s="298">
        <f t="shared" si="3"/>
        <v>0.23490580236339034</v>
      </c>
      <c r="Y53" s="103">
        <f t="shared" si="2"/>
        <v>1283208.3444104823</v>
      </c>
    </row>
    <row r="54" spans="2:25" ht="13.5">
      <c r="B54" s="17" t="s">
        <v>180</v>
      </c>
      <c r="C54" s="16"/>
      <c r="D54" s="16"/>
      <c r="E54" s="16"/>
      <c r="F54" s="16"/>
      <c r="G54" s="16"/>
      <c r="H54" s="16"/>
      <c r="I54" s="16"/>
      <c r="J54" s="16"/>
      <c r="K54" s="16"/>
      <c r="L54" s="16"/>
      <c r="M54" s="16"/>
      <c r="N54" s="16"/>
      <c r="O54" s="16"/>
      <c r="P54" s="16"/>
      <c r="Q54" s="16"/>
      <c r="R54" s="16"/>
      <c r="S54" s="16"/>
      <c r="T54" s="16">
        <v>0</v>
      </c>
      <c r="U54" s="16">
        <v>0</v>
      </c>
      <c r="V54" s="103">
        <v>0</v>
      </c>
      <c r="W54" s="103">
        <v>0</v>
      </c>
      <c r="X54" s="298">
        <v>0</v>
      </c>
      <c r="Y54" s="103">
        <v>0</v>
      </c>
    </row>
    <row r="55" spans="23:25" ht="13.5">
      <c r="W55" s="631" t="s">
        <v>181</v>
      </c>
      <c r="X55" s="632"/>
      <c r="Y55" s="103">
        <f>SUM(Y8:Y54)</f>
        <v>87708481.04437092</v>
      </c>
    </row>
    <row r="56" spans="2:18" ht="13.5">
      <c r="B56" s="109" t="s">
        <v>182</v>
      </c>
      <c r="C56" s="628" t="s">
        <v>183</v>
      </c>
      <c r="D56" s="628"/>
      <c r="E56" s="628"/>
      <c r="F56" s="628"/>
      <c r="G56" s="628"/>
      <c r="H56" s="628"/>
      <c r="I56" s="628"/>
      <c r="J56" s="628"/>
      <c r="K56" s="628"/>
      <c r="L56" s="628"/>
      <c r="M56" s="628"/>
      <c r="N56" s="628"/>
      <c r="O56" s="628"/>
      <c r="P56" s="628"/>
      <c r="Q56" s="628"/>
      <c r="R56" s="628"/>
    </row>
    <row r="57" spans="2:25" ht="41.25" customHeight="1">
      <c r="B57" s="109" t="s">
        <v>184</v>
      </c>
      <c r="C57" s="633" t="s">
        <v>32</v>
      </c>
      <c r="D57" s="633"/>
      <c r="E57" s="633"/>
      <c r="F57" s="633"/>
      <c r="G57" s="633"/>
      <c r="H57" s="633"/>
      <c r="I57" s="633"/>
      <c r="J57" s="633"/>
      <c r="K57" s="633"/>
      <c r="L57" s="633"/>
      <c r="M57" s="633"/>
      <c r="N57" s="633"/>
      <c r="O57" s="633"/>
      <c r="P57" s="633"/>
      <c r="Q57" s="633"/>
      <c r="R57" s="633"/>
      <c r="S57" s="633"/>
      <c r="T57" s="633"/>
      <c r="U57" s="633"/>
      <c r="V57" s="633"/>
      <c r="W57" s="633"/>
      <c r="X57" s="633"/>
      <c r="Y57" s="633"/>
    </row>
    <row r="58" spans="2:13" ht="13.5">
      <c r="B58" s="109" t="s">
        <v>185</v>
      </c>
      <c r="C58" s="628" t="s">
        <v>33</v>
      </c>
      <c r="D58" s="628"/>
      <c r="E58" s="628"/>
      <c r="F58" s="628"/>
      <c r="G58" s="628"/>
      <c r="H58" s="628"/>
      <c r="I58" s="628"/>
      <c r="J58" s="628"/>
      <c r="K58" s="628"/>
      <c r="L58" s="628"/>
      <c r="M58" s="628"/>
    </row>
    <row r="61" spans="1:8" ht="13.5">
      <c r="A61" s="627" t="s">
        <v>572</v>
      </c>
      <c r="B61" s="627"/>
      <c r="C61" s="627"/>
      <c r="D61" s="627"/>
      <c r="E61" s="627"/>
      <c r="F61" s="627"/>
      <c r="G61" s="627"/>
      <c r="H61" s="627"/>
    </row>
    <row r="62" spans="1:8" ht="13.5">
      <c r="A62" s="101"/>
      <c r="B62" s="101"/>
      <c r="C62" s="101"/>
      <c r="D62" s="101"/>
      <c r="E62" s="101"/>
      <c r="F62" s="101"/>
      <c r="G62" s="101"/>
      <c r="H62" s="101"/>
    </row>
    <row r="63" spans="1:21" ht="13.5">
      <c r="A63" s="101"/>
      <c r="B63" s="101"/>
      <c r="C63" s="101"/>
      <c r="D63" s="12" t="s">
        <v>618</v>
      </c>
      <c r="E63" s="12"/>
      <c r="F63" s="12"/>
      <c r="G63" s="12"/>
      <c r="H63" s="12"/>
      <c r="I63" s="12"/>
      <c r="L63" s="628"/>
      <c r="M63" s="628"/>
      <c r="N63" s="628"/>
      <c r="O63" s="628"/>
      <c r="P63" s="628"/>
      <c r="Q63" s="628"/>
      <c r="R63" s="628"/>
      <c r="S63" s="628"/>
      <c r="T63" s="628"/>
      <c r="U63" s="628"/>
    </row>
    <row r="64" spans="1:9" ht="13.5">
      <c r="A64" s="101"/>
      <c r="B64" s="101"/>
      <c r="C64" s="101"/>
      <c r="D64" s="12"/>
      <c r="E64" s="12"/>
      <c r="F64" s="12"/>
      <c r="G64" s="12"/>
      <c r="H64" s="12"/>
      <c r="I64" s="12"/>
    </row>
    <row r="65" spans="2:25" ht="13.5">
      <c r="B65" s="629" t="s">
        <v>573</v>
      </c>
      <c r="C65" s="629" t="s">
        <v>161</v>
      </c>
      <c r="D65" s="630" t="s">
        <v>162</v>
      </c>
      <c r="E65" s="629" t="s">
        <v>163</v>
      </c>
      <c r="F65" s="629" t="s">
        <v>164</v>
      </c>
      <c r="G65" s="629" t="s">
        <v>165</v>
      </c>
      <c r="H65" s="630" t="s">
        <v>166</v>
      </c>
      <c r="I65" s="630"/>
      <c r="J65" s="630"/>
      <c r="K65" s="630"/>
      <c r="L65" s="629" t="s">
        <v>167</v>
      </c>
      <c r="M65" s="629"/>
      <c r="N65" s="629"/>
      <c r="O65" s="630" t="s">
        <v>168</v>
      </c>
      <c r="P65" s="630"/>
      <c r="Q65" s="630"/>
      <c r="R65" s="630"/>
      <c r="S65" s="630"/>
      <c r="T65" s="629" t="s">
        <v>169</v>
      </c>
      <c r="U65" s="629" t="s">
        <v>170</v>
      </c>
      <c r="V65" s="103"/>
      <c r="W65" s="103"/>
      <c r="X65" s="298"/>
      <c r="Y65" s="103"/>
    </row>
    <row r="66" spans="1:25" ht="54">
      <c r="A66" s="104"/>
      <c r="B66" s="629"/>
      <c r="C66" s="629"/>
      <c r="D66" s="630"/>
      <c r="E66" s="629"/>
      <c r="F66" s="629"/>
      <c r="G66" s="629"/>
      <c r="H66" s="102" t="s">
        <v>171</v>
      </c>
      <c r="I66" s="102" t="s">
        <v>172</v>
      </c>
      <c r="J66" s="102" t="s">
        <v>173</v>
      </c>
      <c r="K66" s="102" t="s">
        <v>174</v>
      </c>
      <c r="L66" s="102" t="s">
        <v>175</v>
      </c>
      <c r="M66" s="102" t="s">
        <v>176</v>
      </c>
      <c r="N66" s="102" t="s">
        <v>177</v>
      </c>
      <c r="O66" s="102" t="s">
        <v>496</v>
      </c>
      <c r="P66" s="102" t="s">
        <v>497</v>
      </c>
      <c r="Q66" s="102" t="s">
        <v>246</v>
      </c>
      <c r="R66" s="102" t="s">
        <v>247</v>
      </c>
      <c r="S66" s="102" t="s">
        <v>248</v>
      </c>
      <c r="T66" s="629"/>
      <c r="U66" s="629"/>
      <c r="V66" s="105" t="s">
        <v>249</v>
      </c>
      <c r="W66" s="105" t="s">
        <v>250</v>
      </c>
      <c r="X66" s="299" t="s">
        <v>251</v>
      </c>
      <c r="Y66" s="105" t="s">
        <v>252</v>
      </c>
    </row>
    <row r="67" spans="2:25" ht="13.5">
      <c r="B67" s="106" t="s">
        <v>537</v>
      </c>
      <c r="C67" s="106">
        <v>40</v>
      </c>
      <c r="D67" s="106"/>
      <c r="E67" s="106"/>
      <c r="F67" s="106"/>
      <c r="G67" s="106"/>
      <c r="H67" s="106">
        <v>15</v>
      </c>
      <c r="I67" s="106"/>
      <c r="J67" s="106"/>
      <c r="K67" s="106"/>
      <c r="L67" s="106"/>
      <c r="M67" s="106"/>
      <c r="N67" s="106"/>
      <c r="O67" s="106"/>
      <c r="P67" s="106"/>
      <c r="Q67" s="106"/>
      <c r="R67" s="106"/>
      <c r="S67" s="106"/>
      <c r="T67" s="106">
        <v>2</v>
      </c>
      <c r="U67" s="106">
        <v>201</v>
      </c>
      <c r="V67" s="107">
        <v>10103</v>
      </c>
      <c r="W67" s="107">
        <f aca="true" t="shared" si="4" ref="W67:W113">U67*V67</f>
        <v>2030703</v>
      </c>
      <c r="X67" s="300" t="s">
        <v>253</v>
      </c>
      <c r="Y67" s="108" t="s">
        <v>253</v>
      </c>
    </row>
    <row r="68" spans="2:25" ht="13.5">
      <c r="B68" s="17" t="s">
        <v>254</v>
      </c>
      <c r="C68" s="106">
        <v>41</v>
      </c>
      <c r="D68" s="16"/>
      <c r="E68" s="16"/>
      <c r="F68" s="16"/>
      <c r="G68" s="16"/>
      <c r="H68" s="106">
        <v>16</v>
      </c>
      <c r="I68" s="16"/>
      <c r="J68" s="16"/>
      <c r="K68" s="16"/>
      <c r="L68" s="16"/>
      <c r="M68" s="16"/>
      <c r="N68" s="16"/>
      <c r="O68" s="16"/>
      <c r="P68" s="16"/>
      <c r="Q68" s="16"/>
      <c r="R68" s="16"/>
      <c r="S68" s="16"/>
      <c r="T68" s="16">
        <v>2</v>
      </c>
      <c r="U68" s="16">
        <v>201</v>
      </c>
      <c r="V68" s="103">
        <f aca="true" t="shared" si="5" ref="V68:V113">V67*1.021</f>
        <v>10315.162999999999</v>
      </c>
      <c r="W68" s="103">
        <f t="shared" si="4"/>
        <v>2073347.7629999998</v>
      </c>
      <c r="X68" s="298">
        <v>0.969</v>
      </c>
      <c r="Y68" s="103">
        <f aca="true" t="shared" si="6" ref="Y68:Y113">W68*X68</f>
        <v>2009073.9823469997</v>
      </c>
    </row>
    <row r="69" spans="2:25" ht="13.5">
      <c r="B69" s="17" t="s">
        <v>255</v>
      </c>
      <c r="C69" s="106">
        <v>42</v>
      </c>
      <c r="D69" s="16"/>
      <c r="E69" s="16"/>
      <c r="F69" s="16"/>
      <c r="G69" s="16"/>
      <c r="H69" s="106">
        <v>17</v>
      </c>
      <c r="I69" s="16"/>
      <c r="J69" s="16"/>
      <c r="K69" s="16"/>
      <c r="L69" s="16"/>
      <c r="M69" s="16"/>
      <c r="N69" s="16"/>
      <c r="O69" s="16"/>
      <c r="P69" s="16"/>
      <c r="Q69" s="16"/>
      <c r="R69" s="16"/>
      <c r="S69" s="16"/>
      <c r="T69" s="16">
        <v>2</v>
      </c>
      <c r="U69" s="16">
        <v>201</v>
      </c>
      <c r="V69" s="103">
        <f t="shared" si="5"/>
        <v>10531.781422999999</v>
      </c>
      <c r="W69" s="103">
        <f t="shared" si="4"/>
        <v>2116888.0660229996</v>
      </c>
      <c r="X69" s="298">
        <f aca="true" t="shared" si="7" ref="X69:X113">X68*0.969</f>
        <v>0.9389609999999999</v>
      </c>
      <c r="Y69" s="103">
        <f t="shared" si="6"/>
        <v>1987675.3353610216</v>
      </c>
    </row>
    <row r="70" spans="2:25" ht="13.5">
      <c r="B70" s="17" t="s">
        <v>256</v>
      </c>
      <c r="C70" s="106">
        <v>43</v>
      </c>
      <c r="D70" s="16"/>
      <c r="E70" s="16"/>
      <c r="F70" s="16"/>
      <c r="G70" s="16"/>
      <c r="H70" s="106">
        <v>18</v>
      </c>
      <c r="I70" s="16"/>
      <c r="J70" s="16"/>
      <c r="K70" s="16"/>
      <c r="L70" s="16"/>
      <c r="M70" s="16"/>
      <c r="N70" s="16"/>
      <c r="O70" s="16"/>
      <c r="P70" s="16"/>
      <c r="Q70" s="16"/>
      <c r="R70" s="16"/>
      <c r="S70" s="16"/>
      <c r="T70" s="16">
        <v>2</v>
      </c>
      <c r="U70" s="16">
        <v>201</v>
      </c>
      <c r="V70" s="103">
        <f t="shared" si="5"/>
        <v>10752.948832882998</v>
      </c>
      <c r="W70" s="103">
        <f t="shared" si="4"/>
        <v>2161342.7154094824</v>
      </c>
      <c r="X70" s="298">
        <f t="shared" si="7"/>
        <v>0.9098532089999999</v>
      </c>
      <c r="Y70" s="103">
        <f t="shared" si="6"/>
        <v>1966504.605364091</v>
      </c>
    </row>
    <row r="71" spans="2:25" ht="13.5">
      <c r="B71" s="17" t="s">
        <v>257</v>
      </c>
      <c r="C71" s="106">
        <v>44</v>
      </c>
      <c r="D71" s="16"/>
      <c r="E71" s="16"/>
      <c r="F71" s="16"/>
      <c r="G71" s="16"/>
      <c r="H71" s="16"/>
      <c r="I71" s="16"/>
      <c r="J71" s="16"/>
      <c r="K71" s="16"/>
      <c r="L71" s="16"/>
      <c r="M71" s="16"/>
      <c r="N71" s="16"/>
      <c r="O71" s="16"/>
      <c r="P71" s="16"/>
      <c r="Q71" s="16"/>
      <c r="R71" s="16"/>
      <c r="S71" s="16"/>
      <c r="T71" s="16">
        <v>1</v>
      </c>
      <c r="U71" s="16">
        <v>153</v>
      </c>
      <c r="V71" s="103">
        <f t="shared" si="5"/>
        <v>10978.760758373539</v>
      </c>
      <c r="W71" s="103">
        <f t="shared" si="4"/>
        <v>1679750.3960311515</v>
      </c>
      <c r="X71" s="298">
        <f t="shared" si="7"/>
        <v>0.8816477595209998</v>
      </c>
      <c r="Y71" s="103">
        <f t="shared" si="6"/>
        <v>1480948.173215377</v>
      </c>
    </row>
    <row r="72" spans="2:25" ht="13.5">
      <c r="B72" s="17" t="s">
        <v>258</v>
      </c>
      <c r="C72" s="106">
        <v>45</v>
      </c>
      <c r="D72" s="16"/>
      <c r="E72" s="16"/>
      <c r="F72" s="16"/>
      <c r="G72" s="16"/>
      <c r="H72" s="16"/>
      <c r="I72" s="16"/>
      <c r="J72" s="16"/>
      <c r="K72" s="16"/>
      <c r="L72" s="16"/>
      <c r="M72" s="16"/>
      <c r="N72" s="16"/>
      <c r="O72" s="16"/>
      <c r="P72" s="16"/>
      <c r="Q72" s="16"/>
      <c r="R72" s="16"/>
      <c r="S72" s="16"/>
      <c r="T72" s="16">
        <v>1</v>
      </c>
      <c r="U72" s="16">
        <v>153</v>
      </c>
      <c r="V72" s="103">
        <f t="shared" si="5"/>
        <v>11209.314734299382</v>
      </c>
      <c r="W72" s="103">
        <f t="shared" si="4"/>
        <v>1715025.1543478053</v>
      </c>
      <c r="X72" s="298">
        <f t="shared" si="7"/>
        <v>0.8543166789758488</v>
      </c>
      <c r="Y72" s="103">
        <f t="shared" si="6"/>
        <v>1465174.5942224597</v>
      </c>
    </row>
    <row r="73" spans="2:25" ht="13.5">
      <c r="B73" s="17" t="s">
        <v>259</v>
      </c>
      <c r="C73" s="106">
        <v>46</v>
      </c>
      <c r="D73" s="16"/>
      <c r="E73" s="16"/>
      <c r="F73" s="16"/>
      <c r="G73" s="16"/>
      <c r="H73" s="16"/>
      <c r="I73" s="16"/>
      <c r="J73" s="16"/>
      <c r="K73" s="16"/>
      <c r="L73" s="16"/>
      <c r="M73" s="16"/>
      <c r="N73" s="16"/>
      <c r="O73" s="16"/>
      <c r="P73" s="16"/>
      <c r="Q73" s="16"/>
      <c r="R73" s="16"/>
      <c r="S73" s="16"/>
      <c r="T73" s="16">
        <v>1</v>
      </c>
      <c r="U73" s="16">
        <v>153</v>
      </c>
      <c r="V73" s="103">
        <f t="shared" si="5"/>
        <v>11444.710343719667</v>
      </c>
      <c r="W73" s="103">
        <f t="shared" si="4"/>
        <v>1751040.682589109</v>
      </c>
      <c r="X73" s="298">
        <f t="shared" si="7"/>
        <v>0.8278328619275975</v>
      </c>
      <c r="Y73" s="103">
        <f t="shared" si="6"/>
        <v>1449569.019619396</v>
      </c>
    </row>
    <row r="74" spans="2:25" ht="13.5">
      <c r="B74" s="17" t="s">
        <v>260</v>
      </c>
      <c r="C74" s="106">
        <v>47</v>
      </c>
      <c r="D74" s="16"/>
      <c r="E74" s="16"/>
      <c r="F74" s="16"/>
      <c r="G74" s="16"/>
      <c r="H74" s="16"/>
      <c r="I74" s="16"/>
      <c r="J74" s="16"/>
      <c r="K74" s="16"/>
      <c r="L74" s="16"/>
      <c r="M74" s="16"/>
      <c r="N74" s="16"/>
      <c r="O74" s="16"/>
      <c r="P74" s="16"/>
      <c r="Q74" s="16"/>
      <c r="R74" s="16"/>
      <c r="S74" s="16"/>
      <c r="T74" s="16">
        <v>1</v>
      </c>
      <c r="U74" s="16">
        <v>153</v>
      </c>
      <c r="V74" s="103">
        <f t="shared" si="5"/>
        <v>11685.04926093778</v>
      </c>
      <c r="W74" s="103">
        <f t="shared" si="4"/>
        <v>1787812.5369234802</v>
      </c>
      <c r="X74" s="298">
        <f t="shared" si="7"/>
        <v>0.802170043207842</v>
      </c>
      <c r="Y74" s="103">
        <f t="shared" si="6"/>
        <v>1434129.65999143</v>
      </c>
    </row>
    <row r="75" spans="2:25" ht="13.5">
      <c r="B75" s="17" t="s">
        <v>261</v>
      </c>
      <c r="C75" s="106">
        <v>48</v>
      </c>
      <c r="D75" s="16"/>
      <c r="E75" s="16"/>
      <c r="F75" s="16"/>
      <c r="G75" s="16"/>
      <c r="H75" s="16"/>
      <c r="I75" s="16"/>
      <c r="J75" s="16"/>
      <c r="K75" s="16"/>
      <c r="L75" s="16"/>
      <c r="M75" s="16"/>
      <c r="N75" s="16"/>
      <c r="O75" s="16"/>
      <c r="P75" s="16"/>
      <c r="Q75" s="16"/>
      <c r="R75" s="16"/>
      <c r="S75" s="16"/>
      <c r="T75" s="16">
        <v>1</v>
      </c>
      <c r="U75" s="16">
        <v>153</v>
      </c>
      <c r="V75" s="103">
        <f t="shared" si="5"/>
        <v>11930.435295417472</v>
      </c>
      <c r="W75" s="103">
        <f t="shared" si="4"/>
        <v>1825356.6001988733</v>
      </c>
      <c r="X75" s="298">
        <f t="shared" si="7"/>
        <v>0.7773027718683989</v>
      </c>
      <c r="Y75" s="103">
        <f t="shared" si="6"/>
        <v>1418854.744982861</v>
      </c>
    </row>
    <row r="76" spans="2:25" ht="13.5">
      <c r="B76" s="17" t="s">
        <v>262</v>
      </c>
      <c r="C76" s="106">
        <v>49</v>
      </c>
      <c r="D76" s="16"/>
      <c r="E76" s="16"/>
      <c r="F76" s="16"/>
      <c r="G76" s="16"/>
      <c r="H76" s="16"/>
      <c r="I76" s="16"/>
      <c r="J76" s="16"/>
      <c r="K76" s="16"/>
      <c r="L76" s="16"/>
      <c r="M76" s="16"/>
      <c r="N76" s="16"/>
      <c r="O76" s="16"/>
      <c r="P76" s="16"/>
      <c r="Q76" s="16"/>
      <c r="R76" s="16"/>
      <c r="S76" s="16"/>
      <c r="T76" s="16">
        <v>1</v>
      </c>
      <c r="U76" s="16">
        <v>153</v>
      </c>
      <c r="V76" s="103">
        <f t="shared" si="5"/>
        <v>12180.974436621238</v>
      </c>
      <c r="W76" s="103">
        <f t="shared" si="4"/>
        <v>1863689.0888030494</v>
      </c>
      <c r="X76" s="298">
        <f t="shared" si="7"/>
        <v>0.7532063859404785</v>
      </c>
      <c r="Y76" s="103">
        <f t="shared" si="6"/>
        <v>1403742.5230940483</v>
      </c>
    </row>
    <row r="77" spans="2:25" ht="13.5">
      <c r="B77" s="17" t="s">
        <v>263</v>
      </c>
      <c r="C77" s="106">
        <v>50</v>
      </c>
      <c r="D77" s="16"/>
      <c r="E77" s="16"/>
      <c r="F77" s="16"/>
      <c r="G77" s="16"/>
      <c r="H77" s="16"/>
      <c r="I77" s="16"/>
      <c r="J77" s="16"/>
      <c r="K77" s="16"/>
      <c r="L77" s="16"/>
      <c r="M77" s="16"/>
      <c r="N77" s="16"/>
      <c r="O77" s="16"/>
      <c r="P77" s="16"/>
      <c r="Q77" s="16"/>
      <c r="R77" s="16"/>
      <c r="S77" s="16"/>
      <c r="T77" s="16">
        <v>1</v>
      </c>
      <c r="U77" s="16">
        <v>153</v>
      </c>
      <c r="V77" s="103">
        <f t="shared" si="5"/>
        <v>12436.774899790284</v>
      </c>
      <c r="W77" s="103">
        <f t="shared" si="4"/>
        <v>1902826.5596679135</v>
      </c>
      <c r="X77" s="298">
        <f t="shared" si="7"/>
        <v>0.7298569879763237</v>
      </c>
      <c r="Y77" s="103">
        <f t="shared" si="6"/>
        <v>1388791.2614805738</v>
      </c>
    </row>
    <row r="78" spans="2:25" ht="13.5">
      <c r="B78" s="17" t="s">
        <v>264</v>
      </c>
      <c r="C78" s="106">
        <v>51</v>
      </c>
      <c r="D78" s="16"/>
      <c r="E78" s="16"/>
      <c r="F78" s="16"/>
      <c r="G78" s="16"/>
      <c r="H78" s="16"/>
      <c r="I78" s="16"/>
      <c r="J78" s="16"/>
      <c r="K78" s="16"/>
      <c r="L78" s="16"/>
      <c r="M78" s="16"/>
      <c r="N78" s="16"/>
      <c r="O78" s="16"/>
      <c r="P78" s="16"/>
      <c r="Q78" s="16"/>
      <c r="R78" s="16"/>
      <c r="S78" s="16"/>
      <c r="T78" s="16">
        <v>1</v>
      </c>
      <c r="U78" s="16">
        <v>153</v>
      </c>
      <c r="V78" s="103">
        <f t="shared" si="5"/>
        <v>12697.94717268588</v>
      </c>
      <c r="W78" s="103">
        <f t="shared" si="4"/>
        <v>1942785.9174209395</v>
      </c>
      <c r="X78" s="298">
        <f t="shared" si="7"/>
        <v>0.7072314213490577</v>
      </c>
      <c r="Y78" s="103">
        <f t="shared" si="6"/>
        <v>1373999.2457545442</v>
      </c>
    </row>
    <row r="79" spans="2:25" ht="13.5">
      <c r="B79" s="17" t="s">
        <v>265</v>
      </c>
      <c r="C79" s="106">
        <v>52</v>
      </c>
      <c r="D79" s="16"/>
      <c r="E79" s="16"/>
      <c r="F79" s="16"/>
      <c r="G79" s="16"/>
      <c r="H79" s="16"/>
      <c r="I79" s="16"/>
      <c r="J79" s="16"/>
      <c r="K79" s="16"/>
      <c r="L79" s="16"/>
      <c r="M79" s="16"/>
      <c r="N79" s="16"/>
      <c r="O79" s="16"/>
      <c r="P79" s="16"/>
      <c r="Q79" s="16"/>
      <c r="R79" s="16"/>
      <c r="S79" s="16"/>
      <c r="T79" s="16">
        <v>1</v>
      </c>
      <c r="U79" s="16">
        <v>153</v>
      </c>
      <c r="V79" s="103">
        <f t="shared" si="5"/>
        <v>12964.604063312281</v>
      </c>
      <c r="W79" s="103">
        <f t="shared" si="4"/>
        <v>1983584.421686779</v>
      </c>
      <c r="X79" s="298">
        <f t="shared" si="7"/>
        <v>0.6853072472872369</v>
      </c>
      <c r="Y79" s="103">
        <f t="shared" si="6"/>
        <v>1359364.7797880124</v>
      </c>
    </row>
    <row r="80" spans="2:25" ht="13.5">
      <c r="B80" s="17" t="s">
        <v>266</v>
      </c>
      <c r="C80" s="106">
        <v>53</v>
      </c>
      <c r="D80" s="16"/>
      <c r="E80" s="16"/>
      <c r="F80" s="16"/>
      <c r="G80" s="16"/>
      <c r="H80" s="16"/>
      <c r="I80" s="16"/>
      <c r="J80" s="16"/>
      <c r="K80" s="16"/>
      <c r="L80" s="16"/>
      <c r="M80" s="16"/>
      <c r="N80" s="16"/>
      <c r="O80" s="16"/>
      <c r="P80" s="16"/>
      <c r="Q80" s="16"/>
      <c r="R80" s="16"/>
      <c r="S80" s="16"/>
      <c r="T80" s="16">
        <v>1</v>
      </c>
      <c r="U80" s="16">
        <v>153</v>
      </c>
      <c r="V80" s="103">
        <f t="shared" si="5"/>
        <v>13236.860748641839</v>
      </c>
      <c r="W80" s="103">
        <f t="shared" si="4"/>
        <v>2025239.6945422012</v>
      </c>
      <c r="X80" s="298">
        <f t="shared" si="7"/>
        <v>0.6640627226213326</v>
      </c>
      <c r="Y80" s="103">
        <f t="shared" si="6"/>
        <v>1344886.1855184902</v>
      </c>
    </row>
    <row r="81" spans="2:25" ht="13.5">
      <c r="B81" s="17" t="s">
        <v>267</v>
      </c>
      <c r="C81" s="106">
        <v>54</v>
      </c>
      <c r="D81" s="16"/>
      <c r="E81" s="16"/>
      <c r="F81" s="16"/>
      <c r="G81" s="16"/>
      <c r="H81" s="16"/>
      <c r="I81" s="16"/>
      <c r="J81" s="16"/>
      <c r="K81" s="16"/>
      <c r="L81" s="16"/>
      <c r="M81" s="16"/>
      <c r="N81" s="16"/>
      <c r="O81" s="16"/>
      <c r="P81" s="16"/>
      <c r="Q81" s="16"/>
      <c r="R81" s="16"/>
      <c r="S81" s="16"/>
      <c r="T81" s="16">
        <v>1</v>
      </c>
      <c r="U81" s="16">
        <v>153</v>
      </c>
      <c r="V81" s="103">
        <f t="shared" si="5"/>
        <v>13514.834824363315</v>
      </c>
      <c r="W81" s="103">
        <f t="shared" si="4"/>
        <v>2067769.7281275874</v>
      </c>
      <c r="X81" s="298">
        <f t="shared" si="7"/>
        <v>0.6434767782200712</v>
      </c>
      <c r="Y81" s="103">
        <f t="shared" si="6"/>
        <v>1330561.8027565326</v>
      </c>
    </row>
    <row r="82" spans="2:25" ht="13.5">
      <c r="B82" s="17" t="s">
        <v>268</v>
      </c>
      <c r="C82" s="106">
        <v>55</v>
      </c>
      <c r="D82" s="16"/>
      <c r="E82" s="16"/>
      <c r="F82" s="16"/>
      <c r="G82" s="16"/>
      <c r="H82" s="16"/>
      <c r="I82" s="16"/>
      <c r="J82" s="16"/>
      <c r="K82" s="16"/>
      <c r="L82" s="16"/>
      <c r="M82" s="16"/>
      <c r="N82" s="16"/>
      <c r="O82" s="16"/>
      <c r="P82" s="16"/>
      <c r="Q82" s="16"/>
      <c r="R82" s="16"/>
      <c r="S82" s="16"/>
      <c r="T82" s="16">
        <v>1</v>
      </c>
      <c r="U82" s="16">
        <v>175</v>
      </c>
      <c r="V82" s="103">
        <f t="shared" si="5"/>
        <v>13798.646355674944</v>
      </c>
      <c r="W82" s="103">
        <f t="shared" si="4"/>
        <v>2414763.1122431154</v>
      </c>
      <c r="X82" s="298">
        <f t="shared" si="7"/>
        <v>0.623528998095249</v>
      </c>
      <c r="Y82" s="103">
        <f t="shared" si="6"/>
        <v>1505674.824014315</v>
      </c>
    </row>
    <row r="83" spans="2:25" ht="13.5">
      <c r="B83" s="17" t="s">
        <v>269</v>
      </c>
      <c r="C83" s="106">
        <v>56</v>
      </c>
      <c r="D83" s="16"/>
      <c r="E83" s="16"/>
      <c r="F83" s="16"/>
      <c r="G83" s="16"/>
      <c r="H83" s="16"/>
      <c r="I83" s="16"/>
      <c r="J83" s="16"/>
      <c r="K83" s="16"/>
      <c r="L83" s="16"/>
      <c r="M83" s="16"/>
      <c r="N83" s="16"/>
      <c r="O83" s="16"/>
      <c r="P83" s="16"/>
      <c r="Q83" s="16"/>
      <c r="R83" s="16"/>
      <c r="S83" s="16"/>
      <c r="T83" s="16">
        <v>1</v>
      </c>
      <c r="U83" s="16">
        <v>175</v>
      </c>
      <c r="V83" s="103">
        <f t="shared" si="5"/>
        <v>14088.417929144116</v>
      </c>
      <c r="W83" s="103">
        <f t="shared" si="4"/>
        <v>2465473.1376002203</v>
      </c>
      <c r="X83" s="298">
        <f t="shared" si="7"/>
        <v>0.6041995991542962</v>
      </c>
      <c r="Y83" s="103">
        <f t="shared" si="6"/>
        <v>1489637.8814637382</v>
      </c>
    </row>
    <row r="84" spans="2:25" ht="13.5">
      <c r="B84" s="17" t="s">
        <v>270</v>
      </c>
      <c r="C84" s="106">
        <v>57</v>
      </c>
      <c r="D84" s="16"/>
      <c r="E84" s="16"/>
      <c r="F84" s="16"/>
      <c r="G84" s="16"/>
      <c r="H84" s="16"/>
      <c r="I84" s="16"/>
      <c r="J84" s="16"/>
      <c r="K84" s="16"/>
      <c r="L84" s="16"/>
      <c r="M84" s="16"/>
      <c r="N84" s="16"/>
      <c r="O84" s="16"/>
      <c r="P84" s="16"/>
      <c r="Q84" s="16"/>
      <c r="R84" s="16"/>
      <c r="S84" s="16"/>
      <c r="T84" s="16">
        <v>1</v>
      </c>
      <c r="U84" s="16">
        <v>175</v>
      </c>
      <c r="V84" s="103">
        <f t="shared" si="5"/>
        <v>14384.27470565614</v>
      </c>
      <c r="W84" s="103">
        <f t="shared" si="4"/>
        <v>2517248.0734898243</v>
      </c>
      <c r="X84" s="298">
        <f t="shared" si="7"/>
        <v>0.585469411580513</v>
      </c>
      <c r="Y84" s="103">
        <f t="shared" si="6"/>
        <v>1473771.7483882674</v>
      </c>
    </row>
    <row r="85" spans="2:25" ht="13.5">
      <c r="B85" s="17" t="s">
        <v>271</v>
      </c>
      <c r="C85" s="106">
        <v>58</v>
      </c>
      <c r="D85" s="16"/>
      <c r="E85" s="16"/>
      <c r="F85" s="16"/>
      <c r="G85" s="16"/>
      <c r="H85" s="16"/>
      <c r="I85" s="16"/>
      <c r="J85" s="16"/>
      <c r="K85" s="16"/>
      <c r="L85" s="16"/>
      <c r="M85" s="16"/>
      <c r="N85" s="16"/>
      <c r="O85" s="16"/>
      <c r="P85" s="16"/>
      <c r="Q85" s="16"/>
      <c r="R85" s="16"/>
      <c r="S85" s="16"/>
      <c r="T85" s="16">
        <v>1</v>
      </c>
      <c r="U85" s="16">
        <v>175</v>
      </c>
      <c r="V85" s="103">
        <f t="shared" si="5"/>
        <v>14686.344474474918</v>
      </c>
      <c r="W85" s="103">
        <f t="shared" si="4"/>
        <v>2570110.2830331107</v>
      </c>
      <c r="X85" s="298">
        <f t="shared" si="7"/>
        <v>0.5673198598215171</v>
      </c>
      <c r="Y85" s="103">
        <f t="shared" si="6"/>
        <v>1458074.605496184</v>
      </c>
    </row>
    <row r="86" spans="2:25" ht="13.5">
      <c r="B86" s="17" t="s">
        <v>272</v>
      </c>
      <c r="C86" s="106">
        <v>59</v>
      </c>
      <c r="D86" s="16"/>
      <c r="E86" s="16"/>
      <c r="F86" s="16"/>
      <c r="G86" s="16"/>
      <c r="H86" s="16"/>
      <c r="I86" s="16"/>
      <c r="J86" s="16"/>
      <c r="K86" s="16"/>
      <c r="L86" s="16"/>
      <c r="M86" s="16"/>
      <c r="N86" s="16"/>
      <c r="O86" s="16"/>
      <c r="P86" s="16"/>
      <c r="Q86" s="16"/>
      <c r="R86" s="16"/>
      <c r="S86" s="16"/>
      <c r="T86" s="16">
        <v>1</v>
      </c>
      <c r="U86" s="16">
        <v>175</v>
      </c>
      <c r="V86" s="103">
        <f t="shared" si="5"/>
        <v>14994.75770843889</v>
      </c>
      <c r="W86" s="103">
        <f t="shared" si="4"/>
        <v>2624082.598976806</v>
      </c>
      <c r="X86" s="298">
        <f t="shared" si="7"/>
        <v>0.5497329441670501</v>
      </c>
      <c r="Y86" s="103">
        <f t="shared" si="6"/>
        <v>1442544.6528730441</v>
      </c>
    </row>
    <row r="87" spans="2:25" ht="13.5">
      <c r="B87" s="17" t="s">
        <v>227</v>
      </c>
      <c r="C87" s="106">
        <v>60</v>
      </c>
      <c r="D87" s="16"/>
      <c r="E87" s="16"/>
      <c r="F87" s="16"/>
      <c r="G87" s="16"/>
      <c r="H87" s="16"/>
      <c r="I87" s="16"/>
      <c r="J87" s="16"/>
      <c r="K87" s="16"/>
      <c r="L87" s="16"/>
      <c r="M87" s="16"/>
      <c r="N87" s="16"/>
      <c r="O87" s="16"/>
      <c r="P87" s="16"/>
      <c r="Q87" s="16"/>
      <c r="R87" s="16"/>
      <c r="S87" s="16"/>
      <c r="T87" s="16">
        <v>1</v>
      </c>
      <c r="U87" s="16">
        <v>175</v>
      </c>
      <c r="V87" s="103">
        <f t="shared" si="5"/>
        <v>15309.647620316106</v>
      </c>
      <c r="W87" s="103">
        <f t="shared" si="4"/>
        <v>2679188.3335553184</v>
      </c>
      <c r="X87" s="298">
        <f t="shared" si="7"/>
        <v>0.5326912228978715</v>
      </c>
      <c r="Y87" s="103">
        <f t="shared" si="6"/>
        <v>1427180.1097752932</v>
      </c>
    </row>
    <row r="88" spans="2:25" ht="13.5">
      <c r="B88" s="17" t="s">
        <v>228</v>
      </c>
      <c r="C88" s="106">
        <v>61</v>
      </c>
      <c r="D88" s="16"/>
      <c r="E88" s="16"/>
      <c r="F88" s="16"/>
      <c r="G88" s="16"/>
      <c r="H88" s="16"/>
      <c r="I88" s="16"/>
      <c r="J88" s="16"/>
      <c r="K88" s="16"/>
      <c r="L88" s="16"/>
      <c r="M88" s="16"/>
      <c r="N88" s="16"/>
      <c r="O88" s="16"/>
      <c r="P88" s="16"/>
      <c r="Q88" s="16"/>
      <c r="R88" s="16"/>
      <c r="S88" s="16"/>
      <c r="T88" s="16">
        <v>1</v>
      </c>
      <c r="U88" s="16">
        <v>175</v>
      </c>
      <c r="V88" s="103">
        <f t="shared" si="5"/>
        <v>15631.150220342743</v>
      </c>
      <c r="W88" s="103">
        <f t="shared" si="4"/>
        <v>2735451.2885599798</v>
      </c>
      <c r="X88" s="298">
        <f t="shared" si="7"/>
        <v>0.5161777949880375</v>
      </c>
      <c r="Y88" s="103">
        <f t="shared" si="6"/>
        <v>1411979.2144260763</v>
      </c>
    </row>
    <row r="89" spans="2:25" ht="13.5">
      <c r="B89" s="17" t="s">
        <v>229</v>
      </c>
      <c r="C89" s="106">
        <v>62</v>
      </c>
      <c r="D89" s="16"/>
      <c r="E89" s="16"/>
      <c r="F89" s="16"/>
      <c r="G89" s="16"/>
      <c r="H89" s="16"/>
      <c r="I89" s="16"/>
      <c r="J89" s="16"/>
      <c r="K89" s="16"/>
      <c r="L89" s="16"/>
      <c r="M89" s="16"/>
      <c r="N89" s="16"/>
      <c r="O89" s="16"/>
      <c r="P89" s="16"/>
      <c r="Q89" s="16"/>
      <c r="R89" s="16"/>
      <c r="S89" s="16"/>
      <c r="T89" s="16">
        <v>1</v>
      </c>
      <c r="U89" s="16">
        <v>175</v>
      </c>
      <c r="V89" s="103">
        <f t="shared" si="5"/>
        <v>15959.40437496994</v>
      </c>
      <c r="W89" s="103">
        <f t="shared" si="4"/>
        <v>2792895.7656197394</v>
      </c>
      <c r="X89" s="298">
        <f t="shared" si="7"/>
        <v>0.5001762833434084</v>
      </c>
      <c r="Y89" s="103">
        <f t="shared" si="6"/>
        <v>1396940.2238132241</v>
      </c>
    </row>
    <row r="90" spans="2:25" ht="13.5">
      <c r="B90" s="17" t="s">
        <v>230</v>
      </c>
      <c r="C90" s="106">
        <v>63</v>
      </c>
      <c r="D90" s="16"/>
      <c r="E90" s="16"/>
      <c r="F90" s="16"/>
      <c r="G90" s="16"/>
      <c r="H90" s="16"/>
      <c r="I90" s="16"/>
      <c r="J90" s="16"/>
      <c r="K90" s="16"/>
      <c r="L90" s="16"/>
      <c r="M90" s="16"/>
      <c r="N90" s="16"/>
      <c r="O90" s="16"/>
      <c r="P90" s="16"/>
      <c r="Q90" s="16"/>
      <c r="R90" s="16"/>
      <c r="S90" s="16"/>
      <c r="T90" s="16">
        <v>1</v>
      </c>
      <c r="U90" s="16">
        <v>175</v>
      </c>
      <c r="V90" s="103">
        <f t="shared" si="5"/>
        <v>16294.551866844307</v>
      </c>
      <c r="W90" s="103">
        <f t="shared" si="4"/>
        <v>2851546.5766977537</v>
      </c>
      <c r="X90" s="298">
        <f t="shared" si="7"/>
        <v>0.4846708185597627</v>
      </c>
      <c r="Y90" s="103">
        <f t="shared" si="6"/>
        <v>1382061.4134893895</v>
      </c>
    </row>
    <row r="91" spans="2:25" ht="13.5">
      <c r="B91" s="17" t="s">
        <v>231</v>
      </c>
      <c r="C91" s="106">
        <v>64</v>
      </c>
      <c r="D91" s="16"/>
      <c r="E91" s="16"/>
      <c r="F91" s="16"/>
      <c r="G91" s="16"/>
      <c r="H91" s="16"/>
      <c r="I91" s="16"/>
      <c r="J91" s="16"/>
      <c r="K91" s="16"/>
      <c r="L91" s="16"/>
      <c r="M91" s="16"/>
      <c r="N91" s="16"/>
      <c r="O91" s="16"/>
      <c r="P91" s="16"/>
      <c r="Q91" s="16"/>
      <c r="R91" s="16"/>
      <c r="S91" s="16"/>
      <c r="T91" s="16">
        <v>1</v>
      </c>
      <c r="U91" s="16">
        <v>175</v>
      </c>
      <c r="V91" s="103">
        <f t="shared" si="5"/>
        <v>16636.737456048035</v>
      </c>
      <c r="W91" s="103">
        <f t="shared" si="4"/>
        <v>2911429.054808406</v>
      </c>
      <c r="X91" s="298">
        <f t="shared" si="7"/>
        <v>0.46964602318441</v>
      </c>
      <c r="Y91" s="103">
        <f t="shared" si="6"/>
        <v>1367341.0773743137</v>
      </c>
    </row>
    <row r="92" spans="2:25" ht="13.5">
      <c r="B92" s="17" t="s">
        <v>232</v>
      </c>
      <c r="C92" s="106">
        <v>65</v>
      </c>
      <c r="D92" s="16"/>
      <c r="E92" s="16"/>
      <c r="F92" s="16"/>
      <c r="G92" s="16"/>
      <c r="H92" s="16"/>
      <c r="I92" s="16"/>
      <c r="J92" s="16"/>
      <c r="K92" s="16"/>
      <c r="L92" s="16"/>
      <c r="M92" s="16"/>
      <c r="N92" s="16"/>
      <c r="O92" s="16"/>
      <c r="P92" s="16"/>
      <c r="Q92" s="16"/>
      <c r="R92" s="16"/>
      <c r="S92" s="16"/>
      <c r="T92" s="16">
        <v>1</v>
      </c>
      <c r="U92" s="16">
        <v>175</v>
      </c>
      <c r="V92" s="103">
        <f t="shared" si="5"/>
        <v>16986.108942625044</v>
      </c>
      <c r="W92" s="103">
        <f t="shared" si="4"/>
        <v>2972569.0649593826</v>
      </c>
      <c r="X92" s="298">
        <f t="shared" si="7"/>
        <v>0.4550869964656933</v>
      </c>
      <c r="Y92" s="103">
        <f t="shared" si="6"/>
        <v>1352777.5275591998</v>
      </c>
    </row>
    <row r="93" spans="2:25" ht="13.5">
      <c r="B93" s="17" t="s">
        <v>233</v>
      </c>
      <c r="C93" s="106">
        <v>66</v>
      </c>
      <c r="D93" s="16"/>
      <c r="E93" s="16"/>
      <c r="F93" s="16"/>
      <c r="G93" s="16"/>
      <c r="H93" s="16"/>
      <c r="I93" s="16"/>
      <c r="J93" s="16"/>
      <c r="K93" s="16"/>
      <c r="L93" s="16"/>
      <c r="M93" s="16"/>
      <c r="N93" s="16"/>
      <c r="O93" s="16"/>
      <c r="P93" s="16"/>
      <c r="Q93" s="16"/>
      <c r="R93" s="16"/>
      <c r="S93" s="16"/>
      <c r="T93" s="16">
        <v>1</v>
      </c>
      <c r="U93" s="16">
        <v>175</v>
      </c>
      <c r="V93" s="103">
        <f t="shared" si="5"/>
        <v>17342.81723042017</v>
      </c>
      <c r="W93" s="103">
        <f t="shared" si="4"/>
        <v>3034993.0153235295</v>
      </c>
      <c r="X93" s="298">
        <f t="shared" si="7"/>
        <v>0.4409792995752568</v>
      </c>
      <c r="Y93" s="103">
        <f t="shared" si="6"/>
        <v>1338369.0941131667</v>
      </c>
    </row>
    <row r="94" spans="2:25" ht="13.5">
      <c r="B94" s="17" t="s">
        <v>234</v>
      </c>
      <c r="C94" s="106">
        <v>67</v>
      </c>
      <c r="D94" s="16"/>
      <c r="E94" s="16"/>
      <c r="F94" s="16"/>
      <c r="G94" s="16"/>
      <c r="H94" s="16"/>
      <c r="I94" s="16"/>
      <c r="J94" s="16"/>
      <c r="K94" s="16"/>
      <c r="L94" s="16"/>
      <c r="M94" s="16"/>
      <c r="N94" s="16"/>
      <c r="O94" s="16"/>
      <c r="P94" s="16"/>
      <c r="Q94" s="16"/>
      <c r="R94" s="16"/>
      <c r="S94" s="16"/>
      <c r="T94" s="16">
        <v>1</v>
      </c>
      <c r="U94" s="16">
        <v>175</v>
      </c>
      <c r="V94" s="103">
        <f t="shared" si="5"/>
        <v>17707.01639225899</v>
      </c>
      <c r="W94" s="103">
        <f t="shared" si="4"/>
        <v>3098727.868645323</v>
      </c>
      <c r="X94" s="298">
        <f t="shared" si="7"/>
        <v>0.4273089412884238</v>
      </c>
      <c r="Y94" s="103">
        <f t="shared" si="6"/>
        <v>1324114.1248917668</v>
      </c>
    </row>
    <row r="95" spans="2:25" ht="13.5">
      <c r="B95" s="17" t="s">
        <v>235</v>
      </c>
      <c r="C95" s="106">
        <v>68</v>
      </c>
      <c r="D95" s="16"/>
      <c r="E95" s="16"/>
      <c r="F95" s="16"/>
      <c r="G95" s="16"/>
      <c r="H95" s="16"/>
      <c r="I95" s="16"/>
      <c r="J95" s="16"/>
      <c r="K95" s="16"/>
      <c r="L95" s="16"/>
      <c r="M95" s="16"/>
      <c r="N95" s="16"/>
      <c r="O95" s="16"/>
      <c r="P95" s="16"/>
      <c r="Q95" s="16"/>
      <c r="R95" s="16"/>
      <c r="S95" s="16"/>
      <c r="T95" s="16">
        <v>1</v>
      </c>
      <c r="U95" s="16">
        <v>175</v>
      </c>
      <c r="V95" s="103">
        <f t="shared" si="5"/>
        <v>18078.863736496427</v>
      </c>
      <c r="W95" s="103">
        <f t="shared" si="4"/>
        <v>3163801.1538868747</v>
      </c>
      <c r="X95" s="298">
        <f t="shared" si="7"/>
        <v>0.41406236410848263</v>
      </c>
      <c r="Y95" s="103">
        <f t="shared" si="6"/>
        <v>1310010.9853475445</v>
      </c>
    </row>
    <row r="96" spans="2:25" ht="13.5">
      <c r="B96" s="17" t="s">
        <v>236</v>
      </c>
      <c r="C96" s="106">
        <v>69</v>
      </c>
      <c r="D96" s="16"/>
      <c r="E96" s="16"/>
      <c r="F96" s="16"/>
      <c r="G96" s="16"/>
      <c r="H96" s="16"/>
      <c r="I96" s="16"/>
      <c r="J96" s="16"/>
      <c r="K96" s="16"/>
      <c r="L96" s="16"/>
      <c r="M96" s="16"/>
      <c r="N96" s="16"/>
      <c r="O96" s="16"/>
      <c r="P96" s="16"/>
      <c r="Q96" s="16"/>
      <c r="R96" s="16"/>
      <c r="S96" s="16"/>
      <c r="T96" s="16">
        <v>1</v>
      </c>
      <c r="U96" s="16">
        <v>175</v>
      </c>
      <c r="V96" s="103">
        <f t="shared" si="5"/>
        <v>18458.51987496285</v>
      </c>
      <c r="W96" s="103">
        <f t="shared" si="4"/>
        <v>3230240.978118499</v>
      </c>
      <c r="X96" s="298">
        <f t="shared" si="7"/>
        <v>0.40122643082111964</v>
      </c>
      <c r="Y96" s="103">
        <f t="shared" si="6"/>
        <v>1296058.0583426077</v>
      </c>
    </row>
    <row r="97" spans="2:25" ht="13.5">
      <c r="B97" s="17" t="s">
        <v>237</v>
      </c>
      <c r="C97" s="106">
        <v>70</v>
      </c>
      <c r="D97" s="16"/>
      <c r="E97" s="16"/>
      <c r="F97" s="16"/>
      <c r="G97" s="16"/>
      <c r="H97" s="16"/>
      <c r="I97" s="16"/>
      <c r="J97" s="16"/>
      <c r="K97" s="16"/>
      <c r="L97" s="16"/>
      <c r="M97" s="16"/>
      <c r="N97" s="16"/>
      <c r="O97" s="16"/>
      <c r="P97" s="16"/>
      <c r="Q97" s="16"/>
      <c r="R97" s="16"/>
      <c r="S97" s="16"/>
      <c r="T97" s="16">
        <v>1</v>
      </c>
      <c r="U97" s="16">
        <v>175</v>
      </c>
      <c r="V97" s="103">
        <f t="shared" si="5"/>
        <v>18846.14879233707</v>
      </c>
      <c r="W97" s="103">
        <f t="shared" si="4"/>
        <v>3298076.0386589873</v>
      </c>
      <c r="X97" s="298">
        <f t="shared" si="7"/>
        <v>0.3887884114656649</v>
      </c>
      <c r="Y97" s="103">
        <f t="shared" si="6"/>
        <v>1282253.7439632004</v>
      </c>
    </row>
    <row r="98" spans="2:25" ht="13.5">
      <c r="B98" s="17" t="s">
        <v>238</v>
      </c>
      <c r="C98" s="106">
        <v>71</v>
      </c>
      <c r="D98" s="16"/>
      <c r="E98" s="16"/>
      <c r="F98" s="16"/>
      <c r="G98" s="16"/>
      <c r="H98" s="16"/>
      <c r="I98" s="16"/>
      <c r="J98" s="16"/>
      <c r="K98" s="16"/>
      <c r="L98" s="16"/>
      <c r="M98" s="16"/>
      <c r="N98" s="16"/>
      <c r="O98" s="16"/>
      <c r="P98" s="16"/>
      <c r="Q98" s="16"/>
      <c r="R98" s="16"/>
      <c r="S98" s="16"/>
      <c r="T98" s="16">
        <v>1</v>
      </c>
      <c r="U98" s="16">
        <v>175</v>
      </c>
      <c r="V98" s="103">
        <f t="shared" si="5"/>
        <v>19241.917916976145</v>
      </c>
      <c r="W98" s="103">
        <f t="shared" si="4"/>
        <v>3367335.6354708252</v>
      </c>
      <c r="X98" s="298">
        <f t="shared" si="7"/>
        <v>0.3767359707102293</v>
      </c>
      <c r="Y98" s="103">
        <f t="shared" si="6"/>
        <v>1268596.4593362482</v>
      </c>
    </row>
    <row r="99" spans="2:25" ht="13.5">
      <c r="B99" s="17" t="s">
        <v>239</v>
      </c>
      <c r="C99" s="106">
        <v>72</v>
      </c>
      <c r="D99" s="16"/>
      <c r="E99" s="16"/>
      <c r="F99" s="16"/>
      <c r="G99" s="16"/>
      <c r="H99" s="16"/>
      <c r="I99" s="16"/>
      <c r="J99" s="16"/>
      <c r="K99" s="16"/>
      <c r="L99" s="16"/>
      <c r="M99" s="16"/>
      <c r="N99" s="16"/>
      <c r="O99" s="16"/>
      <c r="P99" s="16"/>
      <c r="Q99" s="16"/>
      <c r="R99" s="16"/>
      <c r="S99" s="16"/>
      <c r="T99" s="16">
        <v>1</v>
      </c>
      <c r="U99" s="16">
        <v>175</v>
      </c>
      <c r="V99" s="103">
        <f t="shared" si="5"/>
        <v>19645.99819323264</v>
      </c>
      <c r="W99" s="103">
        <f t="shared" si="4"/>
        <v>3438049.683815712</v>
      </c>
      <c r="X99" s="298">
        <f t="shared" si="7"/>
        <v>0.36505715561821217</v>
      </c>
      <c r="Y99" s="103">
        <f t="shared" si="6"/>
        <v>1255084.6384478575</v>
      </c>
    </row>
    <row r="100" spans="2:25" ht="13.5">
      <c r="B100" s="17" t="s">
        <v>240</v>
      </c>
      <c r="C100" s="106">
        <v>73</v>
      </c>
      <c r="D100" s="16"/>
      <c r="E100" s="16"/>
      <c r="F100" s="16"/>
      <c r="G100" s="16"/>
      <c r="H100" s="16"/>
      <c r="I100" s="16"/>
      <c r="J100" s="16"/>
      <c r="K100" s="16"/>
      <c r="L100" s="16"/>
      <c r="M100" s="16"/>
      <c r="N100" s="16"/>
      <c r="O100" s="16"/>
      <c r="P100" s="16"/>
      <c r="Q100" s="16"/>
      <c r="R100" s="16"/>
      <c r="S100" s="16"/>
      <c r="T100" s="16">
        <v>1</v>
      </c>
      <c r="U100" s="16">
        <v>175</v>
      </c>
      <c r="V100" s="103">
        <f t="shared" si="5"/>
        <v>20058.564155290525</v>
      </c>
      <c r="W100" s="103">
        <f t="shared" si="4"/>
        <v>3510248.727175842</v>
      </c>
      <c r="X100" s="298">
        <f t="shared" si="7"/>
        <v>0.3537403837940476</v>
      </c>
      <c r="Y100" s="103">
        <f t="shared" si="6"/>
        <v>1241716.7319637495</v>
      </c>
    </row>
    <row r="101" spans="2:25" ht="13.5">
      <c r="B101" s="17" t="s">
        <v>241</v>
      </c>
      <c r="C101" s="106">
        <v>74</v>
      </c>
      <c r="D101" s="16"/>
      <c r="E101" s="16"/>
      <c r="F101" s="16"/>
      <c r="G101" s="16"/>
      <c r="H101" s="16"/>
      <c r="I101" s="16"/>
      <c r="J101" s="16"/>
      <c r="K101" s="16"/>
      <c r="L101" s="16"/>
      <c r="M101" s="16"/>
      <c r="N101" s="16"/>
      <c r="O101" s="16"/>
      <c r="P101" s="16"/>
      <c r="Q101" s="16"/>
      <c r="R101" s="16"/>
      <c r="S101" s="16"/>
      <c r="T101" s="16">
        <v>1</v>
      </c>
      <c r="U101" s="16">
        <v>175</v>
      </c>
      <c r="V101" s="103">
        <f t="shared" si="5"/>
        <v>20479.794002551625</v>
      </c>
      <c r="W101" s="103">
        <f t="shared" si="4"/>
        <v>3583963.9504465344</v>
      </c>
      <c r="X101" s="298">
        <f t="shared" si="7"/>
        <v>0.3427744318964321</v>
      </c>
      <c r="Y101" s="103">
        <f t="shared" si="6"/>
        <v>1228491.2070516034</v>
      </c>
    </row>
    <row r="102" spans="2:25" ht="13.5">
      <c r="B102" s="17" t="s">
        <v>242</v>
      </c>
      <c r="C102" s="106">
        <v>75</v>
      </c>
      <c r="D102" s="16"/>
      <c r="E102" s="16"/>
      <c r="F102" s="16"/>
      <c r="G102" s="16"/>
      <c r="H102" s="16"/>
      <c r="I102" s="16"/>
      <c r="J102" s="16"/>
      <c r="K102" s="16"/>
      <c r="L102" s="16"/>
      <c r="M102" s="16"/>
      <c r="N102" s="16"/>
      <c r="O102" s="16"/>
      <c r="P102" s="16"/>
      <c r="Q102" s="16"/>
      <c r="R102" s="16"/>
      <c r="S102" s="16"/>
      <c r="T102" s="16">
        <v>1</v>
      </c>
      <c r="U102" s="16">
        <v>175</v>
      </c>
      <c r="V102" s="103">
        <f t="shared" si="5"/>
        <v>20909.86967660521</v>
      </c>
      <c r="W102" s="103">
        <f t="shared" si="4"/>
        <v>3659227.193405912</v>
      </c>
      <c r="X102" s="298">
        <f t="shared" si="7"/>
        <v>0.3321484245076427</v>
      </c>
      <c r="Y102" s="103">
        <f t="shared" si="6"/>
        <v>1215406.5472052968</v>
      </c>
    </row>
    <row r="103" spans="2:25" ht="13.5">
      <c r="B103" s="17" t="s">
        <v>243</v>
      </c>
      <c r="C103" s="106">
        <v>76</v>
      </c>
      <c r="D103" s="16"/>
      <c r="E103" s="16"/>
      <c r="F103" s="16"/>
      <c r="G103" s="16"/>
      <c r="H103" s="16"/>
      <c r="I103" s="16"/>
      <c r="J103" s="16"/>
      <c r="K103" s="16"/>
      <c r="L103" s="16"/>
      <c r="M103" s="16"/>
      <c r="N103" s="16"/>
      <c r="O103" s="16"/>
      <c r="P103" s="16"/>
      <c r="Q103" s="16"/>
      <c r="R103" s="16"/>
      <c r="S103" s="16"/>
      <c r="T103" s="16">
        <v>1</v>
      </c>
      <c r="U103" s="16">
        <v>175</v>
      </c>
      <c r="V103" s="103">
        <f t="shared" si="5"/>
        <v>21348.976939813918</v>
      </c>
      <c r="W103" s="103">
        <f t="shared" si="4"/>
        <v>3736070.9644674356</v>
      </c>
      <c r="X103" s="298">
        <f t="shared" si="7"/>
        <v>0.3218518233479058</v>
      </c>
      <c r="Y103" s="103">
        <f t="shared" si="6"/>
        <v>1202461.2520710132</v>
      </c>
    </row>
    <row r="104" spans="2:25" ht="13.5">
      <c r="B104" s="17" t="s">
        <v>244</v>
      </c>
      <c r="C104" s="106">
        <v>77</v>
      </c>
      <c r="D104" s="16"/>
      <c r="E104" s="16"/>
      <c r="F104" s="16"/>
      <c r="G104" s="16"/>
      <c r="H104" s="16"/>
      <c r="I104" s="16"/>
      <c r="J104" s="16"/>
      <c r="K104" s="16"/>
      <c r="L104" s="16"/>
      <c r="M104" s="16"/>
      <c r="N104" s="16"/>
      <c r="O104" s="16"/>
      <c r="P104" s="16"/>
      <c r="Q104" s="16"/>
      <c r="R104" s="16"/>
      <c r="S104" s="16"/>
      <c r="T104" s="16">
        <v>1</v>
      </c>
      <c r="U104" s="16">
        <v>175</v>
      </c>
      <c r="V104" s="103">
        <f t="shared" si="5"/>
        <v>21797.30545555001</v>
      </c>
      <c r="W104" s="103">
        <f t="shared" si="4"/>
        <v>3814528.4547212515</v>
      </c>
      <c r="X104" s="298">
        <f t="shared" si="7"/>
        <v>0.3118744168241207</v>
      </c>
      <c r="Y104" s="103">
        <f t="shared" si="6"/>
        <v>1189653.8372752047</v>
      </c>
    </row>
    <row r="105" spans="2:25" ht="13.5">
      <c r="B105" s="17" t="s">
        <v>245</v>
      </c>
      <c r="C105" s="106">
        <v>78</v>
      </c>
      <c r="D105" s="16"/>
      <c r="E105" s="16"/>
      <c r="F105" s="16"/>
      <c r="G105" s="16"/>
      <c r="H105" s="16"/>
      <c r="I105" s="16"/>
      <c r="J105" s="16"/>
      <c r="K105" s="16"/>
      <c r="L105" s="16"/>
      <c r="M105" s="16"/>
      <c r="N105" s="16"/>
      <c r="O105" s="16"/>
      <c r="P105" s="16"/>
      <c r="Q105" s="16"/>
      <c r="R105" s="16"/>
      <c r="S105" s="16"/>
      <c r="T105" s="16">
        <v>1</v>
      </c>
      <c r="U105" s="16">
        <v>175</v>
      </c>
      <c r="V105" s="103">
        <f t="shared" si="5"/>
        <v>22255.048870116556</v>
      </c>
      <c r="W105" s="103">
        <f t="shared" si="4"/>
        <v>3894633.552270397</v>
      </c>
      <c r="X105" s="298">
        <f t="shared" si="7"/>
        <v>0.30220630990257297</v>
      </c>
      <c r="Y105" s="103">
        <f t="shared" si="6"/>
        <v>1176982.8342543861</v>
      </c>
    </row>
    <row r="106" spans="2:25" ht="13.5">
      <c r="B106" s="17" t="s">
        <v>153</v>
      </c>
      <c r="C106" s="106">
        <v>79</v>
      </c>
      <c r="D106" s="16"/>
      <c r="E106" s="16"/>
      <c r="F106" s="16"/>
      <c r="G106" s="16"/>
      <c r="H106" s="16"/>
      <c r="I106" s="16"/>
      <c r="J106" s="16"/>
      <c r="K106" s="16"/>
      <c r="L106" s="16"/>
      <c r="M106" s="16"/>
      <c r="N106" s="16"/>
      <c r="O106" s="16"/>
      <c r="P106" s="16"/>
      <c r="Q106" s="16"/>
      <c r="R106" s="16"/>
      <c r="S106" s="16"/>
      <c r="T106" s="16">
        <v>1</v>
      </c>
      <c r="U106" s="16">
        <v>175</v>
      </c>
      <c r="V106" s="103">
        <f t="shared" si="5"/>
        <v>22722.404896389</v>
      </c>
      <c r="W106" s="103">
        <f t="shared" si="4"/>
        <v>3976420.856868075</v>
      </c>
      <c r="X106" s="298">
        <f t="shared" si="7"/>
        <v>0.2928379142955932</v>
      </c>
      <c r="Y106" s="103">
        <f t="shared" si="6"/>
        <v>1164446.7900867427</v>
      </c>
    </row>
    <row r="107" spans="2:25" ht="13.5">
      <c r="B107" s="17" t="s">
        <v>154</v>
      </c>
      <c r="C107" s="106">
        <v>80</v>
      </c>
      <c r="D107" s="16"/>
      <c r="E107" s="16"/>
      <c r="F107" s="16"/>
      <c r="G107" s="16"/>
      <c r="H107" s="16"/>
      <c r="I107" s="16"/>
      <c r="J107" s="16"/>
      <c r="K107" s="16"/>
      <c r="L107" s="16"/>
      <c r="M107" s="16"/>
      <c r="N107" s="16"/>
      <c r="O107" s="16"/>
      <c r="P107" s="16"/>
      <c r="Q107" s="16"/>
      <c r="R107" s="16"/>
      <c r="S107" s="16"/>
      <c r="T107" s="16">
        <v>1</v>
      </c>
      <c r="U107" s="16">
        <v>175</v>
      </c>
      <c r="V107" s="103">
        <f t="shared" si="5"/>
        <v>23199.57539921317</v>
      </c>
      <c r="W107" s="103">
        <f t="shared" si="4"/>
        <v>4059925.6948623047</v>
      </c>
      <c r="X107" s="298">
        <f t="shared" si="7"/>
        <v>0.2837599389524298</v>
      </c>
      <c r="Y107" s="103">
        <f t="shared" si="6"/>
        <v>1152044.2673255287</v>
      </c>
    </row>
    <row r="108" spans="2:25" ht="13.5">
      <c r="B108" s="17" t="s">
        <v>155</v>
      </c>
      <c r="C108" s="106">
        <v>81</v>
      </c>
      <c r="D108" s="16"/>
      <c r="E108" s="16"/>
      <c r="F108" s="16"/>
      <c r="G108" s="16"/>
      <c r="H108" s="16"/>
      <c r="I108" s="16"/>
      <c r="J108" s="16"/>
      <c r="K108" s="16"/>
      <c r="L108" s="16"/>
      <c r="M108" s="16"/>
      <c r="N108" s="16"/>
      <c r="O108" s="16"/>
      <c r="P108" s="16"/>
      <c r="Q108" s="16"/>
      <c r="R108" s="16"/>
      <c r="S108" s="16"/>
      <c r="T108" s="16">
        <v>1</v>
      </c>
      <c r="U108" s="16">
        <v>175</v>
      </c>
      <c r="V108" s="103">
        <f t="shared" si="5"/>
        <v>23686.766482596642</v>
      </c>
      <c r="W108" s="103">
        <f t="shared" si="4"/>
        <v>4145184.1344544124</v>
      </c>
      <c r="X108" s="298">
        <f t="shared" si="7"/>
        <v>0.27496338084490446</v>
      </c>
      <c r="Y108" s="103">
        <f t="shared" si="6"/>
        <v>1139773.8438342442</v>
      </c>
    </row>
    <row r="109" spans="2:25" ht="13.5">
      <c r="B109" s="17" t="s">
        <v>156</v>
      </c>
      <c r="C109" s="106">
        <v>82</v>
      </c>
      <c r="D109" s="16"/>
      <c r="E109" s="16"/>
      <c r="F109" s="16"/>
      <c r="G109" s="16"/>
      <c r="H109" s="16"/>
      <c r="I109" s="16"/>
      <c r="J109" s="16"/>
      <c r="K109" s="16"/>
      <c r="L109" s="16"/>
      <c r="M109" s="16"/>
      <c r="N109" s="16"/>
      <c r="O109" s="16"/>
      <c r="P109" s="16"/>
      <c r="Q109" s="16"/>
      <c r="R109" s="16"/>
      <c r="S109" s="16"/>
      <c r="T109" s="16">
        <v>1</v>
      </c>
      <c r="U109" s="16">
        <v>175</v>
      </c>
      <c r="V109" s="103">
        <f t="shared" si="5"/>
        <v>24184.18857873117</v>
      </c>
      <c r="W109" s="103">
        <f t="shared" si="4"/>
        <v>4232233.001277954</v>
      </c>
      <c r="X109" s="298">
        <f t="shared" si="7"/>
        <v>0.2664395160387124</v>
      </c>
      <c r="Y109" s="103">
        <f t="shared" si="6"/>
        <v>1127634.1126235654</v>
      </c>
    </row>
    <row r="110" spans="2:25" ht="13.5">
      <c r="B110" s="17" t="s">
        <v>157</v>
      </c>
      <c r="C110" s="106">
        <v>83</v>
      </c>
      <c r="D110" s="16"/>
      <c r="E110" s="16"/>
      <c r="F110" s="16"/>
      <c r="G110" s="16"/>
      <c r="H110" s="16"/>
      <c r="I110" s="16"/>
      <c r="J110" s="16"/>
      <c r="K110" s="16"/>
      <c r="L110" s="16"/>
      <c r="M110" s="16"/>
      <c r="N110" s="16"/>
      <c r="O110" s="16"/>
      <c r="P110" s="16"/>
      <c r="Q110" s="16"/>
      <c r="R110" s="16"/>
      <c r="S110" s="16"/>
      <c r="T110" s="16">
        <v>1</v>
      </c>
      <c r="U110" s="16">
        <v>175</v>
      </c>
      <c r="V110" s="103">
        <f t="shared" si="5"/>
        <v>24692.05653888452</v>
      </c>
      <c r="W110" s="103">
        <f t="shared" si="4"/>
        <v>4321109.894304791</v>
      </c>
      <c r="X110" s="298">
        <f t="shared" si="7"/>
        <v>0.25817989104151234</v>
      </c>
      <c r="Y110" s="103">
        <f t="shared" si="6"/>
        <v>1115623.6816900119</v>
      </c>
    </row>
    <row r="111" spans="2:25" ht="13.5">
      <c r="B111" s="17" t="s">
        <v>158</v>
      </c>
      <c r="C111" s="106">
        <v>84</v>
      </c>
      <c r="D111" s="16"/>
      <c r="E111" s="16"/>
      <c r="F111" s="16"/>
      <c r="G111" s="16"/>
      <c r="H111" s="16"/>
      <c r="I111" s="16"/>
      <c r="J111" s="16"/>
      <c r="K111" s="16"/>
      <c r="L111" s="16"/>
      <c r="M111" s="16"/>
      <c r="N111" s="16"/>
      <c r="O111" s="16"/>
      <c r="P111" s="16"/>
      <c r="Q111" s="16"/>
      <c r="R111" s="16"/>
      <c r="S111" s="16"/>
      <c r="T111" s="16">
        <v>1</v>
      </c>
      <c r="U111" s="16">
        <v>175</v>
      </c>
      <c r="V111" s="103">
        <f t="shared" si="5"/>
        <v>25210.589726201095</v>
      </c>
      <c r="W111" s="103">
        <f t="shared" si="4"/>
        <v>4411853.202085191</v>
      </c>
      <c r="X111" s="298">
        <f t="shared" si="7"/>
        <v>0.25017631441922544</v>
      </c>
      <c r="Y111" s="103">
        <f t="shared" si="6"/>
        <v>1103741.1738563315</v>
      </c>
    </row>
    <row r="112" spans="2:25" ht="13.5">
      <c r="B112" s="17" t="s">
        <v>159</v>
      </c>
      <c r="C112" s="106">
        <v>85</v>
      </c>
      <c r="D112" s="16"/>
      <c r="E112" s="16"/>
      <c r="F112" s="16"/>
      <c r="G112" s="16"/>
      <c r="H112" s="16"/>
      <c r="I112" s="16"/>
      <c r="J112" s="16"/>
      <c r="K112" s="16"/>
      <c r="L112" s="16"/>
      <c r="M112" s="16"/>
      <c r="N112" s="16"/>
      <c r="O112" s="16"/>
      <c r="P112" s="16"/>
      <c r="Q112" s="16"/>
      <c r="R112" s="16"/>
      <c r="S112" s="16"/>
      <c r="T112" s="16">
        <v>1</v>
      </c>
      <c r="U112" s="16">
        <v>175</v>
      </c>
      <c r="V112" s="103">
        <f t="shared" si="5"/>
        <v>25740.012110451316</v>
      </c>
      <c r="W112" s="103">
        <f t="shared" si="4"/>
        <v>4504502.11932898</v>
      </c>
      <c r="X112" s="298">
        <f t="shared" si="7"/>
        <v>0.24242084867222946</v>
      </c>
      <c r="Y112" s="103">
        <f t="shared" si="6"/>
        <v>1091985.2266135877</v>
      </c>
    </row>
    <row r="113" spans="2:25" ht="13.5">
      <c r="B113" s="17" t="s">
        <v>160</v>
      </c>
      <c r="C113" s="106">
        <v>86</v>
      </c>
      <c r="D113" s="16"/>
      <c r="E113" s="16"/>
      <c r="F113" s="16"/>
      <c r="G113" s="16"/>
      <c r="H113" s="16"/>
      <c r="I113" s="16"/>
      <c r="J113" s="16"/>
      <c r="K113" s="16"/>
      <c r="L113" s="16"/>
      <c r="M113" s="16"/>
      <c r="N113" s="16"/>
      <c r="O113" s="16"/>
      <c r="P113" s="16"/>
      <c r="Q113" s="16"/>
      <c r="R113" s="16"/>
      <c r="S113" s="16"/>
      <c r="T113" s="16">
        <v>1</v>
      </c>
      <c r="U113" s="16">
        <v>175</v>
      </c>
      <c r="V113" s="103">
        <f t="shared" si="5"/>
        <v>26280.552364770792</v>
      </c>
      <c r="W113" s="103">
        <f t="shared" si="4"/>
        <v>4599096.6638348885</v>
      </c>
      <c r="X113" s="298">
        <f t="shared" si="7"/>
        <v>0.23490580236339034</v>
      </c>
      <c r="Y113" s="103">
        <f t="shared" si="6"/>
        <v>1080354.4919649262</v>
      </c>
    </row>
    <row r="114" spans="2:25" ht="13.5">
      <c r="B114" s="17" t="s">
        <v>180</v>
      </c>
      <c r="C114" s="16"/>
      <c r="D114" s="16"/>
      <c r="E114" s="16"/>
      <c r="F114" s="16"/>
      <c r="G114" s="16"/>
      <c r="H114" s="16"/>
      <c r="I114" s="16"/>
      <c r="J114" s="16"/>
      <c r="K114" s="16"/>
      <c r="L114" s="16"/>
      <c r="M114" s="16"/>
      <c r="N114" s="16"/>
      <c r="O114" s="16"/>
      <c r="P114" s="16"/>
      <c r="Q114" s="16"/>
      <c r="R114" s="16"/>
      <c r="S114" s="16"/>
      <c r="T114" s="16"/>
      <c r="U114" s="16"/>
      <c r="V114" s="103"/>
      <c r="W114" s="103">
        <v>0</v>
      </c>
      <c r="X114" s="298">
        <v>0</v>
      </c>
      <c r="Y114" s="103">
        <v>0</v>
      </c>
    </row>
    <row r="115" spans="23:25" ht="13.5">
      <c r="W115" s="631" t="s">
        <v>181</v>
      </c>
      <c r="X115" s="632"/>
      <c r="Y115" s="103">
        <f>SUM(Y68:Y114)</f>
        <v>62426062.29442748</v>
      </c>
    </row>
    <row r="116" spans="2:18" ht="13.5">
      <c r="B116" s="109" t="s">
        <v>182</v>
      </c>
      <c r="C116" s="628" t="s">
        <v>183</v>
      </c>
      <c r="D116" s="628"/>
      <c r="E116" s="628"/>
      <c r="F116" s="628"/>
      <c r="G116" s="628"/>
      <c r="H116" s="628"/>
      <c r="I116" s="628"/>
      <c r="J116" s="628"/>
      <c r="K116" s="628"/>
      <c r="L116" s="628"/>
      <c r="M116" s="628"/>
      <c r="N116" s="628"/>
      <c r="O116" s="628"/>
      <c r="P116" s="628"/>
      <c r="Q116" s="628"/>
      <c r="R116" s="628"/>
    </row>
    <row r="117" spans="2:25" ht="13.5">
      <c r="B117" s="109" t="s">
        <v>184</v>
      </c>
      <c r="C117" s="633" t="s">
        <v>32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row>
    <row r="118" spans="2:13" ht="13.5">
      <c r="B118" s="109" t="s">
        <v>185</v>
      </c>
      <c r="C118" s="628" t="s">
        <v>33</v>
      </c>
      <c r="D118" s="628"/>
      <c r="E118" s="628"/>
      <c r="F118" s="628"/>
      <c r="G118" s="628"/>
      <c r="H118" s="628"/>
      <c r="I118" s="628"/>
      <c r="J118" s="628"/>
      <c r="K118" s="628"/>
      <c r="L118" s="628"/>
      <c r="M118" s="628"/>
    </row>
    <row r="121" spans="1:8" ht="13.5">
      <c r="A121" s="627" t="s">
        <v>572</v>
      </c>
      <c r="B121" s="627"/>
      <c r="C121" s="627"/>
      <c r="D121" s="627"/>
      <c r="E121" s="627"/>
      <c r="F121" s="627"/>
      <c r="G121" s="627"/>
      <c r="H121" s="627"/>
    </row>
    <row r="122" spans="1:8" ht="13.5">
      <c r="A122" s="101"/>
      <c r="B122" s="101"/>
      <c r="C122" s="101"/>
      <c r="D122" s="101"/>
      <c r="E122" s="101"/>
      <c r="F122" s="101"/>
      <c r="G122" s="101"/>
      <c r="H122" s="101"/>
    </row>
    <row r="123" spans="1:21" ht="13.5">
      <c r="A123" s="101"/>
      <c r="B123" s="101"/>
      <c r="C123" s="101"/>
      <c r="D123" s="12" t="s">
        <v>618</v>
      </c>
      <c r="E123" s="12"/>
      <c r="F123" s="12"/>
      <c r="G123" s="12"/>
      <c r="H123" s="12"/>
      <c r="I123" s="12"/>
      <c r="L123" s="628"/>
      <c r="M123" s="628"/>
      <c r="N123" s="628"/>
      <c r="O123" s="628"/>
      <c r="P123" s="628"/>
      <c r="Q123" s="628"/>
      <c r="R123" s="628"/>
      <c r="S123" s="628"/>
      <c r="T123" s="628"/>
      <c r="U123" s="628"/>
    </row>
    <row r="124" spans="1:9" ht="13.5">
      <c r="A124" s="101"/>
      <c r="B124" s="101"/>
      <c r="C124" s="101"/>
      <c r="D124" s="12"/>
      <c r="E124" s="12"/>
      <c r="F124" s="12"/>
      <c r="G124" s="12"/>
      <c r="H124" s="12"/>
      <c r="I124" s="12"/>
    </row>
    <row r="125" spans="2:25" ht="13.5">
      <c r="B125" s="629" t="s">
        <v>573</v>
      </c>
      <c r="C125" s="629" t="s">
        <v>161</v>
      </c>
      <c r="D125" s="630" t="s">
        <v>162</v>
      </c>
      <c r="E125" s="629" t="s">
        <v>163</v>
      </c>
      <c r="F125" s="629" t="s">
        <v>164</v>
      </c>
      <c r="G125" s="629" t="s">
        <v>165</v>
      </c>
      <c r="H125" s="630" t="s">
        <v>166</v>
      </c>
      <c r="I125" s="630"/>
      <c r="J125" s="630"/>
      <c r="K125" s="630"/>
      <c r="L125" s="629" t="s">
        <v>167</v>
      </c>
      <c r="M125" s="629"/>
      <c r="N125" s="629"/>
      <c r="O125" s="630" t="s">
        <v>168</v>
      </c>
      <c r="P125" s="630"/>
      <c r="Q125" s="630"/>
      <c r="R125" s="630"/>
      <c r="S125" s="630"/>
      <c r="T125" s="629" t="s">
        <v>169</v>
      </c>
      <c r="U125" s="629" t="s">
        <v>170</v>
      </c>
      <c r="V125" s="103"/>
      <c r="W125" s="103"/>
      <c r="X125" s="298"/>
      <c r="Y125" s="103"/>
    </row>
    <row r="126" spans="1:25" ht="54">
      <c r="A126" s="104"/>
      <c r="B126" s="629"/>
      <c r="C126" s="629"/>
      <c r="D126" s="630"/>
      <c r="E126" s="629"/>
      <c r="F126" s="629"/>
      <c r="G126" s="629"/>
      <c r="H126" s="102" t="s">
        <v>171</v>
      </c>
      <c r="I126" s="102" t="s">
        <v>172</v>
      </c>
      <c r="J126" s="102" t="s">
        <v>173</v>
      </c>
      <c r="K126" s="102" t="s">
        <v>174</v>
      </c>
      <c r="L126" s="102" t="s">
        <v>175</v>
      </c>
      <c r="M126" s="102" t="s">
        <v>176</v>
      </c>
      <c r="N126" s="102" t="s">
        <v>177</v>
      </c>
      <c r="O126" s="102" t="s">
        <v>496</v>
      </c>
      <c r="P126" s="102" t="s">
        <v>497</v>
      </c>
      <c r="Q126" s="102" t="s">
        <v>246</v>
      </c>
      <c r="R126" s="102" t="s">
        <v>247</v>
      </c>
      <c r="S126" s="102" t="s">
        <v>248</v>
      </c>
      <c r="T126" s="629"/>
      <c r="U126" s="629"/>
      <c r="V126" s="105" t="s">
        <v>249</v>
      </c>
      <c r="W126" s="105" t="s">
        <v>250</v>
      </c>
      <c r="X126" s="299" t="s">
        <v>251</v>
      </c>
      <c r="Y126" s="105" t="s">
        <v>252</v>
      </c>
    </row>
    <row r="127" spans="2:25" ht="13.5">
      <c r="B127" s="106" t="s">
        <v>537</v>
      </c>
      <c r="C127" s="106">
        <v>45</v>
      </c>
      <c r="D127" s="106"/>
      <c r="E127" s="106"/>
      <c r="F127" s="106"/>
      <c r="G127" s="106"/>
      <c r="H127" s="106">
        <v>18</v>
      </c>
      <c r="I127" s="106">
        <v>15</v>
      </c>
      <c r="J127" s="106"/>
      <c r="K127" s="106"/>
      <c r="L127" s="106"/>
      <c r="M127" s="106"/>
      <c r="N127" s="106"/>
      <c r="O127" s="106"/>
      <c r="P127" s="106"/>
      <c r="Q127" s="106"/>
      <c r="R127" s="106"/>
      <c r="S127" s="106"/>
      <c r="T127" s="106">
        <v>3</v>
      </c>
      <c r="U127" s="106">
        <v>223</v>
      </c>
      <c r="V127" s="107">
        <v>19520</v>
      </c>
      <c r="W127" s="107">
        <f aca="true" t="shared" si="8" ref="W127:W173">U127*V127</f>
        <v>4352960</v>
      </c>
      <c r="X127" s="300" t="s">
        <v>253</v>
      </c>
      <c r="Y127" s="108" t="s">
        <v>253</v>
      </c>
    </row>
    <row r="128" spans="2:25" ht="13.5">
      <c r="B128" s="17" t="s">
        <v>254</v>
      </c>
      <c r="C128" s="106">
        <v>46</v>
      </c>
      <c r="D128" s="16"/>
      <c r="E128" s="16"/>
      <c r="F128" s="16"/>
      <c r="G128" s="16"/>
      <c r="H128" s="106"/>
      <c r="I128" s="106">
        <v>16</v>
      </c>
      <c r="J128" s="16"/>
      <c r="K128" s="16"/>
      <c r="L128" s="16"/>
      <c r="M128" s="16"/>
      <c r="N128" s="16"/>
      <c r="O128" s="16"/>
      <c r="P128" s="16"/>
      <c r="Q128" s="16"/>
      <c r="R128" s="16"/>
      <c r="S128" s="16"/>
      <c r="T128" s="16">
        <v>2</v>
      </c>
      <c r="U128" s="16">
        <v>201</v>
      </c>
      <c r="V128" s="103">
        <f aca="true" t="shared" si="9" ref="V128:V173">V127*1.021</f>
        <v>19929.92</v>
      </c>
      <c r="W128" s="103">
        <f t="shared" si="8"/>
        <v>4005913.9199999995</v>
      </c>
      <c r="X128" s="298">
        <v>0.969</v>
      </c>
      <c r="Y128" s="103">
        <f aca="true" t="shared" si="10" ref="Y128:Y173">W128*X128</f>
        <v>3881730.5884799995</v>
      </c>
    </row>
    <row r="129" spans="2:25" ht="13.5">
      <c r="B129" s="17" t="s">
        <v>255</v>
      </c>
      <c r="C129" s="106">
        <v>47</v>
      </c>
      <c r="D129" s="16"/>
      <c r="E129" s="16"/>
      <c r="F129" s="16"/>
      <c r="G129" s="16"/>
      <c r="H129" s="106"/>
      <c r="I129" s="106">
        <v>17</v>
      </c>
      <c r="J129" s="16"/>
      <c r="K129" s="16"/>
      <c r="L129" s="16"/>
      <c r="M129" s="16"/>
      <c r="N129" s="16"/>
      <c r="O129" s="16"/>
      <c r="P129" s="16"/>
      <c r="Q129" s="16"/>
      <c r="R129" s="16"/>
      <c r="S129" s="16"/>
      <c r="T129" s="16">
        <v>2</v>
      </c>
      <c r="U129" s="16">
        <v>201</v>
      </c>
      <c r="V129" s="103">
        <f t="shared" si="9"/>
        <v>20348.448319999996</v>
      </c>
      <c r="W129" s="103">
        <f t="shared" si="8"/>
        <v>4090038.1123199994</v>
      </c>
      <c r="X129" s="298">
        <f aca="true" t="shared" si="11" ref="X129:X173">X128*0.969</f>
        <v>0.9389609999999999</v>
      </c>
      <c r="Y129" s="103">
        <f t="shared" si="10"/>
        <v>3840386.2759820987</v>
      </c>
    </row>
    <row r="130" spans="2:25" ht="13.5">
      <c r="B130" s="17" t="s">
        <v>256</v>
      </c>
      <c r="C130" s="106">
        <v>48</v>
      </c>
      <c r="D130" s="16"/>
      <c r="E130" s="16"/>
      <c r="F130" s="16"/>
      <c r="G130" s="16"/>
      <c r="H130" s="106"/>
      <c r="I130" s="106">
        <v>18</v>
      </c>
      <c r="J130" s="16"/>
      <c r="K130" s="16"/>
      <c r="L130" s="16"/>
      <c r="M130" s="16"/>
      <c r="N130" s="16"/>
      <c r="O130" s="16"/>
      <c r="P130" s="16"/>
      <c r="Q130" s="16"/>
      <c r="R130" s="16"/>
      <c r="S130" s="16"/>
      <c r="T130" s="16">
        <v>2</v>
      </c>
      <c r="U130" s="16">
        <v>201</v>
      </c>
      <c r="V130" s="103">
        <f t="shared" si="9"/>
        <v>20775.765734719993</v>
      </c>
      <c r="W130" s="103">
        <f t="shared" si="8"/>
        <v>4175928.9126787186</v>
      </c>
      <c r="X130" s="298">
        <f t="shared" si="11"/>
        <v>0.9098532089999999</v>
      </c>
      <c r="Y130" s="103">
        <f t="shared" si="10"/>
        <v>3799482.3217566125</v>
      </c>
    </row>
    <row r="131" spans="2:25" ht="13.5">
      <c r="B131" s="17" t="s">
        <v>257</v>
      </c>
      <c r="C131" s="106">
        <v>49</v>
      </c>
      <c r="D131" s="16"/>
      <c r="E131" s="16"/>
      <c r="F131" s="16"/>
      <c r="G131" s="16"/>
      <c r="H131" s="16"/>
      <c r="I131" s="16"/>
      <c r="J131" s="16"/>
      <c r="K131" s="16"/>
      <c r="L131" s="16"/>
      <c r="M131" s="16"/>
      <c r="N131" s="16"/>
      <c r="O131" s="16"/>
      <c r="P131" s="16"/>
      <c r="Q131" s="16"/>
      <c r="R131" s="16"/>
      <c r="S131" s="16"/>
      <c r="T131" s="16">
        <v>1</v>
      </c>
      <c r="U131" s="16">
        <v>153</v>
      </c>
      <c r="V131" s="103">
        <f t="shared" si="9"/>
        <v>21212.05681514911</v>
      </c>
      <c r="W131" s="103">
        <f t="shared" si="8"/>
        <v>3245444.692717814</v>
      </c>
      <c r="X131" s="298">
        <f t="shared" si="11"/>
        <v>0.8816477595209998</v>
      </c>
      <c r="Y131" s="103">
        <f t="shared" si="10"/>
        <v>2861339.04198398</v>
      </c>
    </row>
    <row r="132" spans="2:25" ht="13.5">
      <c r="B132" s="17" t="s">
        <v>258</v>
      </c>
      <c r="C132" s="106">
        <v>50</v>
      </c>
      <c r="D132" s="16"/>
      <c r="E132" s="16"/>
      <c r="F132" s="16"/>
      <c r="G132" s="16"/>
      <c r="H132" s="16"/>
      <c r="I132" s="16"/>
      <c r="J132" s="16"/>
      <c r="K132" s="16"/>
      <c r="L132" s="16"/>
      <c r="M132" s="16"/>
      <c r="N132" s="16"/>
      <c r="O132" s="16"/>
      <c r="P132" s="16"/>
      <c r="Q132" s="16"/>
      <c r="R132" s="16"/>
      <c r="S132" s="16"/>
      <c r="T132" s="16">
        <v>1</v>
      </c>
      <c r="U132" s="16">
        <v>153</v>
      </c>
      <c r="V132" s="103">
        <f t="shared" si="9"/>
        <v>21657.51000826724</v>
      </c>
      <c r="W132" s="103">
        <f t="shared" si="8"/>
        <v>3313599.0312648877</v>
      </c>
      <c r="X132" s="298">
        <f t="shared" si="11"/>
        <v>0.8543166789758488</v>
      </c>
      <c r="Y132" s="103">
        <f t="shared" si="10"/>
        <v>2830862.919847809</v>
      </c>
    </row>
    <row r="133" spans="2:25" ht="13.5">
      <c r="B133" s="17" t="s">
        <v>259</v>
      </c>
      <c r="C133" s="106">
        <v>51</v>
      </c>
      <c r="D133" s="16"/>
      <c r="E133" s="16"/>
      <c r="F133" s="16"/>
      <c r="G133" s="16"/>
      <c r="H133" s="16"/>
      <c r="I133" s="16"/>
      <c r="J133" s="16"/>
      <c r="K133" s="16"/>
      <c r="L133" s="16"/>
      <c r="M133" s="16"/>
      <c r="N133" s="16"/>
      <c r="O133" s="16"/>
      <c r="P133" s="16"/>
      <c r="Q133" s="16"/>
      <c r="R133" s="16"/>
      <c r="S133" s="16"/>
      <c r="T133" s="16">
        <v>1</v>
      </c>
      <c r="U133" s="16">
        <v>153</v>
      </c>
      <c r="V133" s="103">
        <f t="shared" si="9"/>
        <v>22112.31771844085</v>
      </c>
      <c r="W133" s="103">
        <f t="shared" si="8"/>
        <v>3383184.61092145</v>
      </c>
      <c r="X133" s="298">
        <f t="shared" si="11"/>
        <v>0.8278328619275975</v>
      </c>
      <c r="Y133" s="103">
        <f t="shared" si="10"/>
        <v>2800711.3988885093</v>
      </c>
    </row>
    <row r="134" spans="2:25" ht="13.5">
      <c r="B134" s="17" t="s">
        <v>260</v>
      </c>
      <c r="C134" s="106">
        <v>52</v>
      </c>
      <c r="D134" s="16"/>
      <c r="E134" s="16"/>
      <c r="F134" s="16"/>
      <c r="G134" s="16"/>
      <c r="H134" s="16"/>
      <c r="I134" s="16"/>
      <c r="J134" s="16"/>
      <c r="K134" s="16"/>
      <c r="L134" s="16"/>
      <c r="M134" s="16"/>
      <c r="N134" s="16"/>
      <c r="O134" s="16"/>
      <c r="P134" s="16"/>
      <c r="Q134" s="16"/>
      <c r="R134" s="16"/>
      <c r="S134" s="16"/>
      <c r="T134" s="16">
        <v>1</v>
      </c>
      <c r="U134" s="16">
        <v>153</v>
      </c>
      <c r="V134" s="103">
        <f t="shared" si="9"/>
        <v>22576.676390528104</v>
      </c>
      <c r="W134" s="103">
        <f t="shared" si="8"/>
        <v>3454231.4877508</v>
      </c>
      <c r="X134" s="298">
        <f t="shared" si="11"/>
        <v>0.802170043207842</v>
      </c>
      <c r="Y134" s="103">
        <f t="shared" si="10"/>
        <v>2770881.0217789477</v>
      </c>
    </row>
    <row r="135" spans="2:25" ht="13.5">
      <c r="B135" s="17" t="s">
        <v>261</v>
      </c>
      <c r="C135" s="106">
        <v>53</v>
      </c>
      <c r="D135" s="16"/>
      <c r="E135" s="16"/>
      <c r="F135" s="16"/>
      <c r="G135" s="16"/>
      <c r="H135" s="16"/>
      <c r="I135" s="16"/>
      <c r="J135" s="16"/>
      <c r="K135" s="16"/>
      <c r="L135" s="16"/>
      <c r="M135" s="16"/>
      <c r="N135" s="16"/>
      <c r="O135" s="16"/>
      <c r="P135" s="16"/>
      <c r="Q135" s="16"/>
      <c r="R135" s="16"/>
      <c r="S135" s="16"/>
      <c r="T135" s="16">
        <v>1</v>
      </c>
      <c r="U135" s="16">
        <v>153</v>
      </c>
      <c r="V135" s="103">
        <f t="shared" si="9"/>
        <v>23050.786594729194</v>
      </c>
      <c r="W135" s="103">
        <f t="shared" si="8"/>
        <v>3526770.348993567</v>
      </c>
      <c r="X135" s="298">
        <f t="shared" si="11"/>
        <v>0.7773027718683989</v>
      </c>
      <c r="Y135" s="103">
        <f t="shared" si="10"/>
        <v>2741368.36801598</v>
      </c>
    </row>
    <row r="136" spans="2:25" ht="13.5">
      <c r="B136" s="17" t="s">
        <v>262</v>
      </c>
      <c r="C136" s="106">
        <v>54</v>
      </c>
      <c r="D136" s="16"/>
      <c r="E136" s="16"/>
      <c r="F136" s="16"/>
      <c r="G136" s="16"/>
      <c r="H136" s="16"/>
      <c r="I136" s="16"/>
      <c r="J136" s="16"/>
      <c r="K136" s="16"/>
      <c r="L136" s="16"/>
      <c r="M136" s="16"/>
      <c r="N136" s="16"/>
      <c r="O136" s="16"/>
      <c r="P136" s="16"/>
      <c r="Q136" s="16"/>
      <c r="R136" s="16"/>
      <c r="S136" s="16"/>
      <c r="T136" s="16">
        <v>1</v>
      </c>
      <c r="U136" s="16">
        <v>153</v>
      </c>
      <c r="V136" s="103">
        <f t="shared" si="9"/>
        <v>23534.853113218505</v>
      </c>
      <c r="W136" s="103">
        <f t="shared" si="8"/>
        <v>3600832.5263224314</v>
      </c>
      <c r="X136" s="298">
        <f t="shared" si="11"/>
        <v>0.7532063859404785</v>
      </c>
      <c r="Y136" s="103">
        <f t="shared" si="10"/>
        <v>2712170.0535282413</v>
      </c>
    </row>
    <row r="137" spans="2:25" ht="13.5">
      <c r="B137" s="17" t="s">
        <v>263</v>
      </c>
      <c r="C137" s="106">
        <v>55</v>
      </c>
      <c r="D137" s="16"/>
      <c r="E137" s="16"/>
      <c r="F137" s="16"/>
      <c r="G137" s="16"/>
      <c r="H137" s="16"/>
      <c r="I137" s="16"/>
      <c r="J137" s="16"/>
      <c r="K137" s="16"/>
      <c r="L137" s="16"/>
      <c r="M137" s="16"/>
      <c r="N137" s="16"/>
      <c r="O137" s="16"/>
      <c r="P137" s="16"/>
      <c r="Q137" s="16"/>
      <c r="R137" s="16"/>
      <c r="S137" s="16"/>
      <c r="T137" s="16">
        <v>1</v>
      </c>
      <c r="U137" s="16">
        <v>175</v>
      </c>
      <c r="V137" s="103">
        <f t="shared" si="9"/>
        <v>24029.08502859609</v>
      </c>
      <c r="W137" s="103">
        <f t="shared" si="8"/>
        <v>4205089.880004316</v>
      </c>
      <c r="X137" s="298">
        <f t="shared" si="11"/>
        <v>0.7298569879763237</v>
      </c>
      <c r="Y137" s="103">
        <f t="shared" si="10"/>
        <v>3069114.2339896704</v>
      </c>
    </row>
    <row r="138" spans="2:25" ht="13.5">
      <c r="B138" s="17" t="s">
        <v>264</v>
      </c>
      <c r="C138" s="106">
        <v>56</v>
      </c>
      <c r="D138" s="16"/>
      <c r="E138" s="16"/>
      <c r="F138" s="16"/>
      <c r="G138" s="16"/>
      <c r="H138" s="16"/>
      <c r="I138" s="16"/>
      <c r="J138" s="16"/>
      <c r="K138" s="16"/>
      <c r="L138" s="16"/>
      <c r="M138" s="16"/>
      <c r="N138" s="16"/>
      <c r="O138" s="16"/>
      <c r="P138" s="16"/>
      <c r="Q138" s="16"/>
      <c r="R138" s="16"/>
      <c r="S138" s="16"/>
      <c r="T138" s="16">
        <v>1</v>
      </c>
      <c r="U138" s="16">
        <v>175</v>
      </c>
      <c r="V138" s="103">
        <f t="shared" si="9"/>
        <v>24533.695814196606</v>
      </c>
      <c r="W138" s="103">
        <f t="shared" si="8"/>
        <v>4293396.767484406</v>
      </c>
      <c r="X138" s="298">
        <f t="shared" si="11"/>
        <v>0.7072314213490577</v>
      </c>
      <c r="Y138" s="103">
        <f t="shared" si="10"/>
        <v>3036425.0982834464</v>
      </c>
    </row>
    <row r="139" spans="2:25" ht="13.5">
      <c r="B139" s="17" t="s">
        <v>265</v>
      </c>
      <c r="C139" s="106">
        <v>57</v>
      </c>
      <c r="D139" s="16"/>
      <c r="E139" s="16"/>
      <c r="F139" s="16"/>
      <c r="G139" s="16"/>
      <c r="H139" s="16"/>
      <c r="I139" s="16"/>
      <c r="J139" s="16"/>
      <c r="K139" s="16"/>
      <c r="L139" s="16"/>
      <c r="M139" s="16"/>
      <c r="N139" s="16"/>
      <c r="O139" s="16"/>
      <c r="P139" s="16"/>
      <c r="Q139" s="16"/>
      <c r="R139" s="16"/>
      <c r="S139" s="16"/>
      <c r="T139" s="16">
        <v>1</v>
      </c>
      <c r="U139" s="16">
        <v>175</v>
      </c>
      <c r="V139" s="103">
        <f t="shared" si="9"/>
        <v>25048.90342629473</v>
      </c>
      <c r="W139" s="103">
        <f t="shared" si="8"/>
        <v>4383558.099601578</v>
      </c>
      <c r="X139" s="298">
        <f t="shared" si="11"/>
        <v>0.6853072472872369</v>
      </c>
      <c r="Y139" s="103">
        <f t="shared" si="10"/>
        <v>3004084.134561629</v>
      </c>
    </row>
    <row r="140" spans="2:25" ht="13.5">
      <c r="B140" s="17" t="s">
        <v>266</v>
      </c>
      <c r="C140" s="106">
        <v>58</v>
      </c>
      <c r="D140" s="16"/>
      <c r="E140" s="16"/>
      <c r="F140" s="16"/>
      <c r="G140" s="16"/>
      <c r="H140" s="16"/>
      <c r="I140" s="16"/>
      <c r="J140" s="16"/>
      <c r="K140" s="16"/>
      <c r="L140" s="16"/>
      <c r="M140" s="16"/>
      <c r="N140" s="16"/>
      <c r="O140" s="16"/>
      <c r="P140" s="16"/>
      <c r="Q140" s="16"/>
      <c r="R140" s="16"/>
      <c r="S140" s="16"/>
      <c r="T140" s="16">
        <v>1</v>
      </c>
      <c r="U140" s="16">
        <v>175</v>
      </c>
      <c r="V140" s="103">
        <f t="shared" si="9"/>
        <v>25574.930398246917</v>
      </c>
      <c r="W140" s="103">
        <f t="shared" si="8"/>
        <v>4475612.819693211</v>
      </c>
      <c r="X140" s="298">
        <f t="shared" si="11"/>
        <v>0.6640627226213326</v>
      </c>
      <c r="Y140" s="103">
        <f t="shared" si="10"/>
        <v>2972087.634444413</v>
      </c>
    </row>
    <row r="141" spans="2:25" ht="13.5">
      <c r="B141" s="17" t="s">
        <v>267</v>
      </c>
      <c r="C141" s="106">
        <v>59</v>
      </c>
      <c r="D141" s="16"/>
      <c r="E141" s="16"/>
      <c r="F141" s="16"/>
      <c r="G141" s="16"/>
      <c r="H141" s="16"/>
      <c r="I141" s="16"/>
      <c r="J141" s="16"/>
      <c r="K141" s="16"/>
      <c r="L141" s="16"/>
      <c r="M141" s="16"/>
      <c r="N141" s="16"/>
      <c r="O141" s="16"/>
      <c r="P141" s="16"/>
      <c r="Q141" s="16"/>
      <c r="R141" s="16"/>
      <c r="S141" s="16"/>
      <c r="T141" s="16">
        <v>1</v>
      </c>
      <c r="U141" s="16">
        <v>175</v>
      </c>
      <c r="V141" s="103">
        <f t="shared" si="9"/>
        <v>26112.0039366101</v>
      </c>
      <c r="W141" s="103">
        <f t="shared" si="8"/>
        <v>4569600.688906767</v>
      </c>
      <c r="X141" s="298">
        <f t="shared" si="11"/>
        <v>0.6434767782200712</v>
      </c>
      <c r="Y141" s="103">
        <f t="shared" si="10"/>
        <v>2940431.9290499445</v>
      </c>
    </row>
    <row r="142" spans="2:25" ht="13.5">
      <c r="B142" s="17" t="s">
        <v>268</v>
      </c>
      <c r="C142" s="106">
        <v>60</v>
      </c>
      <c r="D142" s="16"/>
      <c r="E142" s="16"/>
      <c r="F142" s="16"/>
      <c r="G142" s="16"/>
      <c r="H142" s="16"/>
      <c r="I142" s="16"/>
      <c r="J142" s="16"/>
      <c r="K142" s="16"/>
      <c r="L142" s="16"/>
      <c r="M142" s="16"/>
      <c r="N142" s="16"/>
      <c r="O142" s="16"/>
      <c r="P142" s="16"/>
      <c r="Q142" s="16"/>
      <c r="R142" s="16"/>
      <c r="S142" s="16"/>
      <c r="T142" s="16">
        <v>1</v>
      </c>
      <c r="U142" s="16">
        <v>175</v>
      </c>
      <c r="V142" s="103">
        <f t="shared" si="9"/>
        <v>26660.356019278912</v>
      </c>
      <c r="W142" s="103">
        <f t="shared" si="8"/>
        <v>4665562.30337381</v>
      </c>
      <c r="X142" s="298">
        <f t="shared" si="11"/>
        <v>0.623528998095249</v>
      </c>
      <c r="Y142" s="103">
        <f t="shared" si="10"/>
        <v>2909113.388573634</v>
      </c>
    </row>
    <row r="143" spans="2:25" ht="13.5">
      <c r="B143" s="17" t="s">
        <v>269</v>
      </c>
      <c r="C143" s="106">
        <v>61</v>
      </c>
      <c r="D143" s="16"/>
      <c r="E143" s="16"/>
      <c r="F143" s="16"/>
      <c r="G143" s="16"/>
      <c r="H143" s="16"/>
      <c r="I143" s="16"/>
      <c r="J143" s="16"/>
      <c r="K143" s="16"/>
      <c r="L143" s="16"/>
      <c r="M143" s="16"/>
      <c r="N143" s="16"/>
      <c r="O143" s="16"/>
      <c r="P143" s="16"/>
      <c r="Q143" s="16"/>
      <c r="R143" s="16"/>
      <c r="S143" s="16"/>
      <c r="T143" s="16">
        <v>1</v>
      </c>
      <c r="U143" s="16">
        <v>175</v>
      </c>
      <c r="V143" s="103">
        <f t="shared" si="9"/>
        <v>27220.223495683767</v>
      </c>
      <c r="W143" s="103">
        <f t="shared" si="8"/>
        <v>4763539.111744659</v>
      </c>
      <c r="X143" s="298">
        <f t="shared" si="11"/>
        <v>0.6041995991542962</v>
      </c>
      <c r="Y143" s="103">
        <f t="shared" si="10"/>
        <v>2878128.421871935</v>
      </c>
    </row>
    <row r="144" spans="2:25" ht="13.5">
      <c r="B144" s="17" t="s">
        <v>270</v>
      </c>
      <c r="C144" s="106">
        <v>62</v>
      </c>
      <c r="D144" s="16"/>
      <c r="E144" s="16"/>
      <c r="F144" s="16"/>
      <c r="G144" s="16"/>
      <c r="H144" s="16"/>
      <c r="I144" s="16"/>
      <c r="J144" s="16"/>
      <c r="K144" s="16"/>
      <c r="L144" s="16"/>
      <c r="M144" s="16"/>
      <c r="N144" s="16"/>
      <c r="O144" s="16"/>
      <c r="P144" s="16"/>
      <c r="Q144" s="16"/>
      <c r="R144" s="16"/>
      <c r="S144" s="16"/>
      <c r="T144" s="16">
        <v>1</v>
      </c>
      <c r="U144" s="16">
        <v>175</v>
      </c>
      <c r="V144" s="103">
        <f t="shared" si="9"/>
        <v>27791.848189093125</v>
      </c>
      <c r="W144" s="103">
        <f t="shared" si="8"/>
        <v>4863573.433091297</v>
      </c>
      <c r="X144" s="298">
        <f t="shared" si="11"/>
        <v>0.585469411580513</v>
      </c>
      <c r="Y144" s="103">
        <f t="shared" si="10"/>
        <v>2847473.476050577</v>
      </c>
    </row>
    <row r="145" spans="2:25" ht="13.5">
      <c r="B145" s="17" t="s">
        <v>271</v>
      </c>
      <c r="C145" s="106">
        <v>63</v>
      </c>
      <c r="D145" s="16"/>
      <c r="E145" s="16"/>
      <c r="F145" s="16"/>
      <c r="G145" s="16"/>
      <c r="H145" s="16"/>
      <c r="I145" s="16"/>
      <c r="J145" s="16"/>
      <c r="K145" s="16"/>
      <c r="L145" s="16"/>
      <c r="M145" s="16"/>
      <c r="N145" s="16"/>
      <c r="O145" s="16"/>
      <c r="P145" s="16"/>
      <c r="Q145" s="16"/>
      <c r="R145" s="16"/>
      <c r="S145" s="16"/>
      <c r="T145" s="16">
        <v>1</v>
      </c>
      <c r="U145" s="16">
        <v>175</v>
      </c>
      <c r="V145" s="103">
        <f t="shared" si="9"/>
        <v>28375.47700106408</v>
      </c>
      <c r="W145" s="103">
        <f t="shared" si="8"/>
        <v>4965708.475186214</v>
      </c>
      <c r="X145" s="298">
        <f t="shared" si="11"/>
        <v>0.5673198598215171</v>
      </c>
      <c r="Y145" s="103">
        <f t="shared" si="10"/>
        <v>2817145.0360571626</v>
      </c>
    </row>
    <row r="146" spans="2:25" ht="13.5">
      <c r="B146" s="17" t="s">
        <v>272</v>
      </c>
      <c r="C146" s="106">
        <v>64</v>
      </c>
      <c r="D146" s="16"/>
      <c r="E146" s="16"/>
      <c r="F146" s="16"/>
      <c r="G146" s="16"/>
      <c r="H146" s="16"/>
      <c r="I146" s="16"/>
      <c r="J146" s="16"/>
      <c r="K146" s="16"/>
      <c r="L146" s="16"/>
      <c r="M146" s="16"/>
      <c r="N146" s="16"/>
      <c r="O146" s="16"/>
      <c r="P146" s="16"/>
      <c r="Q146" s="16"/>
      <c r="R146" s="16"/>
      <c r="S146" s="16"/>
      <c r="T146" s="16">
        <v>1</v>
      </c>
      <c r="U146" s="16">
        <v>175</v>
      </c>
      <c r="V146" s="103">
        <f t="shared" si="9"/>
        <v>28971.36201808642</v>
      </c>
      <c r="W146" s="103">
        <f t="shared" si="8"/>
        <v>5069988.353165124</v>
      </c>
      <c r="X146" s="298">
        <f t="shared" si="11"/>
        <v>0.5497329441670501</v>
      </c>
      <c r="Y146" s="103">
        <f t="shared" si="10"/>
        <v>2787139.624278117</v>
      </c>
    </row>
    <row r="147" spans="2:25" ht="13.5">
      <c r="B147" s="17" t="s">
        <v>227</v>
      </c>
      <c r="C147" s="106">
        <v>65</v>
      </c>
      <c r="D147" s="16"/>
      <c r="E147" s="16"/>
      <c r="F147" s="16"/>
      <c r="G147" s="16"/>
      <c r="H147" s="16"/>
      <c r="I147" s="16"/>
      <c r="J147" s="16"/>
      <c r="K147" s="16"/>
      <c r="L147" s="16"/>
      <c r="M147" s="16"/>
      <c r="N147" s="16"/>
      <c r="O147" s="16"/>
      <c r="P147" s="16"/>
      <c r="Q147" s="16"/>
      <c r="R147" s="16"/>
      <c r="S147" s="16"/>
      <c r="T147" s="16">
        <v>1</v>
      </c>
      <c r="U147" s="16">
        <v>175</v>
      </c>
      <c r="V147" s="103">
        <f t="shared" si="9"/>
        <v>29579.760620466233</v>
      </c>
      <c r="W147" s="103">
        <f t="shared" si="8"/>
        <v>5176458.1085815905</v>
      </c>
      <c r="X147" s="298">
        <f t="shared" si="11"/>
        <v>0.5326912228978715</v>
      </c>
      <c r="Y147" s="103">
        <f t="shared" si="10"/>
        <v>2757453.8001399306</v>
      </c>
    </row>
    <row r="148" spans="2:25" ht="13.5">
      <c r="B148" s="17" t="s">
        <v>228</v>
      </c>
      <c r="C148" s="106">
        <v>66</v>
      </c>
      <c r="D148" s="16"/>
      <c r="E148" s="16"/>
      <c r="F148" s="16"/>
      <c r="G148" s="16"/>
      <c r="H148" s="16"/>
      <c r="I148" s="16"/>
      <c r="J148" s="16"/>
      <c r="K148" s="16"/>
      <c r="L148" s="16"/>
      <c r="M148" s="16"/>
      <c r="N148" s="16"/>
      <c r="O148" s="16"/>
      <c r="P148" s="16"/>
      <c r="Q148" s="16"/>
      <c r="R148" s="16"/>
      <c r="S148" s="16"/>
      <c r="T148" s="16">
        <v>1</v>
      </c>
      <c r="U148" s="16">
        <v>175</v>
      </c>
      <c r="V148" s="103">
        <f t="shared" si="9"/>
        <v>30200.935593496022</v>
      </c>
      <c r="W148" s="103">
        <f t="shared" si="8"/>
        <v>5285163.728861804</v>
      </c>
      <c r="X148" s="298">
        <f t="shared" si="11"/>
        <v>0.5161777949880375</v>
      </c>
      <c r="Y148" s="103">
        <f t="shared" si="10"/>
        <v>2728084.15971464</v>
      </c>
    </row>
    <row r="149" spans="2:25" ht="13.5">
      <c r="B149" s="17" t="s">
        <v>229</v>
      </c>
      <c r="C149" s="106">
        <v>67</v>
      </c>
      <c r="D149" s="16"/>
      <c r="E149" s="16"/>
      <c r="F149" s="16"/>
      <c r="G149" s="16"/>
      <c r="H149" s="16"/>
      <c r="I149" s="16"/>
      <c r="J149" s="16"/>
      <c r="K149" s="16"/>
      <c r="L149" s="16"/>
      <c r="M149" s="16"/>
      <c r="N149" s="16"/>
      <c r="O149" s="16"/>
      <c r="P149" s="16"/>
      <c r="Q149" s="16"/>
      <c r="R149" s="16"/>
      <c r="S149" s="16"/>
      <c r="T149" s="16">
        <v>1</v>
      </c>
      <c r="U149" s="16">
        <v>175</v>
      </c>
      <c r="V149" s="103">
        <f t="shared" si="9"/>
        <v>30835.155240959437</v>
      </c>
      <c r="W149" s="103">
        <f t="shared" si="8"/>
        <v>5396152.167167901</v>
      </c>
      <c r="X149" s="298">
        <f t="shared" si="11"/>
        <v>0.5001762833434084</v>
      </c>
      <c r="Y149" s="103">
        <f t="shared" si="10"/>
        <v>2699027.335329519</v>
      </c>
    </row>
    <row r="150" spans="2:25" ht="13.5">
      <c r="B150" s="17" t="s">
        <v>230</v>
      </c>
      <c r="C150" s="106">
        <v>68</v>
      </c>
      <c r="D150" s="16"/>
      <c r="E150" s="16"/>
      <c r="F150" s="16"/>
      <c r="G150" s="16"/>
      <c r="H150" s="16"/>
      <c r="I150" s="16"/>
      <c r="J150" s="16"/>
      <c r="K150" s="16"/>
      <c r="L150" s="16"/>
      <c r="M150" s="16"/>
      <c r="N150" s="16"/>
      <c r="O150" s="16"/>
      <c r="P150" s="16"/>
      <c r="Q150" s="16"/>
      <c r="R150" s="16"/>
      <c r="S150" s="16"/>
      <c r="T150" s="16">
        <v>1</v>
      </c>
      <c r="U150" s="16">
        <v>175</v>
      </c>
      <c r="V150" s="103">
        <f t="shared" si="9"/>
        <v>31482.69350101958</v>
      </c>
      <c r="W150" s="103">
        <f t="shared" si="8"/>
        <v>5509471.362678426</v>
      </c>
      <c r="X150" s="298">
        <f t="shared" si="11"/>
        <v>0.4846708185597627</v>
      </c>
      <c r="Y150" s="103">
        <f t="shared" si="10"/>
        <v>2670279.995180924</v>
      </c>
    </row>
    <row r="151" spans="2:25" ht="13.5">
      <c r="B151" s="17" t="s">
        <v>231</v>
      </c>
      <c r="C151" s="106">
        <v>69</v>
      </c>
      <c r="D151" s="16"/>
      <c r="E151" s="16"/>
      <c r="F151" s="16"/>
      <c r="G151" s="16"/>
      <c r="H151" s="16"/>
      <c r="I151" s="16"/>
      <c r="J151" s="16"/>
      <c r="K151" s="16"/>
      <c r="L151" s="16"/>
      <c r="M151" s="16"/>
      <c r="N151" s="16"/>
      <c r="O151" s="16"/>
      <c r="P151" s="16"/>
      <c r="Q151" s="16"/>
      <c r="R151" s="16"/>
      <c r="S151" s="16"/>
      <c r="T151" s="16">
        <v>1</v>
      </c>
      <c r="U151" s="16">
        <v>175</v>
      </c>
      <c r="V151" s="103">
        <f t="shared" si="9"/>
        <v>32143.83006454099</v>
      </c>
      <c r="W151" s="103">
        <f t="shared" si="8"/>
        <v>5625170.261294673</v>
      </c>
      <c r="X151" s="298">
        <f t="shared" si="11"/>
        <v>0.46964602318441</v>
      </c>
      <c r="Y151" s="103">
        <f t="shared" si="10"/>
        <v>2641838.842952252</v>
      </c>
    </row>
    <row r="152" spans="2:25" ht="13.5">
      <c r="B152" s="17" t="s">
        <v>232</v>
      </c>
      <c r="C152" s="106">
        <v>70</v>
      </c>
      <c r="D152" s="16"/>
      <c r="E152" s="16"/>
      <c r="F152" s="16"/>
      <c r="G152" s="16"/>
      <c r="H152" s="16"/>
      <c r="I152" s="16"/>
      <c r="J152" s="16"/>
      <c r="K152" s="16"/>
      <c r="L152" s="16"/>
      <c r="M152" s="16"/>
      <c r="N152" s="16"/>
      <c r="O152" s="16"/>
      <c r="P152" s="16"/>
      <c r="Q152" s="16"/>
      <c r="R152" s="16"/>
      <c r="S152" s="16"/>
      <c r="T152" s="16">
        <v>1</v>
      </c>
      <c r="U152" s="16">
        <v>175</v>
      </c>
      <c r="V152" s="103">
        <f t="shared" si="9"/>
        <v>32818.850495896346</v>
      </c>
      <c r="W152" s="103">
        <f t="shared" si="8"/>
        <v>5743298.83678186</v>
      </c>
      <c r="X152" s="298">
        <f t="shared" si="11"/>
        <v>0.4550869964656933</v>
      </c>
      <c r="Y152" s="103">
        <f t="shared" si="10"/>
        <v>2613700.6174359666</v>
      </c>
    </row>
    <row r="153" spans="2:25" ht="13.5">
      <c r="B153" s="17" t="s">
        <v>233</v>
      </c>
      <c r="C153" s="106">
        <v>71</v>
      </c>
      <c r="D153" s="16"/>
      <c r="E153" s="16"/>
      <c r="F153" s="16"/>
      <c r="G153" s="16"/>
      <c r="H153" s="16"/>
      <c r="I153" s="16"/>
      <c r="J153" s="16"/>
      <c r="K153" s="16"/>
      <c r="L153" s="16"/>
      <c r="M153" s="16"/>
      <c r="N153" s="16"/>
      <c r="O153" s="16"/>
      <c r="P153" s="16"/>
      <c r="Q153" s="16"/>
      <c r="R153" s="16"/>
      <c r="S153" s="16"/>
      <c r="T153" s="16">
        <v>1</v>
      </c>
      <c r="U153" s="16">
        <v>175</v>
      </c>
      <c r="V153" s="103">
        <f t="shared" si="9"/>
        <v>33508.046356310166</v>
      </c>
      <c r="W153" s="103">
        <f t="shared" si="8"/>
        <v>5863908.112354279</v>
      </c>
      <c r="X153" s="298">
        <f t="shared" si="11"/>
        <v>0.4409792995752568</v>
      </c>
      <c r="Y153" s="103">
        <f t="shared" si="10"/>
        <v>2585862.092159656</v>
      </c>
    </row>
    <row r="154" spans="2:25" ht="13.5">
      <c r="B154" s="17" t="s">
        <v>234</v>
      </c>
      <c r="C154" s="106">
        <v>72</v>
      </c>
      <c r="D154" s="16"/>
      <c r="E154" s="16"/>
      <c r="F154" s="16"/>
      <c r="G154" s="16"/>
      <c r="H154" s="16"/>
      <c r="I154" s="16"/>
      <c r="J154" s="16"/>
      <c r="K154" s="16"/>
      <c r="L154" s="16"/>
      <c r="M154" s="16"/>
      <c r="N154" s="16"/>
      <c r="O154" s="16"/>
      <c r="P154" s="16"/>
      <c r="Q154" s="16"/>
      <c r="R154" s="16"/>
      <c r="S154" s="16"/>
      <c r="T154" s="16">
        <v>1</v>
      </c>
      <c r="U154" s="16">
        <v>175</v>
      </c>
      <c r="V154" s="103">
        <f t="shared" si="9"/>
        <v>34211.71532979268</v>
      </c>
      <c r="W154" s="103">
        <f t="shared" si="8"/>
        <v>5987050.182713719</v>
      </c>
      <c r="X154" s="298">
        <f t="shared" si="11"/>
        <v>0.4273089412884238</v>
      </c>
      <c r="Y154" s="103">
        <f t="shared" si="10"/>
        <v>2558320.0750160636</v>
      </c>
    </row>
    <row r="155" spans="2:25" ht="13.5">
      <c r="B155" s="17" t="s">
        <v>235</v>
      </c>
      <c r="C155" s="106">
        <v>73</v>
      </c>
      <c r="D155" s="16"/>
      <c r="E155" s="16"/>
      <c r="F155" s="16"/>
      <c r="G155" s="16"/>
      <c r="H155" s="16"/>
      <c r="I155" s="16"/>
      <c r="J155" s="16"/>
      <c r="K155" s="16"/>
      <c r="L155" s="16"/>
      <c r="M155" s="16"/>
      <c r="N155" s="16"/>
      <c r="O155" s="16"/>
      <c r="P155" s="16"/>
      <c r="Q155" s="16"/>
      <c r="R155" s="16"/>
      <c r="S155" s="16"/>
      <c r="T155" s="16">
        <v>1</v>
      </c>
      <c r="U155" s="16">
        <v>175</v>
      </c>
      <c r="V155" s="103">
        <f t="shared" si="9"/>
        <v>34930.16135171832</v>
      </c>
      <c r="W155" s="103">
        <f t="shared" si="8"/>
        <v>6112778.236550706</v>
      </c>
      <c r="X155" s="298">
        <f t="shared" si="11"/>
        <v>0.41406236410848263</v>
      </c>
      <c r="Y155" s="103">
        <f t="shared" si="10"/>
        <v>2531071.407897067</v>
      </c>
    </row>
    <row r="156" spans="2:25" ht="13.5">
      <c r="B156" s="17" t="s">
        <v>236</v>
      </c>
      <c r="C156" s="106">
        <v>74</v>
      </c>
      <c r="D156" s="16"/>
      <c r="E156" s="16"/>
      <c r="F156" s="16"/>
      <c r="G156" s="16"/>
      <c r="H156" s="16"/>
      <c r="I156" s="16"/>
      <c r="J156" s="16"/>
      <c r="K156" s="16"/>
      <c r="L156" s="16"/>
      <c r="M156" s="16"/>
      <c r="N156" s="16"/>
      <c r="O156" s="16"/>
      <c r="P156" s="16"/>
      <c r="Q156" s="16"/>
      <c r="R156" s="16"/>
      <c r="S156" s="16"/>
      <c r="T156" s="16">
        <v>1</v>
      </c>
      <c r="U156" s="16">
        <v>175</v>
      </c>
      <c r="V156" s="103">
        <f t="shared" si="9"/>
        <v>35663.6947401044</v>
      </c>
      <c r="W156" s="103">
        <f t="shared" si="8"/>
        <v>6241146.579518271</v>
      </c>
      <c r="X156" s="298">
        <f t="shared" si="11"/>
        <v>0.40122643082111964</v>
      </c>
      <c r="Y156" s="103">
        <f t="shared" si="10"/>
        <v>2504112.966331555</v>
      </c>
    </row>
    <row r="157" spans="2:25" ht="13.5">
      <c r="B157" s="17" t="s">
        <v>237</v>
      </c>
      <c r="C157" s="106">
        <v>75</v>
      </c>
      <c r="D157" s="16"/>
      <c r="E157" s="16"/>
      <c r="F157" s="16"/>
      <c r="G157" s="16"/>
      <c r="H157" s="16"/>
      <c r="I157" s="16"/>
      <c r="J157" s="16"/>
      <c r="K157" s="16"/>
      <c r="L157" s="16"/>
      <c r="M157" s="16"/>
      <c r="N157" s="16"/>
      <c r="O157" s="16"/>
      <c r="P157" s="16"/>
      <c r="Q157" s="16"/>
      <c r="R157" s="16"/>
      <c r="S157" s="16"/>
      <c r="T157" s="16">
        <v>1</v>
      </c>
      <c r="U157" s="16">
        <v>175</v>
      </c>
      <c r="V157" s="103">
        <f t="shared" si="9"/>
        <v>36412.63232964659</v>
      </c>
      <c r="W157" s="103">
        <f t="shared" si="8"/>
        <v>6372210.657688154</v>
      </c>
      <c r="X157" s="298">
        <f t="shared" si="11"/>
        <v>0.3887884114656649</v>
      </c>
      <c r="Y157" s="103">
        <f t="shared" si="10"/>
        <v>2477441.659127157</v>
      </c>
    </row>
    <row r="158" spans="2:25" ht="13.5">
      <c r="B158" s="17" t="s">
        <v>238</v>
      </c>
      <c r="C158" s="106">
        <v>76</v>
      </c>
      <c r="D158" s="16"/>
      <c r="E158" s="16"/>
      <c r="F158" s="16"/>
      <c r="G158" s="16"/>
      <c r="H158" s="16"/>
      <c r="I158" s="16"/>
      <c r="J158" s="16"/>
      <c r="K158" s="16"/>
      <c r="L158" s="16"/>
      <c r="M158" s="16"/>
      <c r="N158" s="16"/>
      <c r="O158" s="16"/>
      <c r="P158" s="16"/>
      <c r="Q158" s="16"/>
      <c r="R158" s="16"/>
      <c r="S158" s="16"/>
      <c r="T158" s="16">
        <v>1</v>
      </c>
      <c r="U158" s="16">
        <v>175</v>
      </c>
      <c r="V158" s="103">
        <f t="shared" si="9"/>
        <v>37177.29760856917</v>
      </c>
      <c r="W158" s="103">
        <f t="shared" si="8"/>
        <v>6506027.0814996045</v>
      </c>
      <c r="X158" s="298">
        <f t="shared" si="11"/>
        <v>0.3767359707102293</v>
      </c>
      <c r="Y158" s="103">
        <f t="shared" si="10"/>
        <v>2451054.4280157937</v>
      </c>
    </row>
    <row r="159" spans="2:25" ht="13.5">
      <c r="B159" s="17" t="s">
        <v>239</v>
      </c>
      <c r="C159" s="106">
        <v>77</v>
      </c>
      <c r="D159" s="16"/>
      <c r="E159" s="16"/>
      <c r="F159" s="16"/>
      <c r="G159" s="16"/>
      <c r="H159" s="16"/>
      <c r="I159" s="16"/>
      <c r="J159" s="16"/>
      <c r="K159" s="16"/>
      <c r="L159" s="16"/>
      <c r="M159" s="16"/>
      <c r="N159" s="16"/>
      <c r="O159" s="16"/>
      <c r="P159" s="16"/>
      <c r="Q159" s="16"/>
      <c r="R159" s="16"/>
      <c r="S159" s="16"/>
      <c r="T159" s="16">
        <v>1</v>
      </c>
      <c r="U159" s="16">
        <v>175</v>
      </c>
      <c r="V159" s="103">
        <f t="shared" si="9"/>
        <v>37958.02085834912</v>
      </c>
      <c r="W159" s="103">
        <f t="shared" si="8"/>
        <v>6642653.650211096</v>
      </c>
      <c r="X159" s="298">
        <f t="shared" si="11"/>
        <v>0.36505715561821217</v>
      </c>
      <c r="Y159" s="103">
        <f t="shared" si="10"/>
        <v>2424948.247302997</v>
      </c>
    </row>
    <row r="160" spans="2:25" ht="13.5">
      <c r="B160" s="17" t="s">
        <v>240</v>
      </c>
      <c r="C160" s="106">
        <v>78</v>
      </c>
      <c r="D160" s="16"/>
      <c r="E160" s="16"/>
      <c r="F160" s="16"/>
      <c r="G160" s="16"/>
      <c r="H160" s="16"/>
      <c r="I160" s="16"/>
      <c r="J160" s="16"/>
      <c r="K160" s="16"/>
      <c r="L160" s="16"/>
      <c r="M160" s="16"/>
      <c r="N160" s="16"/>
      <c r="O160" s="16"/>
      <c r="P160" s="16"/>
      <c r="Q160" s="16"/>
      <c r="R160" s="16"/>
      <c r="S160" s="16"/>
      <c r="T160" s="16">
        <v>1</v>
      </c>
      <c r="U160" s="16">
        <v>175</v>
      </c>
      <c r="V160" s="103">
        <f t="shared" si="9"/>
        <v>38755.139296374444</v>
      </c>
      <c r="W160" s="103">
        <f t="shared" si="8"/>
        <v>6782149.376865528</v>
      </c>
      <c r="X160" s="298">
        <f t="shared" si="11"/>
        <v>0.3537403837940476</v>
      </c>
      <c r="Y160" s="103">
        <f t="shared" si="10"/>
        <v>2399120.1235209727</v>
      </c>
    </row>
    <row r="161" spans="2:25" ht="13.5">
      <c r="B161" s="17" t="s">
        <v>241</v>
      </c>
      <c r="C161" s="106">
        <v>79</v>
      </c>
      <c r="D161" s="16"/>
      <c r="E161" s="16"/>
      <c r="F161" s="16"/>
      <c r="G161" s="16"/>
      <c r="H161" s="16"/>
      <c r="I161" s="16"/>
      <c r="J161" s="16"/>
      <c r="K161" s="16"/>
      <c r="L161" s="16"/>
      <c r="M161" s="16"/>
      <c r="N161" s="16"/>
      <c r="O161" s="16"/>
      <c r="P161" s="16"/>
      <c r="Q161" s="16"/>
      <c r="R161" s="16"/>
      <c r="S161" s="16"/>
      <c r="T161" s="16">
        <v>1</v>
      </c>
      <c r="U161" s="16">
        <v>175</v>
      </c>
      <c r="V161" s="103">
        <f t="shared" si="9"/>
        <v>39568.99722159831</v>
      </c>
      <c r="W161" s="103">
        <f t="shared" si="8"/>
        <v>6924574.5137797035</v>
      </c>
      <c r="X161" s="298">
        <f t="shared" si="11"/>
        <v>0.3427744318964321</v>
      </c>
      <c r="Y161" s="103">
        <f t="shared" si="10"/>
        <v>2373567.0950853503</v>
      </c>
    </row>
    <row r="162" spans="2:25" ht="13.5">
      <c r="B162" s="17" t="s">
        <v>242</v>
      </c>
      <c r="C162" s="106">
        <v>80</v>
      </c>
      <c r="D162" s="16"/>
      <c r="E162" s="16"/>
      <c r="F162" s="16"/>
      <c r="G162" s="16"/>
      <c r="H162" s="16"/>
      <c r="I162" s="16"/>
      <c r="J162" s="16"/>
      <c r="K162" s="16"/>
      <c r="L162" s="16"/>
      <c r="M162" s="16"/>
      <c r="N162" s="16"/>
      <c r="O162" s="16"/>
      <c r="P162" s="16"/>
      <c r="Q162" s="16"/>
      <c r="R162" s="16"/>
      <c r="S162" s="16"/>
      <c r="T162" s="16">
        <v>1</v>
      </c>
      <c r="U162" s="16">
        <v>175</v>
      </c>
      <c r="V162" s="103">
        <f t="shared" si="9"/>
        <v>40399.946163251865</v>
      </c>
      <c r="W162" s="103">
        <f t="shared" si="8"/>
        <v>7069990.578569076</v>
      </c>
      <c r="X162" s="298">
        <f t="shared" si="11"/>
        <v>0.3321484245076427</v>
      </c>
      <c r="Y162" s="103">
        <f t="shared" si="10"/>
        <v>2348286.231955596</v>
      </c>
    </row>
    <row r="163" spans="2:25" ht="13.5">
      <c r="B163" s="17" t="s">
        <v>243</v>
      </c>
      <c r="C163" s="106">
        <v>81</v>
      </c>
      <c r="D163" s="16"/>
      <c r="E163" s="16"/>
      <c r="F163" s="16"/>
      <c r="G163" s="16"/>
      <c r="H163" s="16"/>
      <c r="I163" s="16"/>
      <c r="J163" s="16"/>
      <c r="K163" s="16"/>
      <c r="L163" s="16"/>
      <c r="M163" s="16"/>
      <c r="N163" s="16"/>
      <c r="O163" s="16"/>
      <c r="P163" s="16"/>
      <c r="Q163" s="16"/>
      <c r="R163" s="16"/>
      <c r="S163" s="16"/>
      <c r="T163" s="16">
        <v>1</v>
      </c>
      <c r="U163" s="16">
        <v>175</v>
      </c>
      <c r="V163" s="103">
        <f t="shared" si="9"/>
        <v>41248.345032680154</v>
      </c>
      <c r="W163" s="103">
        <f t="shared" si="8"/>
        <v>7218460.380719027</v>
      </c>
      <c r="X163" s="298">
        <f t="shared" si="11"/>
        <v>0.3218518233479058</v>
      </c>
      <c r="Y163" s="103">
        <f t="shared" si="10"/>
        <v>2323274.6352990367</v>
      </c>
    </row>
    <row r="164" spans="2:25" ht="13.5">
      <c r="B164" s="17" t="s">
        <v>244</v>
      </c>
      <c r="C164" s="106">
        <v>82</v>
      </c>
      <c r="D164" s="16"/>
      <c r="E164" s="16"/>
      <c r="F164" s="16"/>
      <c r="G164" s="16"/>
      <c r="H164" s="16"/>
      <c r="I164" s="16"/>
      <c r="J164" s="16"/>
      <c r="K164" s="16"/>
      <c r="L164" s="16"/>
      <c r="M164" s="16"/>
      <c r="N164" s="16"/>
      <c r="O164" s="16"/>
      <c r="P164" s="16"/>
      <c r="Q164" s="16"/>
      <c r="R164" s="16"/>
      <c r="S164" s="16"/>
      <c r="T164" s="16">
        <v>1</v>
      </c>
      <c r="U164" s="16">
        <v>175</v>
      </c>
      <c r="V164" s="103">
        <f t="shared" si="9"/>
        <v>42114.560278366436</v>
      </c>
      <c r="W164" s="103">
        <f t="shared" si="8"/>
        <v>7370048.048714126</v>
      </c>
      <c r="X164" s="298">
        <f t="shared" si="11"/>
        <v>0.3118744168241207</v>
      </c>
      <c r="Y164" s="103">
        <f t="shared" si="10"/>
        <v>2298529.437158467</v>
      </c>
    </row>
    <row r="165" spans="2:25" ht="13.5">
      <c r="B165" s="17" t="s">
        <v>245</v>
      </c>
      <c r="C165" s="106">
        <v>83</v>
      </c>
      <c r="D165" s="16"/>
      <c r="E165" s="16"/>
      <c r="F165" s="16"/>
      <c r="G165" s="16"/>
      <c r="H165" s="16"/>
      <c r="I165" s="16"/>
      <c r="J165" s="16"/>
      <c r="K165" s="16"/>
      <c r="L165" s="16"/>
      <c r="M165" s="16"/>
      <c r="N165" s="16"/>
      <c r="O165" s="16"/>
      <c r="P165" s="16"/>
      <c r="Q165" s="16"/>
      <c r="R165" s="16"/>
      <c r="S165" s="16"/>
      <c r="T165" s="16">
        <v>1</v>
      </c>
      <c r="U165" s="16">
        <v>175</v>
      </c>
      <c r="V165" s="103">
        <f t="shared" si="9"/>
        <v>42998.966044212124</v>
      </c>
      <c r="W165" s="103">
        <f t="shared" si="8"/>
        <v>7524819.057737121</v>
      </c>
      <c r="X165" s="298">
        <f t="shared" si="11"/>
        <v>0.30220630990257297</v>
      </c>
      <c r="Y165" s="103">
        <f t="shared" si="10"/>
        <v>2274047.8001232916</v>
      </c>
    </row>
    <row r="166" spans="2:25" ht="13.5">
      <c r="B166" s="17" t="s">
        <v>153</v>
      </c>
      <c r="C166" s="106">
        <v>84</v>
      </c>
      <c r="D166" s="16"/>
      <c r="E166" s="16"/>
      <c r="F166" s="16"/>
      <c r="G166" s="16"/>
      <c r="H166" s="16"/>
      <c r="I166" s="16"/>
      <c r="J166" s="16"/>
      <c r="K166" s="16"/>
      <c r="L166" s="16"/>
      <c r="M166" s="16"/>
      <c r="N166" s="16"/>
      <c r="O166" s="16"/>
      <c r="P166" s="16"/>
      <c r="Q166" s="16"/>
      <c r="R166" s="16"/>
      <c r="S166" s="16"/>
      <c r="T166" s="16">
        <v>1</v>
      </c>
      <c r="U166" s="16">
        <v>175</v>
      </c>
      <c r="V166" s="103">
        <f t="shared" si="9"/>
        <v>43901.94433114058</v>
      </c>
      <c r="W166" s="103">
        <f t="shared" si="8"/>
        <v>7682840.257949601</v>
      </c>
      <c r="X166" s="298">
        <f t="shared" si="11"/>
        <v>0.2928379142955932</v>
      </c>
      <c r="Y166" s="103">
        <f t="shared" si="10"/>
        <v>2249826.9170041783</v>
      </c>
    </row>
    <row r="167" spans="2:25" ht="13.5">
      <c r="B167" s="17" t="s">
        <v>154</v>
      </c>
      <c r="C167" s="106">
        <v>85</v>
      </c>
      <c r="D167" s="16"/>
      <c r="E167" s="16"/>
      <c r="F167" s="16"/>
      <c r="G167" s="16"/>
      <c r="H167" s="16"/>
      <c r="I167" s="16"/>
      <c r="J167" s="16"/>
      <c r="K167" s="16"/>
      <c r="L167" s="16"/>
      <c r="M167" s="16"/>
      <c r="N167" s="16"/>
      <c r="O167" s="16"/>
      <c r="P167" s="16"/>
      <c r="Q167" s="16"/>
      <c r="R167" s="16"/>
      <c r="S167" s="16"/>
      <c r="T167" s="16">
        <v>1</v>
      </c>
      <c r="U167" s="16">
        <v>175</v>
      </c>
      <c r="V167" s="103">
        <f t="shared" si="9"/>
        <v>44823.88516209453</v>
      </c>
      <c r="W167" s="103">
        <f t="shared" si="8"/>
        <v>7844179.903366542</v>
      </c>
      <c r="X167" s="298">
        <f t="shared" si="11"/>
        <v>0.2837599389524298</v>
      </c>
      <c r="Y167" s="103">
        <f t="shared" si="10"/>
        <v>2225864.010511167</v>
      </c>
    </row>
    <row r="168" spans="2:25" ht="13.5">
      <c r="B168" s="17" t="s">
        <v>155</v>
      </c>
      <c r="C168" s="106">
        <v>86</v>
      </c>
      <c r="D168" s="16"/>
      <c r="E168" s="16"/>
      <c r="F168" s="16"/>
      <c r="G168" s="16"/>
      <c r="H168" s="16"/>
      <c r="I168" s="16"/>
      <c r="J168" s="16"/>
      <c r="K168" s="16"/>
      <c r="L168" s="16"/>
      <c r="M168" s="16"/>
      <c r="N168" s="16"/>
      <c r="O168" s="16"/>
      <c r="P168" s="16"/>
      <c r="Q168" s="16"/>
      <c r="R168" s="16"/>
      <c r="S168" s="16"/>
      <c r="T168" s="16">
        <v>1</v>
      </c>
      <c r="U168" s="16">
        <v>175</v>
      </c>
      <c r="V168" s="103">
        <f t="shared" si="9"/>
        <v>45765.186750498506</v>
      </c>
      <c r="W168" s="103">
        <f t="shared" si="8"/>
        <v>8008907.681337238</v>
      </c>
      <c r="X168" s="298">
        <f t="shared" si="11"/>
        <v>0.27496338084490446</v>
      </c>
      <c r="Y168" s="103">
        <f t="shared" si="10"/>
        <v>2202156.3329352117</v>
      </c>
    </row>
    <row r="169" spans="2:25" ht="13.5">
      <c r="B169" s="17" t="s">
        <v>156</v>
      </c>
      <c r="C169" s="106"/>
      <c r="D169" s="16"/>
      <c r="E169" s="16"/>
      <c r="F169" s="16"/>
      <c r="G169" s="16"/>
      <c r="H169" s="16"/>
      <c r="I169" s="16"/>
      <c r="J169" s="16"/>
      <c r="K169" s="16"/>
      <c r="L169" s="16"/>
      <c r="M169" s="16"/>
      <c r="N169" s="16"/>
      <c r="O169" s="16"/>
      <c r="P169" s="16"/>
      <c r="Q169" s="16"/>
      <c r="R169" s="16"/>
      <c r="S169" s="16"/>
      <c r="T169" s="16"/>
      <c r="U169" s="16"/>
      <c r="V169" s="103">
        <f t="shared" si="9"/>
        <v>46726.25567225897</v>
      </c>
      <c r="W169" s="103">
        <f t="shared" si="8"/>
        <v>0</v>
      </c>
      <c r="X169" s="298">
        <f t="shared" si="11"/>
        <v>0.2664395160387124</v>
      </c>
      <c r="Y169" s="103">
        <f t="shared" si="10"/>
        <v>0</v>
      </c>
    </row>
    <row r="170" spans="2:25" ht="13.5">
      <c r="B170" s="17" t="s">
        <v>157</v>
      </c>
      <c r="C170" s="106"/>
      <c r="D170" s="16"/>
      <c r="E170" s="16"/>
      <c r="F170" s="16"/>
      <c r="G170" s="16"/>
      <c r="H170" s="16"/>
      <c r="I170" s="16"/>
      <c r="J170" s="16"/>
      <c r="K170" s="16"/>
      <c r="L170" s="16"/>
      <c r="M170" s="16"/>
      <c r="N170" s="16"/>
      <c r="O170" s="16"/>
      <c r="P170" s="16"/>
      <c r="Q170" s="16"/>
      <c r="R170" s="16"/>
      <c r="S170" s="16"/>
      <c r="T170" s="16"/>
      <c r="U170" s="16"/>
      <c r="V170" s="103">
        <f t="shared" si="9"/>
        <v>47707.507041376404</v>
      </c>
      <c r="W170" s="103">
        <f t="shared" si="8"/>
        <v>0</v>
      </c>
      <c r="X170" s="298">
        <f t="shared" si="11"/>
        <v>0.25817989104151234</v>
      </c>
      <c r="Y170" s="103">
        <f t="shared" si="10"/>
        <v>0</v>
      </c>
    </row>
    <row r="171" spans="2:25" ht="13.5">
      <c r="B171" s="17" t="s">
        <v>158</v>
      </c>
      <c r="C171" s="106"/>
      <c r="D171" s="16"/>
      <c r="E171" s="16"/>
      <c r="F171" s="16"/>
      <c r="G171" s="16"/>
      <c r="H171" s="16"/>
      <c r="I171" s="16"/>
      <c r="J171" s="16"/>
      <c r="K171" s="16"/>
      <c r="L171" s="16"/>
      <c r="M171" s="16"/>
      <c r="N171" s="16"/>
      <c r="O171" s="16"/>
      <c r="P171" s="16"/>
      <c r="Q171" s="16"/>
      <c r="R171" s="16"/>
      <c r="S171" s="16"/>
      <c r="T171" s="16"/>
      <c r="U171" s="16"/>
      <c r="V171" s="103">
        <f t="shared" si="9"/>
        <v>48709.3646892453</v>
      </c>
      <c r="W171" s="103">
        <f t="shared" si="8"/>
        <v>0</v>
      </c>
      <c r="X171" s="298">
        <f t="shared" si="11"/>
        <v>0.25017631441922544</v>
      </c>
      <c r="Y171" s="103">
        <f t="shared" si="10"/>
        <v>0</v>
      </c>
    </row>
    <row r="172" spans="2:25" ht="13.5">
      <c r="B172" s="17" t="s">
        <v>159</v>
      </c>
      <c r="C172" s="106"/>
      <c r="D172" s="16"/>
      <c r="E172" s="16"/>
      <c r="F172" s="16"/>
      <c r="G172" s="16"/>
      <c r="H172" s="16"/>
      <c r="I172" s="16"/>
      <c r="J172" s="16"/>
      <c r="K172" s="16"/>
      <c r="L172" s="16"/>
      <c r="M172" s="16"/>
      <c r="N172" s="16"/>
      <c r="O172" s="16"/>
      <c r="P172" s="16"/>
      <c r="Q172" s="16"/>
      <c r="R172" s="16"/>
      <c r="S172" s="16"/>
      <c r="T172" s="16"/>
      <c r="U172" s="16"/>
      <c r="V172" s="103">
        <f t="shared" si="9"/>
        <v>49732.26134771945</v>
      </c>
      <c r="W172" s="103">
        <f t="shared" si="8"/>
        <v>0</v>
      </c>
      <c r="X172" s="298">
        <f t="shared" si="11"/>
        <v>0.24242084867222946</v>
      </c>
      <c r="Y172" s="103">
        <f t="shared" si="10"/>
        <v>0</v>
      </c>
    </row>
    <row r="173" spans="2:25" ht="13.5">
      <c r="B173" s="17" t="s">
        <v>160</v>
      </c>
      <c r="C173" s="106"/>
      <c r="D173" s="16"/>
      <c r="E173" s="16"/>
      <c r="F173" s="16"/>
      <c r="G173" s="16"/>
      <c r="H173" s="16"/>
      <c r="I173" s="16"/>
      <c r="J173" s="16"/>
      <c r="K173" s="16"/>
      <c r="L173" s="16"/>
      <c r="M173" s="16"/>
      <c r="N173" s="16"/>
      <c r="O173" s="16"/>
      <c r="P173" s="16"/>
      <c r="Q173" s="16"/>
      <c r="R173" s="16"/>
      <c r="S173" s="16"/>
      <c r="T173" s="16"/>
      <c r="U173" s="16"/>
      <c r="V173" s="103">
        <f t="shared" si="9"/>
        <v>50776.63883602156</v>
      </c>
      <c r="W173" s="103">
        <f t="shared" si="8"/>
        <v>0</v>
      </c>
      <c r="X173" s="298">
        <f t="shared" si="11"/>
        <v>0.23490580236339034</v>
      </c>
      <c r="Y173" s="103">
        <f t="shared" si="10"/>
        <v>0</v>
      </c>
    </row>
    <row r="174" spans="2:25" ht="13.5">
      <c r="B174" s="17" t="s">
        <v>180</v>
      </c>
      <c r="C174" s="16"/>
      <c r="D174" s="16"/>
      <c r="E174" s="16"/>
      <c r="F174" s="16"/>
      <c r="G174" s="16"/>
      <c r="H174" s="16"/>
      <c r="I174" s="16"/>
      <c r="J174" s="16"/>
      <c r="K174" s="16"/>
      <c r="L174" s="16"/>
      <c r="M174" s="16"/>
      <c r="N174" s="16"/>
      <c r="O174" s="16"/>
      <c r="P174" s="16"/>
      <c r="Q174" s="16"/>
      <c r="R174" s="16"/>
      <c r="S174" s="16"/>
      <c r="T174" s="16"/>
      <c r="U174" s="16"/>
      <c r="V174" s="103"/>
      <c r="W174" s="103">
        <v>0</v>
      </c>
      <c r="X174" s="298">
        <v>0</v>
      </c>
      <c r="Y174" s="103">
        <v>0</v>
      </c>
    </row>
    <row r="175" spans="23:25" ht="13.5">
      <c r="W175" s="631" t="s">
        <v>181</v>
      </c>
      <c r="X175" s="632"/>
      <c r="Y175" s="103">
        <f>SUM(Y128:Y174)</f>
        <v>111837943.17761952</v>
      </c>
    </row>
    <row r="176" spans="2:18" ht="13.5">
      <c r="B176" s="109" t="s">
        <v>182</v>
      </c>
      <c r="C176" s="628" t="s">
        <v>183</v>
      </c>
      <c r="D176" s="628"/>
      <c r="E176" s="628"/>
      <c r="F176" s="628"/>
      <c r="G176" s="628"/>
      <c r="H176" s="628"/>
      <c r="I176" s="628"/>
      <c r="J176" s="628"/>
      <c r="K176" s="628"/>
      <c r="L176" s="628"/>
      <c r="M176" s="628"/>
      <c r="N176" s="628"/>
      <c r="O176" s="628"/>
      <c r="P176" s="628"/>
      <c r="Q176" s="628"/>
      <c r="R176" s="628"/>
    </row>
    <row r="177" spans="2:25" ht="13.5">
      <c r="B177" s="109" t="s">
        <v>184</v>
      </c>
      <c r="C177" s="633" t="s">
        <v>32</v>
      </c>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row>
    <row r="178" spans="2:13" ht="13.5">
      <c r="B178" s="109" t="s">
        <v>185</v>
      </c>
      <c r="C178" s="628" t="s">
        <v>33</v>
      </c>
      <c r="D178" s="628"/>
      <c r="E178" s="628"/>
      <c r="F178" s="628"/>
      <c r="G178" s="628"/>
      <c r="H178" s="628"/>
      <c r="I178" s="628"/>
      <c r="J178" s="628"/>
      <c r="K178" s="628"/>
      <c r="L178" s="628"/>
      <c r="M178" s="628"/>
    </row>
    <row r="181" spans="1:8" ht="13.5">
      <c r="A181" s="627" t="s">
        <v>572</v>
      </c>
      <c r="B181" s="627"/>
      <c r="C181" s="627"/>
      <c r="D181" s="627"/>
      <c r="E181" s="627"/>
      <c r="F181" s="627"/>
      <c r="G181" s="627"/>
      <c r="H181" s="627"/>
    </row>
    <row r="182" spans="1:8" ht="13.5">
      <c r="A182" s="101"/>
      <c r="B182" s="101"/>
      <c r="C182" s="101"/>
      <c r="D182" s="101"/>
      <c r="E182" s="101"/>
      <c r="F182" s="101"/>
      <c r="G182" s="101"/>
      <c r="H182" s="101"/>
    </row>
    <row r="183" spans="1:21" ht="13.5">
      <c r="A183" s="101"/>
      <c r="B183" s="101"/>
      <c r="C183" s="101"/>
      <c r="D183" s="12" t="s">
        <v>618</v>
      </c>
      <c r="E183" s="12"/>
      <c r="F183" s="12"/>
      <c r="G183" s="12"/>
      <c r="H183" s="12"/>
      <c r="I183" s="12"/>
      <c r="L183" s="628"/>
      <c r="M183" s="628"/>
      <c r="N183" s="628"/>
      <c r="O183" s="628"/>
      <c r="P183" s="628"/>
      <c r="Q183" s="628"/>
      <c r="R183" s="628"/>
      <c r="S183" s="628"/>
      <c r="T183" s="628"/>
      <c r="U183" s="628"/>
    </row>
    <row r="184" spans="1:9" ht="13.5">
      <c r="A184" s="101"/>
      <c r="B184" s="101"/>
      <c r="C184" s="101"/>
      <c r="D184" s="12"/>
      <c r="E184" s="12"/>
      <c r="F184" s="12"/>
      <c r="G184" s="12"/>
      <c r="H184" s="12"/>
      <c r="I184" s="12"/>
    </row>
    <row r="185" spans="2:25" ht="13.5">
      <c r="B185" s="629" t="s">
        <v>573</v>
      </c>
      <c r="C185" s="629" t="s">
        <v>161</v>
      </c>
      <c r="D185" s="630" t="s">
        <v>162</v>
      </c>
      <c r="E185" s="629" t="s">
        <v>163</v>
      </c>
      <c r="F185" s="629" t="s">
        <v>164</v>
      </c>
      <c r="G185" s="629" t="s">
        <v>165</v>
      </c>
      <c r="H185" s="630" t="s">
        <v>166</v>
      </c>
      <c r="I185" s="630"/>
      <c r="J185" s="630"/>
      <c r="K185" s="630"/>
      <c r="L185" s="629" t="s">
        <v>167</v>
      </c>
      <c r="M185" s="629"/>
      <c r="N185" s="629"/>
      <c r="O185" s="630" t="s">
        <v>168</v>
      </c>
      <c r="P185" s="630"/>
      <c r="Q185" s="630"/>
      <c r="R185" s="630"/>
      <c r="S185" s="630"/>
      <c r="T185" s="629" t="s">
        <v>169</v>
      </c>
      <c r="U185" s="629" t="s">
        <v>170</v>
      </c>
      <c r="V185" s="103"/>
      <c r="W185" s="103"/>
      <c r="X185" s="298"/>
      <c r="Y185" s="103"/>
    </row>
    <row r="186" spans="1:25" ht="54">
      <c r="A186" s="104"/>
      <c r="B186" s="629"/>
      <c r="C186" s="629"/>
      <c r="D186" s="630"/>
      <c r="E186" s="629"/>
      <c r="F186" s="629"/>
      <c r="G186" s="629"/>
      <c r="H186" s="102" t="s">
        <v>171</v>
      </c>
      <c r="I186" s="102" t="s">
        <v>172</v>
      </c>
      <c r="J186" s="102" t="s">
        <v>173</v>
      </c>
      <c r="K186" s="102" t="s">
        <v>174</v>
      </c>
      <c r="L186" s="102" t="s">
        <v>175</v>
      </c>
      <c r="M186" s="102" t="s">
        <v>176</v>
      </c>
      <c r="N186" s="102" t="s">
        <v>177</v>
      </c>
      <c r="O186" s="102" t="s">
        <v>496</v>
      </c>
      <c r="P186" s="102" t="s">
        <v>497</v>
      </c>
      <c r="Q186" s="102" t="s">
        <v>246</v>
      </c>
      <c r="R186" s="102" t="s">
        <v>247</v>
      </c>
      <c r="S186" s="102" t="s">
        <v>248</v>
      </c>
      <c r="T186" s="629"/>
      <c r="U186" s="629"/>
      <c r="V186" s="105" t="s">
        <v>249</v>
      </c>
      <c r="W186" s="105" t="s">
        <v>250</v>
      </c>
      <c r="X186" s="299" t="s">
        <v>251</v>
      </c>
      <c r="Y186" s="105" t="s">
        <v>252</v>
      </c>
    </row>
    <row r="187" spans="2:25" ht="13.5">
      <c r="B187" s="106" t="s">
        <v>537</v>
      </c>
      <c r="C187" s="106">
        <v>62</v>
      </c>
      <c r="D187" s="106"/>
      <c r="E187" s="106"/>
      <c r="F187" s="106"/>
      <c r="G187" s="106"/>
      <c r="H187" s="106"/>
      <c r="I187" s="106"/>
      <c r="J187" s="106"/>
      <c r="K187" s="106"/>
      <c r="L187" s="106"/>
      <c r="M187" s="106"/>
      <c r="N187" s="106"/>
      <c r="O187" s="106"/>
      <c r="P187" s="106"/>
      <c r="Q187" s="106"/>
      <c r="R187" s="106"/>
      <c r="S187" s="106"/>
      <c r="T187" s="106">
        <v>1</v>
      </c>
      <c r="U187" s="106">
        <v>175</v>
      </c>
      <c r="V187" s="107">
        <v>16299</v>
      </c>
      <c r="W187" s="107">
        <f aca="true" t="shared" si="12" ref="W187:W233">U187*V187</f>
        <v>2852325</v>
      </c>
      <c r="X187" s="300" t="s">
        <v>253</v>
      </c>
      <c r="Y187" s="108" t="s">
        <v>253</v>
      </c>
    </row>
    <row r="188" spans="2:25" ht="13.5">
      <c r="B188" s="17" t="s">
        <v>254</v>
      </c>
      <c r="C188" s="106">
        <v>63</v>
      </c>
      <c r="D188" s="16"/>
      <c r="E188" s="16"/>
      <c r="F188" s="16"/>
      <c r="G188" s="16"/>
      <c r="H188" s="106"/>
      <c r="I188" s="106"/>
      <c r="J188" s="16"/>
      <c r="K188" s="16"/>
      <c r="L188" s="16"/>
      <c r="M188" s="16"/>
      <c r="N188" s="16"/>
      <c r="O188" s="16"/>
      <c r="P188" s="16"/>
      <c r="Q188" s="16"/>
      <c r="R188" s="16"/>
      <c r="S188" s="16"/>
      <c r="T188" s="106">
        <v>1</v>
      </c>
      <c r="U188" s="106">
        <v>175</v>
      </c>
      <c r="V188" s="103">
        <f aca="true" t="shared" si="13" ref="V188:V233">V187*1.021</f>
        <v>16641.279</v>
      </c>
      <c r="W188" s="103">
        <f t="shared" si="12"/>
        <v>2912223.8249999997</v>
      </c>
      <c r="X188" s="298">
        <v>0.969</v>
      </c>
      <c r="Y188" s="103">
        <f aca="true" t="shared" si="14" ref="Y188:Y233">W188*X188</f>
        <v>2821944.8864249997</v>
      </c>
    </row>
    <row r="189" spans="2:25" ht="13.5">
      <c r="B189" s="17" t="s">
        <v>255</v>
      </c>
      <c r="C189" s="106">
        <v>64</v>
      </c>
      <c r="D189" s="16"/>
      <c r="E189" s="16"/>
      <c r="F189" s="16"/>
      <c r="G189" s="16"/>
      <c r="H189" s="106"/>
      <c r="I189" s="106"/>
      <c r="J189" s="16"/>
      <c r="K189" s="16"/>
      <c r="L189" s="16"/>
      <c r="M189" s="16"/>
      <c r="N189" s="16"/>
      <c r="O189" s="16"/>
      <c r="P189" s="16"/>
      <c r="Q189" s="16"/>
      <c r="R189" s="16"/>
      <c r="S189" s="16"/>
      <c r="T189" s="106">
        <v>1</v>
      </c>
      <c r="U189" s="106">
        <v>175</v>
      </c>
      <c r="V189" s="103">
        <f t="shared" si="13"/>
        <v>16990.745859</v>
      </c>
      <c r="W189" s="103">
        <f t="shared" si="12"/>
        <v>2973380.525325</v>
      </c>
      <c r="X189" s="298">
        <f aca="true" t="shared" si="15" ref="X189:X233">X188*0.969</f>
        <v>0.9389609999999999</v>
      </c>
      <c r="Y189" s="103">
        <f t="shared" si="14"/>
        <v>2791888.351439687</v>
      </c>
    </row>
    <row r="190" spans="2:25" ht="13.5">
      <c r="B190" s="17" t="s">
        <v>256</v>
      </c>
      <c r="C190" s="106">
        <v>65</v>
      </c>
      <c r="D190" s="16"/>
      <c r="E190" s="16"/>
      <c r="F190" s="16"/>
      <c r="G190" s="16"/>
      <c r="H190" s="106"/>
      <c r="I190" s="106"/>
      <c r="J190" s="16"/>
      <c r="K190" s="16"/>
      <c r="L190" s="16"/>
      <c r="M190" s="16"/>
      <c r="N190" s="16"/>
      <c r="O190" s="16"/>
      <c r="P190" s="16"/>
      <c r="Q190" s="16"/>
      <c r="R190" s="16"/>
      <c r="S190" s="16"/>
      <c r="T190" s="106">
        <v>1</v>
      </c>
      <c r="U190" s="106">
        <v>175</v>
      </c>
      <c r="V190" s="103">
        <f t="shared" si="13"/>
        <v>17347.551522038997</v>
      </c>
      <c r="W190" s="103">
        <f t="shared" si="12"/>
        <v>3035821.5163568244</v>
      </c>
      <c r="X190" s="298">
        <f t="shared" si="15"/>
        <v>0.9098532089999999</v>
      </c>
      <c r="Y190" s="103">
        <f t="shared" si="14"/>
        <v>2762151.9486085023</v>
      </c>
    </row>
    <row r="191" spans="2:25" ht="13.5">
      <c r="B191" s="17" t="s">
        <v>257</v>
      </c>
      <c r="C191" s="106">
        <v>66</v>
      </c>
      <c r="D191" s="16"/>
      <c r="E191" s="16"/>
      <c r="F191" s="16"/>
      <c r="G191" s="16"/>
      <c r="H191" s="16"/>
      <c r="I191" s="16"/>
      <c r="J191" s="16"/>
      <c r="K191" s="16"/>
      <c r="L191" s="16"/>
      <c r="M191" s="16"/>
      <c r="N191" s="16"/>
      <c r="O191" s="16"/>
      <c r="P191" s="16"/>
      <c r="Q191" s="16"/>
      <c r="R191" s="16"/>
      <c r="S191" s="16"/>
      <c r="T191" s="106">
        <v>1</v>
      </c>
      <c r="U191" s="106">
        <v>175</v>
      </c>
      <c r="V191" s="103">
        <f t="shared" si="13"/>
        <v>17711.850104001813</v>
      </c>
      <c r="W191" s="103">
        <f t="shared" si="12"/>
        <v>3099573.7682003174</v>
      </c>
      <c r="X191" s="298">
        <f t="shared" si="15"/>
        <v>0.8816477595209998</v>
      </c>
      <c r="Y191" s="103">
        <f t="shared" si="14"/>
        <v>2732732.2682038727</v>
      </c>
    </row>
    <row r="192" spans="2:25" ht="13.5">
      <c r="B192" s="17" t="s">
        <v>258</v>
      </c>
      <c r="C192" s="106">
        <v>67</v>
      </c>
      <c r="D192" s="16"/>
      <c r="E192" s="16"/>
      <c r="F192" s="16"/>
      <c r="G192" s="16"/>
      <c r="H192" s="16"/>
      <c r="I192" s="16"/>
      <c r="J192" s="16"/>
      <c r="K192" s="16"/>
      <c r="L192" s="16"/>
      <c r="M192" s="16"/>
      <c r="N192" s="16"/>
      <c r="O192" s="16"/>
      <c r="P192" s="16"/>
      <c r="Q192" s="16"/>
      <c r="R192" s="16"/>
      <c r="S192" s="16"/>
      <c r="T192" s="106">
        <v>1</v>
      </c>
      <c r="U192" s="106">
        <v>175</v>
      </c>
      <c r="V192" s="103">
        <f t="shared" si="13"/>
        <v>18083.79895618585</v>
      </c>
      <c r="W192" s="103">
        <f t="shared" si="12"/>
        <v>3164664.8173325234</v>
      </c>
      <c r="X192" s="298">
        <f t="shared" si="15"/>
        <v>0.8543166789758488</v>
      </c>
      <c r="Y192" s="103">
        <f t="shared" si="14"/>
        <v>2703625.9368152325</v>
      </c>
    </row>
    <row r="193" spans="2:25" ht="13.5">
      <c r="B193" s="17" t="s">
        <v>259</v>
      </c>
      <c r="C193" s="106">
        <v>68</v>
      </c>
      <c r="D193" s="16"/>
      <c r="E193" s="16"/>
      <c r="F193" s="16"/>
      <c r="G193" s="16"/>
      <c r="H193" s="16"/>
      <c r="I193" s="16"/>
      <c r="J193" s="16"/>
      <c r="K193" s="16"/>
      <c r="L193" s="16"/>
      <c r="M193" s="16"/>
      <c r="N193" s="16"/>
      <c r="O193" s="16"/>
      <c r="P193" s="16"/>
      <c r="Q193" s="16"/>
      <c r="R193" s="16"/>
      <c r="S193" s="16"/>
      <c r="T193" s="106">
        <v>1</v>
      </c>
      <c r="U193" s="106">
        <v>175</v>
      </c>
      <c r="V193" s="103">
        <f t="shared" si="13"/>
        <v>18463.55873426575</v>
      </c>
      <c r="W193" s="103">
        <f t="shared" si="12"/>
        <v>3231122.778496506</v>
      </c>
      <c r="X193" s="298">
        <f t="shared" si="15"/>
        <v>0.8278328619275975</v>
      </c>
      <c r="Y193" s="103">
        <f t="shared" si="14"/>
        <v>2674829.6169622135</v>
      </c>
    </row>
    <row r="194" spans="2:25" ht="13.5">
      <c r="B194" s="17" t="s">
        <v>260</v>
      </c>
      <c r="C194" s="106">
        <v>69</v>
      </c>
      <c r="D194" s="16"/>
      <c r="E194" s="16"/>
      <c r="F194" s="16"/>
      <c r="G194" s="16"/>
      <c r="H194" s="16"/>
      <c r="I194" s="16"/>
      <c r="J194" s="16"/>
      <c r="K194" s="16"/>
      <c r="L194" s="16"/>
      <c r="M194" s="16"/>
      <c r="N194" s="16"/>
      <c r="O194" s="16"/>
      <c r="P194" s="16"/>
      <c r="Q194" s="16"/>
      <c r="R194" s="16"/>
      <c r="S194" s="16"/>
      <c r="T194" s="106">
        <v>1</v>
      </c>
      <c r="U194" s="106">
        <v>175</v>
      </c>
      <c r="V194" s="103">
        <f t="shared" si="13"/>
        <v>18851.29346768533</v>
      </c>
      <c r="W194" s="103">
        <f t="shared" si="12"/>
        <v>3298976.356844933</v>
      </c>
      <c r="X194" s="298">
        <f t="shared" si="15"/>
        <v>0.802170043207842</v>
      </c>
      <c r="Y194" s="103">
        <f t="shared" si="14"/>
        <v>2646340.006711949</v>
      </c>
    </row>
    <row r="195" spans="2:25" ht="13.5">
      <c r="B195" s="17" t="s">
        <v>261</v>
      </c>
      <c r="C195" s="106">
        <v>70</v>
      </c>
      <c r="D195" s="16"/>
      <c r="E195" s="16"/>
      <c r="F195" s="16"/>
      <c r="G195" s="16"/>
      <c r="H195" s="16"/>
      <c r="I195" s="16"/>
      <c r="J195" s="16"/>
      <c r="K195" s="16"/>
      <c r="L195" s="16"/>
      <c r="M195" s="16"/>
      <c r="N195" s="16"/>
      <c r="O195" s="16"/>
      <c r="P195" s="16"/>
      <c r="Q195" s="16"/>
      <c r="R195" s="16"/>
      <c r="S195" s="16"/>
      <c r="T195" s="106">
        <v>1</v>
      </c>
      <c r="U195" s="106">
        <v>175</v>
      </c>
      <c r="V195" s="103">
        <f t="shared" si="13"/>
        <v>19247.17063050672</v>
      </c>
      <c r="W195" s="103">
        <f t="shared" si="12"/>
        <v>3368254.860338676</v>
      </c>
      <c r="X195" s="298">
        <f t="shared" si="15"/>
        <v>0.7773027718683989</v>
      </c>
      <c r="Y195" s="103">
        <f t="shared" si="14"/>
        <v>2618153.8393004597</v>
      </c>
    </row>
    <row r="196" spans="2:25" ht="13.5">
      <c r="B196" s="17" t="s">
        <v>262</v>
      </c>
      <c r="C196" s="106">
        <v>71</v>
      </c>
      <c r="D196" s="16"/>
      <c r="E196" s="16"/>
      <c r="F196" s="16"/>
      <c r="G196" s="16"/>
      <c r="H196" s="16"/>
      <c r="I196" s="16"/>
      <c r="J196" s="16"/>
      <c r="K196" s="16"/>
      <c r="L196" s="16"/>
      <c r="M196" s="16"/>
      <c r="N196" s="16"/>
      <c r="O196" s="16"/>
      <c r="P196" s="16"/>
      <c r="Q196" s="16"/>
      <c r="R196" s="16"/>
      <c r="S196" s="16"/>
      <c r="T196" s="106">
        <v>1</v>
      </c>
      <c r="U196" s="106">
        <v>175</v>
      </c>
      <c r="V196" s="103">
        <f t="shared" si="13"/>
        <v>19651.36121374736</v>
      </c>
      <c r="W196" s="103">
        <f t="shared" si="12"/>
        <v>3438988.2124057882</v>
      </c>
      <c r="X196" s="298">
        <f t="shared" si="15"/>
        <v>0.7532063859404785</v>
      </c>
      <c r="Y196" s="103">
        <f t="shared" si="14"/>
        <v>2590267.8827580702</v>
      </c>
    </row>
    <row r="197" spans="2:25" ht="13.5">
      <c r="B197" s="17" t="s">
        <v>263</v>
      </c>
      <c r="C197" s="106">
        <v>72</v>
      </c>
      <c r="D197" s="16"/>
      <c r="E197" s="16"/>
      <c r="F197" s="16"/>
      <c r="G197" s="16"/>
      <c r="H197" s="16"/>
      <c r="I197" s="16"/>
      <c r="J197" s="16"/>
      <c r="K197" s="16"/>
      <c r="L197" s="16"/>
      <c r="M197" s="16"/>
      <c r="N197" s="16"/>
      <c r="O197" s="16"/>
      <c r="P197" s="16"/>
      <c r="Q197" s="16"/>
      <c r="R197" s="16"/>
      <c r="S197" s="16"/>
      <c r="T197" s="106">
        <v>1</v>
      </c>
      <c r="U197" s="106">
        <v>175</v>
      </c>
      <c r="V197" s="103">
        <f t="shared" si="13"/>
        <v>20064.039799236052</v>
      </c>
      <c r="W197" s="103">
        <f t="shared" si="12"/>
        <v>3511206.964866309</v>
      </c>
      <c r="X197" s="298">
        <f t="shared" si="15"/>
        <v>0.7298569879763237</v>
      </c>
      <c r="Y197" s="103">
        <f t="shared" si="14"/>
        <v>2562678.9395388137</v>
      </c>
    </row>
    <row r="198" spans="2:25" ht="13.5">
      <c r="B198" s="17" t="s">
        <v>264</v>
      </c>
      <c r="C198" s="106">
        <v>73</v>
      </c>
      <c r="D198" s="16"/>
      <c r="E198" s="16"/>
      <c r="F198" s="16"/>
      <c r="G198" s="16"/>
      <c r="H198" s="16"/>
      <c r="I198" s="16"/>
      <c r="J198" s="16"/>
      <c r="K198" s="16"/>
      <c r="L198" s="16"/>
      <c r="M198" s="16"/>
      <c r="N198" s="16"/>
      <c r="O198" s="16"/>
      <c r="P198" s="16"/>
      <c r="Q198" s="16"/>
      <c r="R198" s="16"/>
      <c r="S198" s="16"/>
      <c r="T198" s="106">
        <v>1</v>
      </c>
      <c r="U198" s="106">
        <v>175</v>
      </c>
      <c r="V198" s="103">
        <f t="shared" si="13"/>
        <v>20485.384635020007</v>
      </c>
      <c r="W198" s="103">
        <f t="shared" si="12"/>
        <v>3584942.3111285013</v>
      </c>
      <c r="X198" s="298">
        <f t="shared" si="15"/>
        <v>0.7072314213490577</v>
      </c>
      <c r="Y198" s="103">
        <f t="shared" si="14"/>
        <v>2535383.846153786</v>
      </c>
    </row>
    <row r="199" spans="2:25" ht="13.5">
      <c r="B199" s="17" t="s">
        <v>265</v>
      </c>
      <c r="C199" s="106">
        <v>74</v>
      </c>
      <c r="D199" s="16"/>
      <c r="E199" s="16"/>
      <c r="F199" s="16"/>
      <c r="G199" s="16"/>
      <c r="H199" s="16"/>
      <c r="I199" s="16"/>
      <c r="J199" s="16"/>
      <c r="K199" s="16"/>
      <c r="L199" s="16"/>
      <c r="M199" s="16"/>
      <c r="N199" s="16"/>
      <c r="O199" s="16"/>
      <c r="P199" s="16"/>
      <c r="Q199" s="16"/>
      <c r="R199" s="16"/>
      <c r="S199" s="16"/>
      <c r="T199" s="106">
        <v>1</v>
      </c>
      <c r="U199" s="106">
        <v>175</v>
      </c>
      <c r="V199" s="103">
        <f t="shared" si="13"/>
        <v>20915.577712355425</v>
      </c>
      <c r="W199" s="103">
        <f t="shared" si="12"/>
        <v>3660226.0996621996</v>
      </c>
      <c r="X199" s="298">
        <f t="shared" si="15"/>
        <v>0.6853072472872369</v>
      </c>
      <c r="Y199" s="103">
        <f t="shared" si="14"/>
        <v>2508379.4728084016</v>
      </c>
    </row>
    <row r="200" spans="2:25" ht="13.5">
      <c r="B200" s="17" t="s">
        <v>266</v>
      </c>
      <c r="C200" s="106">
        <v>75</v>
      </c>
      <c r="D200" s="16"/>
      <c r="E200" s="16"/>
      <c r="F200" s="16"/>
      <c r="G200" s="16"/>
      <c r="H200" s="16"/>
      <c r="I200" s="16"/>
      <c r="J200" s="16"/>
      <c r="K200" s="16"/>
      <c r="L200" s="16"/>
      <c r="M200" s="16"/>
      <c r="N200" s="16"/>
      <c r="O200" s="16"/>
      <c r="P200" s="16"/>
      <c r="Q200" s="16"/>
      <c r="R200" s="16"/>
      <c r="S200" s="16"/>
      <c r="T200" s="106">
        <v>1</v>
      </c>
      <c r="U200" s="106">
        <v>175</v>
      </c>
      <c r="V200" s="103">
        <f t="shared" si="13"/>
        <v>21354.804844314887</v>
      </c>
      <c r="W200" s="103">
        <f t="shared" si="12"/>
        <v>3737090.8477551052</v>
      </c>
      <c r="X200" s="298">
        <f t="shared" si="15"/>
        <v>0.6640627226213326</v>
      </c>
      <c r="Y200" s="103">
        <f t="shared" si="14"/>
        <v>2481662.723043519</v>
      </c>
    </row>
    <row r="201" spans="2:25" ht="13.5">
      <c r="B201" s="17" t="s">
        <v>267</v>
      </c>
      <c r="C201" s="106">
        <v>76</v>
      </c>
      <c r="D201" s="16"/>
      <c r="E201" s="16"/>
      <c r="F201" s="16"/>
      <c r="G201" s="16"/>
      <c r="H201" s="16"/>
      <c r="I201" s="16"/>
      <c r="J201" s="16"/>
      <c r="K201" s="16"/>
      <c r="L201" s="16"/>
      <c r="M201" s="16"/>
      <c r="N201" s="16"/>
      <c r="O201" s="16"/>
      <c r="P201" s="16"/>
      <c r="Q201" s="16"/>
      <c r="R201" s="16"/>
      <c r="S201" s="16"/>
      <c r="T201" s="106">
        <v>1</v>
      </c>
      <c r="U201" s="106">
        <v>175</v>
      </c>
      <c r="V201" s="103">
        <f t="shared" si="13"/>
        <v>21803.2557460455</v>
      </c>
      <c r="W201" s="103">
        <f t="shared" si="12"/>
        <v>3815569.755557962</v>
      </c>
      <c r="X201" s="298">
        <f t="shared" si="15"/>
        <v>0.6434767782200712</v>
      </c>
      <c r="Y201" s="103">
        <f t="shared" si="14"/>
        <v>2455230.533380382</v>
      </c>
    </row>
    <row r="202" spans="2:25" ht="13.5">
      <c r="B202" s="17" t="s">
        <v>268</v>
      </c>
      <c r="C202" s="106">
        <v>77</v>
      </c>
      <c r="D202" s="16"/>
      <c r="E202" s="16"/>
      <c r="F202" s="16"/>
      <c r="G202" s="16"/>
      <c r="H202" s="16"/>
      <c r="I202" s="16"/>
      <c r="J202" s="16"/>
      <c r="K202" s="16"/>
      <c r="L202" s="16"/>
      <c r="M202" s="16"/>
      <c r="N202" s="16"/>
      <c r="O202" s="16"/>
      <c r="P202" s="16"/>
      <c r="Q202" s="16"/>
      <c r="R202" s="16"/>
      <c r="S202" s="16"/>
      <c r="T202" s="106">
        <v>1</v>
      </c>
      <c r="U202" s="106">
        <v>175</v>
      </c>
      <c r="V202" s="103">
        <f t="shared" si="13"/>
        <v>22261.124116712454</v>
      </c>
      <c r="W202" s="103">
        <f t="shared" si="12"/>
        <v>3895696.7204246796</v>
      </c>
      <c r="X202" s="298">
        <f t="shared" si="15"/>
        <v>0.623528998095249</v>
      </c>
      <c r="Y202" s="103">
        <f t="shared" si="14"/>
        <v>2429079.8729693475</v>
      </c>
    </row>
    <row r="203" spans="2:25" ht="13.5">
      <c r="B203" s="17" t="s">
        <v>269</v>
      </c>
      <c r="C203" s="106">
        <v>78</v>
      </c>
      <c r="D203" s="16"/>
      <c r="E203" s="16"/>
      <c r="F203" s="16"/>
      <c r="G203" s="16"/>
      <c r="H203" s="16"/>
      <c r="I203" s="16"/>
      <c r="J203" s="16"/>
      <c r="K203" s="16"/>
      <c r="L203" s="16"/>
      <c r="M203" s="16"/>
      <c r="N203" s="16"/>
      <c r="O203" s="16"/>
      <c r="P203" s="16"/>
      <c r="Q203" s="16"/>
      <c r="R203" s="16"/>
      <c r="S203" s="16"/>
      <c r="T203" s="106">
        <v>1</v>
      </c>
      <c r="U203" s="106">
        <v>175</v>
      </c>
      <c r="V203" s="103">
        <f t="shared" si="13"/>
        <v>22728.60772316341</v>
      </c>
      <c r="W203" s="103">
        <f t="shared" si="12"/>
        <v>3977506.351553597</v>
      </c>
      <c r="X203" s="298">
        <f t="shared" si="15"/>
        <v>0.6041995991542962</v>
      </c>
      <c r="Y203" s="103">
        <f t="shared" si="14"/>
        <v>2403207.7432423504</v>
      </c>
    </row>
    <row r="204" spans="2:25" ht="13.5">
      <c r="B204" s="17" t="s">
        <v>270</v>
      </c>
      <c r="C204" s="106">
        <v>79</v>
      </c>
      <c r="D204" s="16"/>
      <c r="E204" s="16"/>
      <c r="F204" s="16"/>
      <c r="G204" s="16"/>
      <c r="H204" s="16"/>
      <c r="I204" s="16"/>
      <c r="J204" s="16"/>
      <c r="K204" s="16"/>
      <c r="L204" s="16"/>
      <c r="M204" s="16"/>
      <c r="N204" s="16"/>
      <c r="O204" s="16"/>
      <c r="P204" s="16"/>
      <c r="Q204" s="16"/>
      <c r="R204" s="16"/>
      <c r="S204" s="16"/>
      <c r="T204" s="106">
        <v>1</v>
      </c>
      <c r="U204" s="106">
        <v>175</v>
      </c>
      <c r="V204" s="103">
        <f t="shared" si="13"/>
        <v>23205.908485349843</v>
      </c>
      <c r="W204" s="103">
        <f t="shared" si="12"/>
        <v>4061033.9849362224</v>
      </c>
      <c r="X204" s="298">
        <f t="shared" si="15"/>
        <v>0.585469411580513</v>
      </c>
      <c r="Y204" s="103">
        <f t="shared" si="14"/>
        <v>2377611.177569076</v>
      </c>
    </row>
    <row r="205" spans="2:25" ht="13.5">
      <c r="B205" s="17" t="s">
        <v>271</v>
      </c>
      <c r="C205" s="106">
        <v>80</v>
      </c>
      <c r="D205" s="16"/>
      <c r="E205" s="16"/>
      <c r="F205" s="16"/>
      <c r="G205" s="16"/>
      <c r="H205" s="16"/>
      <c r="I205" s="16"/>
      <c r="J205" s="16"/>
      <c r="K205" s="16"/>
      <c r="L205" s="16"/>
      <c r="M205" s="16"/>
      <c r="N205" s="16"/>
      <c r="O205" s="16"/>
      <c r="P205" s="16"/>
      <c r="Q205" s="16"/>
      <c r="R205" s="16"/>
      <c r="S205" s="16"/>
      <c r="T205" s="106">
        <v>1</v>
      </c>
      <c r="U205" s="106">
        <v>175</v>
      </c>
      <c r="V205" s="103">
        <f t="shared" si="13"/>
        <v>23693.232563542188</v>
      </c>
      <c r="W205" s="103">
        <f t="shared" si="12"/>
        <v>4146315.698619883</v>
      </c>
      <c r="X205" s="298">
        <f t="shared" si="15"/>
        <v>0.5673198598215171</v>
      </c>
      <c r="Y205" s="103">
        <f t="shared" si="14"/>
        <v>2352287.2409167876</v>
      </c>
    </row>
    <row r="206" spans="2:25" ht="13.5">
      <c r="B206" s="17" t="s">
        <v>272</v>
      </c>
      <c r="C206" s="106">
        <v>81</v>
      </c>
      <c r="D206" s="16"/>
      <c r="E206" s="16"/>
      <c r="F206" s="16"/>
      <c r="G206" s="16"/>
      <c r="H206" s="16"/>
      <c r="I206" s="16"/>
      <c r="J206" s="16"/>
      <c r="K206" s="16"/>
      <c r="L206" s="16"/>
      <c r="M206" s="16"/>
      <c r="N206" s="16"/>
      <c r="O206" s="16"/>
      <c r="P206" s="16"/>
      <c r="Q206" s="16"/>
      <c r="R206" s="16"/>
      <c r="S206" s="16"/>
      <c r="T206" s="106">
        <v>1</v>
      </c>
      <c r="U206" s="106">
        <v>175</v>
      </c>
      <c r="V206" s="103">
        <f t="shared" si="13"/>
        <v>24190.79044737657</v>
      </c>
      <c r="W206" s="103">
        <f t="shared" si="12"/>
        <v>4233388.3282909</v>
      </c>
      <c r="X206" s="298">
        <f t="shared" si="15"/>
        <v>0.5497329441670501</v>
      </c>
      <c r="Y206" s="103">
        <f t="shared" si="14"/>
        <v>2327233.029513783</v>
      </c>
    </row>
    <row r="207" spans="2:25" ht="13.5">
      <c r="B207" s="17" t="s">
        <v>227</v>
      </c>
      <c r="C207" s="106">
        <v>82</v>
      </c>
      <c r="D207" s="16"/>
      <c r="E207" s="16"/>
      <c r="F207" s="16"/>
      <c r="G207" s="16"/>
      <c r="H207" s="16"/>
      <c r="I207" s="16"/>
      <c r="J207" s="16"/>
      <c r="K207" s="16"/>
      <c r="L207" s="16"/>
      <c r="M207" s="16"/>
      <c r="N207" s="16"/>
      <c r="O207" s="16"/>
      <c r="P207" s="16"/>
      <c r="Q207" s="16"/>
      <c r="R207" s="16"/>
      <c r="S207" s="16"/>
      <c r="T207" s="106">
        <v>1</v>
      </c>
      <c r="U207" s="106">
        <v>175</v>
      </c>
      <c r="V207" s="103">
        <f t="shared" si="13"/>
        <v>24698.797046771477</v>
      </c>
      <c r="W207" s="103">
        <f t="shared" si="12"/>
        <v>4322289.483185008</v>
      </c>
      <c r="X207" s="298">
        <f t="shared" si="15"/>
        <v>0.5326912228978715</v>
      </c>
      <c r="Y207" s="103">
        <f t="shared" si="14"/>
        <v>2302445.670516431</v>
      </c>
    </row>
    <row r="208" spans="2:25" ht="13.5">
      <c r="B208" s="17" t="s">
        <v>228</v>
      </c>
      <c r="C208" s="106">
        <v>83</v>
      </c>
      <c r="D208" s="16"/>
      <c r="E208" s="16"/>
      <c r="F208" s="16"/>
      <c r="G208" s="16"/>
      <c r="H208" s="16"/>
      <c r="I208" s="16"/>
      <c r="J208" s="16"/>
      <c r="K208" s="16"/>
      <c r="L208" s="16"/>
      <c r="M208" s="16"/>
      <c r="N208" s="16"/>
      <c r="O208" s="16"/>
      <c r="P208" s="16"/>
      <c r="Q208" s="16"/>
      <c r="R208" s="16"/>
      <c r="S208" s="16"/>
      <c r="T208" s="106">
        <v>1</v>
      </c>
      <c r="U208" s="106">
        <v>175</v>
      </c>
      <c r="V208" s="103">
        <f t="shared" si="13"/>
        <v>25217.471784753674</v>
      </c>
      <c r="W208" s="103">
        <f t="shared" si="12"/>
        <v>4413057.562331893</v>
      </c>
      <c r="X208" s="298">
        <f t="shared" si="15"/>
        <v>0.5161777949880375</v>
      </c>
      <c r="Y208" s="103">
        <f t="shared" si="14"/>
        <v>2277922.3216797602</v>
      </c>
    </row>
    <row r="209" spans="2:25" ht="13.5">
      <c r="B209" s="17" t="s">
        <v>229</v>
      </c>
      <c r="C209" s="106">
        <v>84</v>
      </c>
      <c r="D209" s="16"/>
      <c r="E209" s="16"/>
      <c r="F209" s="16"/>
      <c r="G209" s="16"/>
      <c r="H209" s="16"/>
      <c r="I209" s="16"/>
      <c r="J209" s="16"/>
      <c r="K209" s="16"/>
      <c r="L209" s="16"/>
      <c r="M209" s="16"/>
      <c r="N209" s="16"/>
      <c r="O209" s="16"/>
      <c r="P209" s="16"/>
      <c r="Q209" s="16"/>
      <c r="R209" s="16"/>
      <c r="S209" s="16"/>
      <c r="T209" s="106">
        <v>1</v>
      </c>
      <c r="U209" s="106">
        <v>175</v>
      </c>
      <c r="V209" s="103">
        <f t="shared" si="13"/>
        <v>25747.0386922335</v>
      </c>
      <c r="W209" s="103">
        <f t="shared" si="12"/>
        <v>4505731.771140862</v>
      </c>
      <c r="X209" s="298">
        <f t="shared" si="15"/>
        <v>0.5001762833434084</v>
      </c>
      <c r="Y209" s="103">
        <f t="shared" si="14"/>
        <v>2253660.171031549</v>
      </c>
    </row>
    <row r="210" spans="2:25" ht="13.5">
      <c r="B210" s="17" t="s">
        <v>230</v>
      </c>
      <c r="C210" s="106">
        <v>85</v>
      </c>
      <c r="D210" s="16"/>
      <c r="E210" s="16"/>
      <c r="F210" s="16"/>
      <c r="G210" s="16"/>
      <c r="H210" s="16"/>
      <c r="I210" s="16"/>
      <c r="J210" s="16"/>
      <c r="K210" s="16"/>
      <c r="L210" s="16"/>
      <c r="M210" s="16"/>
      <c r="N210" s="16"/>
      <c r="O210" s="16"/>
      <c r="P210" s="16"/>
      <c r="Q210" s="16"/>
      <c r="R210" s="16"/>
      <c r="S210" s="16"/>
      <c r="T210" s="106">
        <v>1</v>
      </c>
      <c r="U210" s="106">
        <v>175</v>
      </c>
      <c r="V210" s="103">
        <f t="shared" si="13"/>
        <v>26287.7265047704</v>
      </c>
      <c r="W210" s="103">
        <f t="shared" si="12"/>
        <v>4600352.13833482</v>
      </c>
      <c r="X210" s="298">
        <f t="shared" si="15"/>
        <v>0.4846708185597627</v>
      </c>
      <c r="Y210" s="103">
        <f t="shared" si="14"/>
        <v>2229656.4365498917</v>
      </c>
    </row>
    <row r="211" spans="2:25" ht="13.5">
      <c r="B211" s="17" t="s">
        <v>231</v>
      </c>
      <c r="C211" s="106">
        <v>86</v>
      </c>
      <c r="D211" s="16"/>
      <c r="E211" s="16"/>
      <c r="F211" s="16"/>
      <c r="G211" s="16"/>
      <c r="H211" s="16"/>
      <c r="I211" s="16"/>
      <c r="J211" s="16"/>
      <c r="K211" s="16"/>
      <c r="L211" s="16"/>
      <c r="M211" s="16"/>
      <c r="N211" s="16"/>
      <c r="O211" s="16"/>
      <c r="P211" s="16"/>
      <c r="Q211" s="16"/>
      <c r="R211" s="16"/>
      <c r="S211" s="16"/>
      <c r="T211" s="106">
        <v>1</v>
      </c>
      <c r="U211" s="106">
        <v>175</v>
      </c>
      <c r="V211" s="103">
        <f t="shared" si="13"/>
        <v>26839.768761370575</v>
      </c>
      <c r="W211" s="103">
        <f t="shared" si="12"/>
        <v>4696959.533239851</v>
      </c>
      <c r="X211" s="298">
        <f t="shared" si="15"/>
        <v>0.46964602318441</v>
      </c>
      <c r="Y211" s="103">
        <f t="shared" si="14"/>
        <v>2205908.3658441985</v>
      </c>
    </row>
    <row r="212" spans="2:25" ht="13.5">
      <c r="B212" s="17" t="s">
        <v>232</v>
      </c>
      <c r="C212" s="106">
        <v>87</v>
      </c>
      <c r="D212" s="16"/>
      <c r="E212" s="16"/>
      <c r="F212" s="16"/>
      <c r="G212" s="16"/>
      <c r="H212" s="16"/>
      <c r="I212" s="16"/>
      <c r="J212" s="16"/>
      <c r="K212" s="16"/>
      <c r="L212" s="16"/>
      <c r="M212" s="16"/>
      <c r="N212" s="16"/>
      <c r="O212" s="16"/>
      <c r="P212" s="16"/>
      <c r="Q212" s="16"/>
      <c r="R212" s="16"/>
      <c r="S212" s="16"/>
      <c r="T212" s="106">
        <v>1</v>
      </c>
      <c r="U212" s="106">
        <v>175</v>
      </c>
      <c r="V212" s="103">
        <f t="shared" si="13"/>
        <v>27403.403905359355</v>
      </c>
      <c r="W212" s="103">
        <f t="shared" si="12"/>
        <v>4795595.683437888</v>
      </c>
      <c r="X212" s="298">
        <f t="shared" si="15"/>
        <v>0.4550869964656933</v>
      </c>
      <c r="Y212" s="103">
        <f t="shared" si="14"/>
        <v>2182413.235839592</v>
      </c>
    </row>
    <row r="213" spans="2:25" ht="13.5">
      <c r="B213" s="17" t="s">
        <v>233</v>
      </c>
      <c r="C213" s="106"/>
      <c r="D213" s="16"/>
      <c r="E213" s="16"/>
      <c r="F213" s="16"/>
      <c r="G213" s="16"/>
      <c r="H213" s="16"/>
      <c r="I213" s="16"/>
      <c r="J213" s="16"/>
      <c r="K213" s="16"/>
      <c r="L213" s="16"/>
      <c r="M213" s="16"/>
      <c r="N213" s="16"/>
      <c r="O213" s="16"/>
      <c r="P213" s="16"/>
      <c r="Q213" s="16"/>
      <c r="R213" s="16"/>
      <c r="S213" s="16"/>
      <c r="T213" s="16"/>
      <c r="U213" s="16"/>
      <c r="V213" s="103">
        <f t="shared" si="13"/>
        <v>27978.8753873719</v>
      </c>
      <c r="W213" s="103">
        <f t="shared" si="12"/>
        <v>0</v>
      </c>
      <c r="X213" s="298">
        <f t="shared" si="15"/>
        <v>0.4409792995752568</v>
      </c>
      <c r="Y213" s="103">
        <f t="shared" si="14"/>
        <v>0</v>
      </c>
    </row>
    <row r="214" spans="2:25" ht="13.5">
      <c r="B214" s="17" t="s">
        <v>234</v>
      </c>
      <c r="C214" s="106"/>
      <c r="D214" s="16"/>
      <c r="E214" s="16"/>
      <c r="F214" s="16"/>
      <c r="G214" s="16"/>
      <c r="H214" s="16"/>
      <c r="I214" s="16"/>
      <c r="J214" s="16"/>
      <c r="K214" s="16"/>
      <c r="L214" s="16"/>
      <c r="M214" s="16"/>
      <c r="N214" s="16"/>
      <c r="O214" s="16"/>
      <c r="P214" s="16"/>
      <c r="Q214" s="16"/>
      <c r="R214" s="16"/>
      <c r="S214" s="16"/>
      <c r="T214" s="16"/>
      <c r="U214" s="16"/>
      <c r="V214" s="103">
        <f t="shared" si="13"/>
        <v>28566.431770506708</v>
      </c>
      <c r="W214" s="103">
        <f t="shared" si="12"/>
        <v>0</v>
      </c>
      <c r="X214" s="298">
        <f t="shared" si="15"/>
        <v>0.4273089412884238</v>
      </c>
      <c r="Y214" s="103">
        <f t="shared" si="14"/>
        <v>0</v>
      </c>
    </row>
    <row r="215" spans="2:25" ht="13.5">
      <c r="B215" s="17" t="s">
        <v>235</v>
      </c>
      <c r="C215" s="106"/>
      <c r="D215" s="16"/>
      <c r="E215" s="16"/>
      <c r="F215" s="16"/>
      <c r="G215" s="16"/>
      <c r="H215" s="16"/>
      <c r="I215" s="16"/>
      <c r="J215" s="16"/>
      <c r="K215" s="16"/>
      <c r="L215" s="16"/>
      <c r="M215" s="16"/>
      <c r="N215" s="16"/>
      <c r="O215" s="16"/>
      <c r="P215" s="16"/>
      <c r="Q215" s="16"/>
      <c r="R215" s="16"/>
      <c r="S215" s="16"/>
      <c r="T215" s="16"/>
      <c r="U215" s="16"/>
      <c r="V215" s="103">
        <f t="shared" si="13"/>
        <v>29166.326837687346</v>
      </c>
      <c r="W215" s="103">
        <f t="shared" si="12"/>
        <v>0</v>
      </c>
      <c r="X215" s="298">
        <f t="shared" si="15"/>
        <v>0.41406236410848263</v>
      </c>
      <c r="Y215" s="103">
        <f t="shared" si="14"/>
        <v>0</v>
      </c>
    </row>
    <row r="216" spans="2:25" ht="13.5">
      <c r="B216" s="17" t="s">
        <v>236</v>
      </c>
      <c r="C216" s="106"/>
      <c r="D216" s="16"/>
      <c r="E216" s="16"/>
      <c r="F216" s="16"/>
      <c r="G216" s="16"/>
      <c r="H216" s="16"/>
      <c r="I216" s="16"/>
      <c r="J216" s="16"/>
      <c r="K216" s="16"/>
      <c r="L216" s="16"/>
      <c r="M216" s="16"/>
      <c r="N216" s="16"/>
      <c r="O216" s="16"/>
      <c r="P216" s="16"/>
      <c r="Q216" s="16"/>
      <c r="R216" s="16"/>
      <c r="S216" s="16"/>
      <c r="T216" s="16"/>
      <c r="U216" s="16"/>
      <c r="V216" s="103">
        <f t="shared" si="13"/>
        <v>29778.81970127878</v>
      </c>
      <c r="W216" s="103">
        <f t="shared" si="12"/>
        <v>0</v>
      </c>
      <c r="X216" s="298">
        <f t="shared" si="15"/>
        <v>0.40122643082111964</v>
      </c>
      <c r="Y216" s="103">
        <f t="shared" si="14"/>
        <v>0</v>
      </c>
    </row>
    <row r="217" spans="2:25" ht="13.5">
      <c r="B217" s="17" t="s">
        <v>237</v>
      </c>
      <c r="C217" s="106"/>
      <c r="D217" s="16"/>
      <c r="E217" s="16"/>
      <c r="F217" s="16"/>
      <c r="G217" s="16"/>
      <c r="H217" s="16"/>
      <c r="I217" s="16"/>
      <c r="J217" s="16"/>
      <c r="K217" s="16"/>
      <c r="L217" s="16"/>
      <c r="M217" s="16"/>
      <c r="N217" s="16"/>
      <c r="O217" s="16"/>
      <c r="P217" s="16"/>
      <c r="Q217" s="16"/>
      <c r="R217" s="16"/>
      <c r="S217" s="16"/>
      <c r="T217" s="16"/>
      <c r="U217" s="16"/>
      <c r="V217" s="103">
        <f t="shared" si="13"/>
        <v>30404.17491500563</v>
      </c>
      <c r="W217" s="103">
        <f t="shared" si="12"/>
        <v>0</v>
      </c>
      <c r="X217" s="298">
        <f t="shared" si="15"/>
        <v>0.3887884114656649</v>
      </c>
      <c r="Y217" s="103">
        <f t="shared" si="14"/>
        <v>0</v>
      </c>
    </row>
    <row r="218" spans="2:25" ht="13.5">
      <c r="B218" s="17" t="s">
        <v>238</v>
      </c>
      <c r="C218" s="106"/>
      <c r="D218" s="16"/>
      <c r="E218" s="16"/>
      <c r="F218" s="16"/>
      <c r="G218" s="16"/>
      <c r="H218" s="16"/>
      <c r="I218" s="16"/>
      <c r="J218" s="16"/>
      <c r="K218" s="16"/>
      <c r="L218" s="16"/>
      <c r="M218" s="16"/>
      <c r="N218" s="16"/>
      <c r="O218" s="16"/>
      <c r="P218" s="16"/>
      <c r="Q218" s="16"/>
      <c r="R218" s="16"/>
      <c r="S218" s="16"/>
      <c r="T218" s="16"/>
      <c r="U218" s="16"/>
      <c r="V218" s="103">
        <f t="shared" si="13"/>
        <v>31042.662588220748</v>
      </c>
      <c r="W218" s="103">
        <f t="shared" si="12"/>
        <v>0</v>
      </c>
      <c r="X218" s="298">
        <f t="shared" si="15"/>
        <v>0.3767359707102293</v>
      </c>
      <c r="Y218" s="103">
        <f t="shared" si="14"/>
        <v>0</v>
      </c>
    </row>
    <row r="219" spans="2:25" ht="13.5">
      <c r="B219" s="17" t="s">
        <v>239</v>
      </c>
      <c r="C219" s="106"/>
      <c r="D219" s="16"/>
      <c r="E219" s="16"/>
      <c r="F219" s="16"/>
      <c r="G219" s="16"/>
      <c r="H219" s="16"/>
      <c r="I219" s="16"/>
      <c r="J219" s="16"/>
      <c r="K219" s="16"/>
      <c r="L219" s="16"/>
      <c r="M219" s="16"/>
      <c r="N219" s="16"/>
      <c r="O219" s="16"/>
      <c r="P219" s="16"/>
      <c r="Q219" s="16"/>
      <c r="R219" s="16"/>
      <c r="S219" s="16"/>
      <c r="T219" s="16"/>
      <c r="U219" s="16"/>
      <c r="V219" s="103">
        <f t="shared" si="13"/>
        <v>31694.55850257338</v>
      </c>
      <c r="W219" s="103">
        <f t="shared" si="12"/>
        <v>0</v>
      </c>
      <c r="X219" s="298">
        <f t="shared" si="15"/>
        <v>0.36505715561821217</v>
      </c>
      <c r="Y219" s="103">
        <f t="shared" si="14"/>
        <v>0</v>
      </c>
    </row>
    <row r="220" spans="2:25" ht="13.5">
      <c r="B220" s="17" t="s">
        <v>240</v>
      </c>
      <c r="C220" s="106"/>
      <c r="D220" s="16"/>
      <c r="E220" s="16"/>
      <c r="F220" s="16"/>
      <c r="G220" s="16"/>
      <c r="H220" s="16"/>
      <c r="I220" s="16"/>
      <c r="J220" s="16"/>
      <c r="K220" s="16"/>
      <c r="L220" s="16"/>
      <c r="M220" s="16"/>
      <c r="N220" s="16"/>
      <c r="O220" s="16"/>
      <c r="P220" s="16"/>
      <c r="Q220" s="16"/>
      <c r="R220" s="16"/>
      <c r="S220" s="16"/>
      <c r="T220" s="16"/>
      <c r="U220" s="16"/>
      <c r="V220" s="103">
        <f t="shared" si="13"/>
        <v>32360.14423112742</v>
      </c>
      <c r="W220" s="103">
        <f t="shared" si="12"/>
        <v>0</v>
      </c>
      <c r="X220" s="298">
        <f t="shared" si="15"/>
        <v>0.3537403837940476</v>
      </c>
      <c r="Y220" s="103">
        <f t="shared" si="14"/>
        <v>0</v>
      </c>
    </row>
    <row r="221" spans="2:25" ht="13.5">
      <c r="B221" s="17" t="s">
        <v>241</v>
      </c>
      <c r="C221" s="106"/>
      <c r="D221" s="16"/>
      <c r="E221" s="16"/>
      <c r="F221" s="16"/>
      <c r="G221" s="16"/>
      <c r="H221" s="16"/>
      <c r="I221" s="16"/>
      <c r="J221" s="16"/>
      <c r="K221" s="16"/>
      <c r="L221" s="16"/>
      <c r="M221" s="16"/>
      <c r="N221" s="16"/>
      <c r="O221" s="16"/>
      <c r="P221" s="16"/>
      <c r="Q221" s="16"/>
      <c r="R221" s="16"/>
      <c r="S221" s="16"/>
      <c r="T221" s="16"/>
      <c r="U221" s="16"/>
      <c r="V221" s="103">
        <f t="shared" si="13"/>
        <v>33039.70725998109</v>
      </c>
      <c r="W221" s="103">
        <f t="shared" si="12"/>
        <v>0</v>
      </c>
      <c r="X221" s="298">
        <f t="shared" si="15"/>
        <v>0.3427744318964321</v>
      </c>
      <c r="Y221" s="103">
        <f t="shared" si="14"/>
        <v>0</v>
      </c>
    </row>
    <row r="222" spans="2:25" ht="13.5">
      <c r="B222" s="17" t="s">
        <v>242</v>
      </c>
      <c r="C222" s="106"/>
      <c r="D222" s="16"/>
      <c r="E222" s="16"/>
      <c r="F222" s="16"/>
      <c r="G222" s="16"/>
      <c r="H222" s="16"/>
      <c r="I222" s="16"/>
      <c r="J222" s="16"/>
      <c r="K222" s="16"/>
      <c r="L222" s="16"/>
      <c r="M222" s="16"/>
      <c r="N222" s="16"/>
      <c r="O222" s="16"/>
      <c r="P222" s="16"/>
      <c r="Q222" s="16"/>
      <c r="R222" s="16"/>
      <c r="S222" s="16"/>
      <c r="T222" s="16"/>
      <c r="U222" s="16"/>
      <c r="V222" s="103">
        <f t="shared" si="13"/>
        <v>33733.54111244069</v>
      </c>
      <c r="W222" s="103">
        <f t="shared" si="12"/>
        <v>0</v>
      </c>
      <c r="X222" s="298">
        <f t="shared" si="15"/>
        <v>0.3321484245076427</v>
      </c>
      <c r="Y222" s="103">
        <f t="shared" si="14"/>
        <v>0</v>
      </c>
    </row>
    <row r="223" spans="2:25" ht="13.5">
      <c r="B223" s="17" t="s">
        <v>243</v>
      </c>
      <c r="C223" s="106"/>
      <c r="D223" s="16"/>
      <c r="E223" s="16"/>
      <c r="F223" s="16"/>
      <c r="G223" s="16"/>
      <c r="H223" s="16"/>
      <c r="I223" s="16"/>
      <c r="J223" s="16"/>
      <c r="K223" s="16"/>
      <c r="L223" s="16"/>
      <c r="M223" s="16"/>
      <c r="N223" s="16"/>
      <c r="O223" s="16"/>
      <c r="P223" s="16"/>
      <c r="Q223" s="16"/>
      <c r="R223" s="16"/>
      <c r="S223" s="16"/>
      <c r="T223" s="16"/>
      <c r="U223" s="16"/>
      <c r="V223" s="103">
        <f t="shared" si="13"/>
        <v>34441.94547580194</v>
      </c>
      <c r="W223" s="103">
        <f t="shared" si="12"/>
        <v>0</v>
      </c>
      <c r="X223" s="298">
        <f t="shared" si="15"/>
        <v>0.3218518233479058</v>
      </c>
      <c r="Y223" s="103">
        <f t="shared" si="14"/>
        <v>0</v>
      </c>
    </row>
    <row r="224" spans="2:25" ht="13.5">
      <c r="B224" s="17" t="s">
        <v>244</v>
      </c>
      <c r="C224" s="106"/>
      <c r="D224" s="16"/>
      <c r="E224" s="16"/>
      <c r="F224" s="16"/>
      <c r="G224" s="16"/>
      <c r="H224" s="16"/>
      <c r="I224" s="16"/>
      <c r="J224" s="16"/>
      <c r="K224" s="16"/>
      <c r="L224" s="16"/>
      <c r="M224" s="16"/>
      <c r="N224" s="16"/>
      <c r="O224" s="16"/>
      <c r="P224" s="16"/>
      <c r="Q224" s="16"/>
      <c r="R224" s="16"/>
      <c r="S224" s="16"/>
      <c r="T224" s="16"/>
      <c r="U224" s="16"/>
      <c r="V224" s="103">
        <f t="shared" si="13"/>
        <v>35165.22633079378</v>
      </c>
      <c r="W224" s="103">
        <f t="shared" si="12"/>
        <v>0</v>
      </c>
      <c r="X224" s="298">
        <f t="shared" si="15"/>
        <v>0.3118744168241207</v>
      </c>
      <c r="Y224" s="103">
        <f t="shared" si="14"/>
        <v>0</v>
      </c>
    </row>
    <row r="225" spans="2:25" ht="13.5">
      <c r="B225" s="17" t="s">
        <v>245</v>
      </c>
      <c r="C225" s="106"/>
      <c r="D225" s="16"/>
      <c r="E225" s="16"/>
      <c r="F225" s="16"/>
      <c r="G225" s="16"/>
      <c r="H225" s="16"/>
      <c r="I225" s="16"/>
      <c r="J225" s="16"/>
      <c r="K225" s="16"/>
      <c r="L225" s="16"/>
      <c r="M225" s="16"/>
      <c r="N225" s="16"/>
      <c r="O225" s="16"/>
      <c r="P225" s="16"/>
      <c r="Q225" s="16"/>
      <c r="R225" s="16"/>
      <c r="S225" s="16"/>
      <c r="T225" s="16"/>
      <c r="U225" s="16"/>
      <c r="V225" s="103">
        <f t="shared" si="13"/>
        <v>35903.69608374045</v>
      </c>
      <c r="W225" s="103">
        <f t="shared" si="12"/>
        <v>0</v>
      </c>
      <c r="X225" s="298">
        <f t="shared" si="15"/>
        <v>0.30220630990257297</v>
      </c>
      <c r="Y225" s="103">
        <f t="shared" si="14"/>
        <v>0</v>
      </c>
    </row>
    <row r="226" spans="2:25" ht="13.5">
      <c r="B226" s="17" t="s">
        <v>153</v>
      </c>
      <c r="C226" s="106"/>
      <c r="D226" s="16"/>
      <c r="E226" s="16"/>
      <c r="F226" s="16"/>
      <c r="G226" s="16"/>
      <c r="H226" s="16"/>
      <c r="I226" s="16"/>
      <c r="J226" s="16"/>
      <c r="K226" s="16"/>
      <c r="L226" s="16"/>
      <c r="M226" s="16"/>
      <c r="N226" s="16"/>
      <c r="O226" s="16"/>
      <c r="P226" s="16"/>
      <c r="Q226" s="16"/>
      <c r="R226" s="16"/>
      <c r="S226" s="16"/>
      <c r="T226" s="16"/>
      <c r="U226" s="16"/>
      <c r="V226" s="103">
        <f t="shared" si="13"/>
        <v>36657.67370149899</v>
      </c>
      <c r="W226" s="103">
        <f t="shared" si="12"/>
        <v>0</v>
      </c>
      <c r="X226" s="298">
        <f t="shared" si="15"/>
        <v>0.2928379142955932</v>
      </c>
      <c r="Y226" s="103">
        <f t="shared" si="14"/>
        <v>0</v>
      </c>
    </row>
    <row r="227" spans="2:25" ht="13.5">
      <c r="B227" s="17" t="s">
        <v>154</v>
      </c>
      <c r="C227" s="106"/>
      <c r="D227" s="16"/>
      <c r="E227" s="16"/>
      <c r="F227" s="16"/>
      <c r="G227" s="16"/>
      <c r="H227" s="16"/>
      <c r="I227" s="16"/>
      <c r="J227" s="16"/>
      <c r="K227" s="16"/>
      <c r="L227" s="16"/>
      <c r="M227" s="16"/>
      <c r="N227" s="16"/>
      <c r="O227" s="16"/>
      <c r="P227" s="16"/>
      <c r="Q227" s="16"/>
      <c r="R227" s="16"/>
      <c r="S227" s="16"/>
      <c r="T227" s="16"/>
      <c r="U227" s="16"/>
      <c r="V227" s="103">
        <f t="shared" si="13"/>
        <v>37427.484849230466</v>
      </c>
      <c r="W227" s="103">
        <f t="shared" si="12"/>
        <v>0</v>
      </c>
      <c r="X227" s="298">
        <f t="shared" si="15"/>
        <v>0.2837599389524298</v>
      </c>
      <c r="Y227" s="103">
        <f t="shared" si="14"/>
        <v>0</v>
      </c>
    </row>
    <row r="228" spans="2:25" ht="13.5">
      <c r="B228" s="17" t="s">
        <v>155</v>
      </c>
      <c r="C228" s="106"/>
      <c r="D228" s="16"/>
      <c r="E228" s="16"/>
      <c r="F228" s="16"/>
      <c r="G228" s="16"/>
      <c r="H228" s="16"/>
      <c r="I228" s="16"/>
      <c r="J228" s="16"/>
      <c r="K228" s="16"/>
      <c r="L228" s="16"/>
      <c r="M228" s="16"/>
      <c r="N228" s="16"/>
      <c r="O228" s="16"/>
      <c r="P228" s="16"/>
      <c r="Q228" s="16"/>
      <c r="R228" s="16"/>
      <c r="S228" s="16"/>
      <c r="T228" s="16"/>
      <c r="U228" s="16"/>
      <c r="V228" s="103">
        <f t="shared" si="13"/>
        <v>38213.4620310643</v>
      </c>
      <c r="W228" s="103">
        <f t="shared" si="12"/>
        <v>0</v>
      </c>
      <c r="X228" s="298">
        <f t="shared" si="15"/>
        <v>0.27496338084490446</v>
      </c>
      <c r="Y228" s="103">
        <f t="shared" si="14"/>
        <v>0</v>
      </c>
    </row>
    <row r="229" spans="2:25" ht="13.5">
      <c r="B229" s="17" t="s">
        <v>156</v>
      </c>
      <c r="C229" s="106"/>
      <c r="D229" s="16"/>
      <c r="E229" s="16"/>
      <c r="F229" s="16"/>
      <c r="G229" s="16"/>
      <c r="H229" s="16"/>
      <c r="I229" s="16"/>
      <c r="J229" s="16"/>
      <c r="K229" s="16"/>
      <c r="L229" s="16"/>
      <c r="M229" s="16"/>
      <c r="N229" s="16"/>
      <c r="O229" s="16"/>
      <c r="P229" s="16"/>
      <c r="Q229" s="16"/>
      <c r="R229" s="16"/>
      <c r="S229" s="16"/>
      <c r="T229" s="16"/>
      <c r="U229" s="16"/>
      <c r="V229" s="103">
        <f t="shared" si="13"/>
        <v>39015.94473371665</v>
      </c>
      <c r="W229" s="103">
        <f t="shared" si="12"/>
        <v>0</v>
      </c>
      <c r="X229" s="298">
        <f t="shared" si="15"/>
        <v>0.2664395160387124</v>
      </c>
      <c r="Y229" s="103">
        <f t="shared" si="14"/>
        <v>0</v>
      </c>
    </row>
    <row r="230" spans="2:25" ht="13.5">
      <c r="B230" s="17" t="s">
        <v>157</v>
      </c>
      <c r="C230" s="106"/>
      <c r="D230" s="16"/>
      <c r="E230" s="16"/>
      <c r="F230" s="16"/>
      <c r="G230" s="16"/>
      <c r="H230" s="16"/>
      <c r="I230" s="16"/>
      <c r="J230" s="16"/>
      <c r="K230" s="16"/>
      <c r="L230" s="16"/>
      <c r="M230" s="16"/>
      <c r="N230" s="16"/>
      <c r="O230" s="16"/>
      <c r="P230" s="16"/>
      <c r="Q230" s="16"/>
      <c r="R230" s="16"/>
      <c r="S230" s="16"/>
      <c r="T230" s="16"/>
      <c r="U230" s="16"/>
      <c r="V230" s="103">
        <f t="shared" si="13"/>
        <v>39835.279573124695</v>
      </c>
      <c r="W230" s="103">
        <f t="shared" si="12"/>
        <v>0</v>
      </c>
      <c r="X230" s="298">
        <f t="shared" si="15"/>
        <v>0.25817989104151234</v>
      </c>
      <c r="Y230" s="103">
        <f t="shared" si="14"/>
        <v>0</v>
      </c>
    </row>
    <row r="231" spans="2:25" ht="13.5">
      <c r="B231" s="17" t="s">
        <v>158</v>
      </c>
      <c r="C231" s="106"/>
      <c r="D231" s="16"/>
      <c r="E231" s="16"/>
      <c r="F231" s="16"/>
      <c r="G231" s="16"/>
      <c r="H231" s="16"/>
      <c r="I231" s="16"/>
      <c r="J231" s="16"/>
      <c r="K231" s="16"/>
      <c r="L231" s="16"/>
      <c r="M231" s="16"/>
      <c r="N231" s="16"/>
      <c r="O231" s="16"/>
      <c r="P231" s="16"/>
      <c r="Q231" s="16"/>
      <c r="R231" s="16"/>
      <c r="S231" s="16"/>
      <c r="T231" s="16"/>
      <c r="U231" s="16"/>
      <c r="V231" s="103">
        <f t="shared" si="13"/>
        <v>40671.82044416031</v>
      </c>
      <c r="W231" s="103">
        <f t="shared" si="12"/>
        <v>0</v>
      </c>
      <c r="X231" s="298">
        <f t="shared" si="15"/>
        <v>0.25017631441922544</v>
      </c>
      <c r="Y231" s="103">
        <f t="shared" si="14"/>
        <v>0</v>
      </c>
    </row>
    <row r="232" spans="2:25" ht="13.5">
      <c r="B232" s="17" t="s">
        <v>159</v>
      </c>
      <c r="C232" s="106"/>
      <c r="D232" s="16"/>
      <c r="E232" s="16"/>
      <c r="F232" s="16"/>
      <c r="G232" s="16"/>
      <c r="H232" s="16"/>
      <c r="I232" s="16"/>
      <c r="J232" s="16"/>
      <c r="K232" s="16"/>
      <c r="L232" s="16"/>
      <c r="M232" s="16"/>
      <c r="N232" s="16"/>
      <c r="O232" s="16"/>
      <c r="P232" s="16"/>
      <c r="Q232" s="16"/>
      <c r="R232" s="16"/>
      <c r="S232" s="16"/>
      <c r="T232" s="16"/>
      <c r="U232" s="16"/>
      <c r="V232" s="103">
        <f t="shared" si="13"/>
        <v>41525.92867348767</v>
      </c>
      <c r="W232" s="103">
        <f t="shared" si="12"/>
        <v>0</v>
      </c>
      <c r="X232" s="298">
        <f t="shared" si="15"/>
        <v>0.24242084867222946</v>
      </c>
      <c r="Y232" s="103">
        <f t="shared" si="14"/>
        <v>0</v>
      </c>
    </row>
    <row r="233" spans="2:25" ht="13.5">
      <c r="B233" s="17" t="s">
        <v>160</v>
      </c>
      <c r="C233" s="106"/>
      <c r="D233" s="16"/>
      <c r="E233" s="16"/>
      <c r="F233" s="16"/>
      <c r="G233" s="16"/>
      <c r="H233" s="16"/>
      <c r="I233" s="16"/>
      <c r="J233" s="16"/>
      <c r="K233" s="16"/>
      <c r="L233" s="16"/>
      <c r="M233" s="16"/>
      <c r="N233" s="16"/>
      <c r="O233" s="16"/>
      <c r="P233" s="16"/>
      <c r="Q233" s="16"/>
      <c r="R233" s="16"/>
      <c r="S233" s="16"/>
      <c r="T233" s="16"/>
      <c r="U233" s="16"/>
      <c r="V233" s="103">
        <f t="shared" si="13"/>
        <v>42397.97317563091</v>
      </c>
      <c r="W233" s="103">
        <f t="shared" si="12"/>
        <v>0</v>
      </c>
      <c r="X233" s="298">
        <f t="shared" si="15"/>
        <v>0.23490580236339034</v>
      </c>
      <c r="Y233" s="103">
        <f t="shared" si="14"/>
        <v>0</v>
      </c>
    </row>
    <row r="234" spans="2:25" ht="13.5">
      <c r="B234" s="17" t="s">
        <v>180</v>
      </c>
      <c r="C234" s="16"/>
      <c r="D234" s="16"/>
      <c r="E234" s="16"/>
      <c r="F234" s="16"/>
      <c r="G234" s="16"/>
      <c r="H234" s="16"/>
      <c r="I234" s="16"/>
      <c r="J234" s="16"/>
      <c r="K234" s="16"/>
      <c r="L234" s="16"/>
      <c r="M234" s="16"/>
      <c r="N234" s="16"/>
      <c r="O234" s="16"/>
      <c r="P234" s="16"/>
      <c r="Q234" s="16"/>
      <c r="R234" s="16"/>
      <c r="S234" s="16"/>
      <c r="T234" s="16"/>
      <c r="U234" s="16"/>
      <c r="V234" s="103"/>
      <c r="W234" s="103">
        <v>0</v>
      </c>
      <c r="X234" s="298">
        <v>0</v>
      </c>
      <c r="Y234" s="103">
        <v>0</v>
      </c>
    </row>
    <row r="235" spans="23:25" ht="13.5">
      <c r="W235" s="631" t="s">
        <v>181</v>
      </c>
      <c r="X235" s="632"/>
      <c r="Y235" s="103">
        <f>SUM(Y188:Y234)</f>
        <v>62226695.51782266</v>
      </c>
    </row>
    <row r="236" spans="2:18" ht="13.5">
      <c r="B236" s="109" t="s">
        <v>182</v>
      </c>
      <c r="C236" s="628" t="s">
        <v>183</v>
      </c>
      <c r="D236" s="628"/>
      <c r="E236" s="628"/>
      <c r="F236" s="628"/>
      <c r="G236" s="628"/>
      <c r="H236" s="628"/>
      <c r="I236" s="628"/>
      <c r="J236" s="628"/>
      <c r="K236" s="628"/>
      <c r="L236" s="628"/>
      <c r="M236" s="628"/>
      <c r="N236" s="628"/>
      <c r="O236" s="628"/>
      <c r="P236" s="628"/>
      <c r="Q236" s="628"/>
      <c r="R236" s="628"/>
    </row>
    <row r="237" spans="2:25" ht="13.5">
      <c r="B237" s="109" t="s">
        <v>184</v>
      </c>
      <c r="C237" s="633" t="s">
        <v>32</v>
      </c>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row>
    <row r="238" spans="2:13" ht="13.5">
      <c r="B238" s="109" t="s">
        <v>185</v>
      </c>
      <c r="C238" s="628" t="s">
        <v>33</v>
      </c>
      <c r="D238" s="628"/>
      <c r="E238" s="628"/>
      <c r="F238" s="628"/>
      <c r="G238" s="628"/>
      <c r="H238" s="628"/>
      <c r="I238" s="628"/>
      <c r="J238" s="628"/>
      <c r="K238" s="628"/>
      <c r="L238" s="628"/>
      <c r="M238" s="628"/>
    </row>
  </sheetData>
  <sheetProtection/>
  <mergeCells count="68">
    <mergeCell ref="C236:R236"/>
    <mergeCell ref="C237:Y237"/>
    <mergeCell ref="C238:M238"/>
    <mergeCell ref="O185:S185"/>
    <mergeCell ref="T185:T186"/>
    <mergeCell ref="U185:U186"/>
    <mergeCell ref="W235:X235"/>
    <mergeCell ref="F185:F186"/>
    <mergeCell ref="G185:G186"/>
    <mergeCell ref="H185:K185"/>
    <mergeCell ref="L185:N185"/>
    <mergeCell ref="C117:Y117"/>
    <mergeCell ref="C118:M118"/>
    <mergeCell ref="A121:H121"/>
    <mergeCell ref="B185:B186"/>
    <mergeCell ref="C185:C186"/>
    <mergeCell ref="D185:D186"/>
    <mergeCell ref="E185:E186"/>
    <mergeCell ref="C177:Y177"/>
    <mergeCell ref="C178:M178"/>
    <mergeCell ref="A181:H181"/>
    <mergeCell ref="L183:U183"/>
    <mergeCell ref="W175:X175"/>
    <mergeCell ref="C176:R176"/>
    <mergeCell ref="L123:U123"/>
    <mergeCell ref="B125:B126"/>
    <mergeCell ref="C125:C126"/>
    <mergeCell ref="D125:D126"/>
    <mergeCell ref="E125:E126"/>
    <mergeCell ref="F125:F126"/>
    <mergeCell ref="G125:G126"/>
    <mergeCell ref="L125:N125"/>
    <mergeCell ref="O125:S125"/>
    <mergeCell ref="W55:X55"/>
    <mergeCell ref="T125:T126"/>
    <mergeCell ref="U125:U126"/>
    <mergeCell ref="H125:K125"/>
    <mergeCell ref="W115:X115"/>
    <mergeCell ref="A61:H61"/>
    <mergeCell ref="L63:U63"/>
    <mergeCell ref="B65:B66"/>
    <mergeCell ref="C65:C66"/>
    <mergeCell ref="D65:D66"/>
    <mergeCell ref="E65:E66"/>
    <mergeCell ref="F65:F66"/>
    <mergeCell ref="G65:G66"/>
    <mergeCell ref="H65:K65"/>
    <mergeCell ref="U65:U66"/>
    <mergeCell ref="C116:R116"/>
    <mergeCell ref="L65:N65"/>
    <mergeCell ref="C56:R56"/>
    <mergeCell ref="C57:Y57"/>
    <mergeCell ref="C58:M58"/>
    <mergeCell ref="O65:S65"/>
    <mergeCell ref="T65:T66"/>
    <mergeCell ref="A1:H1"/>
    <mergeCell ref="B5:B6"/>
    <mergeCell ref="C5:C6"/>
    <mergeCell ref="D5:D6"/>
    <mergeCell ref="E5:E6"/>
    <mergeCell ref="F5:F6"/>
    <mergeCell ref="G5:G6"/>
    <mergeCell ref="T5:T6"/>
    <mergeCell ref="U5:U6"/>
    <mergeCell ref="L3:U3"/>
    <mergeCell ref="O5:S5"/>
    <mergeCell ref="H5:K5"/>
    <mergeCell ref="L5:N5"/>
  </mergeCells>
  <printOptions/>
  <pageMargins left="0.787" right="0.787" top="0.984" bottom="0.984" header="0.512" footer="0.512"/>
  <pageSetup horizontalDpi="600" verticalDpi="600" orientation="portrait" paperSize="9" scale="55" r:id="rId1"/>
  <rowBreaks count="3" manualBreakCount="3">
    <brk id="59" max="255" man="1"/>
    <brk id="119" max="255" man="1"/>
    <brk id="179" max="255" man="1"/>
  </rowBreaks>
</worksheet>
</file>

<file path=xl/worksheets/sheet16.xml><?xml version="1.0" encoding="utf-8"?>
<worksheet xmlns="http://schemas.openxmlformats.org/spreadsheetml/2006/main" xmlns:r="http://schemas.openxmlformats.org/officeDocument/2006/relationships">
  <sheetPr>
    <tabColor indexed="20"/>
  </sheetPr>
  <dimension ref="A1:Y178"/>
  <sheetViews>
    <sheetView zoomScale="75" zoomScaleNormal="75" zoomScalePageLayoutView="0" workbookViewId="0" topLeftCell="B1">
      <selection activeCell="E85" sqref="E85"/>
    </sheetView>
  </sheetViews>
  <sheetFormatPr defaultColWidth="9.00390625" defaultRowHeight="13.5"/>
  <cols>
    <col min="1" max="1" width="3.625" style="0" customWidth="1"/>
    <col min="2" max="2" width="10.125" style="0" customWidth="1"/>
    <col min="3" max="20" width="3.625" style="0" customWidth="1"/>
    <col min="21" max="21" width="4.25390625" style="0" customWidth="1"/>
    <col min="22" max="22" width="9.00390625" style="9" customWidth="1"/>
    <col min="23" max="23" width="11.375" style="9" customWidth="1"/>
    <col min="24" max="24" width="9.00390625" style="130" customWidth="1"/>
    <col min="25" max="25" width="17.375" style="9" bestFit="1" customWidth="1"/>
  </cols>
  <sheetData>
    <row r="1" spans="1:8" ht="13.5">
      <c r="A1" s="627" t="s">
        <v>572</v>
      </c>
      <c r="B1" s="627"/>
      <c r="C1" s="627"/>
      <c r="D1" s="627"/>
      <c r="E1" s="627"/>
      <c r="F1" s="627"/>
      <c r="G1" s="627"/>
      <c r="H1" s="627"/>
    </row>
    <row r="2" spans="1:8" ht="13.5">
      <c r="A2" s="101"/>
      <c r="B2" s="101"/>
      <c r="C2" s="101"/>
      <c r="D2" s="101"/>
      <c r="E2" s="101"/>
      <c r="F2" s="101"/>
      <c r="G2" s="101"/>
      <c r="H2" s="101"/>
    </row>
    <row r="3" spans="1:21" ht="13.5">
      <c r="A3" s="101"/>
      <c r="B3" s="101"/>
      <c r="C3" s="101"/>
      <c r="D3" s="12" t="s">
        <v>536</v>
      </c>
      <c r="E3" s="12"/>
      <c r="F3" s="12"/>
      <c r="G3" s="12"/>
      <c r="H3" s="12"/>
      <c r="I3" s="12"/>
      <c r="L3" s="628"/>
      <c r="M3" s="628"/>
      <c r="N3" s="628"/>
      <c r="O3" s="628"/>
      <c r="P3" s="628"/>
      <c r="Q3" s="628"/>
      <c r="R3" s="628"/>
      <c r="S3" s="628"/>
      <c r="T3" s="628"/>
      <c r="U3" s="628"/>
    </row>
    <row r="4" spans="1:9" ht="13.5">
      <c r="A4" s="101"/>
      <c r="B4" s="101"/>
      <c r="C4" s="101"/>
      <c r="D4" s="12"/>
      <c r="E4" s="12"/>
      <c r="F4" s="12"/>
      <c r="G4" s="12"/>
      <c r="H4" s="12"/>
      <c r="I4" s="12"/>
    </row>
    <row r="5" spans="2:25" ht="13.5">
      <c r="B5" s="629" t="s">
        <v>573</v>
      </c>
      <c r="C5" s="629" t="s">
        <v>161</v>
      </c>
      <c r="D5" s="630" t="s">
        <v>162</v>
      </c>
      <c r="E5" s="629" t="s">
        <v>163</v>
      </c>
      <c r="F5" s="629" t="s">
        <v>164</v>
      </c>
      <c r="G5" s="629" t="s">
        <v>165</v>
      </c>
      <c r="H5" s="630" t="s">
        <v>166</v>
      </c>
      <c r="I5" s="630"/>
      <c r="J5" s="630"/>
      <c r="K5" s="630"/>
      <c r="L5" s="629" t="s">
        <v>167</v>
      </c>
      <c r="M5" s="629"/>
      <c r="N5" s="629"/>
      <c r="O5" s="630" t="s">
        <v>168</v>
      </c>
      <c r="P5" s="630"/>
      <c r="Q5" s="630"/>
      <c r="R5" s="630"/>
      <c r="S5" s="630"/>
      <c r="T5" s="629" t="s">
        <v>169</v>
      </c>
      <c r="U5" s="629" t="s">
        <v>170</v>
      </c>
      <c r="V5" s="103"/>
      <c r="W5" s="103"/>
      <c r="X5" s="131"/>
      <c r="Y5" s="103"/>
    </row>
    <row r="6" spans="1:25" ht="54">
      <c r="A6" s="104"/>
      <c r="B6" s="629"/>
      <c r="C6" s="629"/>
      <c r="D6" s="630"/>
      <c r="E6" s="629"/>
      <c r="F6" s="629"/>
      <c r="G6" s="629"/>
      <c r="H6" s="102" t="s">
        <v>171</v>
      </c>
      <c r="I6" s="102" t="s">
        <v>172</v>
      </c>
      <c r="J6" s="102" t="s">
        <v>173</v>
      </c>
      <c r="K6" s="102" t="s">
        <v>174</v>
      </c>
      <c r="L6" s="102" t="s">
        <v>175</v>
      </c>
      <c r="M6" s="102" t="s">
        <v>176</v>
      </c>
      <c r="N6" s="102" t="s">
        <v>177</v>
      </c>
      <c r="O6" s="102" t="s">
        <v>496</v>
      </c>
      <c r="P6" s="102" t="s">
        <v>497</v>
      </c>
      <c r="Q6" s="102" t="s">
        <v>246</v>
      </c>
      <c r="R6" s="102" t="s">
        <v>247</v>
      </c>
      <c r="S6" s="102" t="s">
        <v>248</v>
      </c>
      <c r="T6" s="629"/>
      <c r="U6" s="629"/>
      <c r="V6" s="105" t="s">
        <v>249</v>
      </c>
      <c r="W6" s="105" t="s">
        <v>250</v>
      </c>
      <c r="X6" s="132" t="s">
        <v>251</v>
      </c>
      <c r="Y6" s="105" t="s">
        <v>252</v>
      </c>
    </row>
    <row r="7" spans="2:25" ht="13.5">
      <c r="B7" s="106" t="s">
        <v>537</v>
      </c>
      <c r="C7" s="106">
        <v>40</v>
      </c>
      <c r="D7" s="106"/>
      <c r="E7" s="106"/>
      <c r="F7" s="106"/>
      <c r="G7" s="106"/>
      <c r="H7" s="106">
        <v>15</v>
      </c>
      <c r="I7" s="106"/>
      <c r="J7" s="106"/>
      <c r="K7" s="106"/>
      <c r="L7" s="106"/>
      <c r="M7" s="106"/>
      <c r="N7" s="106"/>
      <c r="O7" s="106"/>
      <c r="P7" s="106"/>
      <c r="Q7" s="106"/>
      <c r="R7" s="106"/>
      <c r="S7" s="106"/>
      <c r="T7" s="106">
        <v>2</v>
      </c>
      <c r="U7" s="106">
        <v>201</v>
      </c>
      <c r="V7" s="107">
        <v>10103</v>
      </c>
      <c r="W7" s="107">
        <f aca="true" t="shared" si="0" ref="W7:W53">U7*V7</f>
        <v>2030703</v>
      </c>
      <c r="X7" s="133" t="s">
        <v>253</v>
      </c>
      <c r="Y7" s="108" t="s">
        <v>253</v>
      </c>
    </row>
    <row r="8" spans="2:25" ht="13.5">
      <c r="B8" s="17" t="s">
        <v>254</v>
      </c>
      <c r="C8" s="106">
        <v>41</v>
      </c>
      <c r="D8" s="16"/>
      <c r="E8" s="16"/>
      <c r="F8" s="16"/>
      <c r="G8" s="16"/>
      <c r="H8" s="106">
        <v>16</v>
      </c>
      <c r="I8" s="16"/>
      <c r="J8" s="16"/>
      <c r="K8" s="16"/>
      <c r="L8" s="16"/>
      <c r="M8" s="16"/>
      <c r="N8" s="16"/>
      <c r="O8" s="16"/>
      <c r="P8" s="16"/>
      <c r="Q8" s="16"/>
      <c r="R8" s="16"/>
      <c r="S8" s="16"/>
      <c r="T8" s="16">
        <v>2</v>
      </c>
      <c r="U8" s="16">
        <v>201</v>
      </c>
      <c r="V8" s="103">
        <f>V7*1.021</f>
        <v>10315.162999999999</v>
      </c>
      <c r="W8" s="103">
        <f t="shared" si="0"/>
        <v>2073347.7629999998</v>
      </c>
      <c r="X8" s="131">
        <f>1/1.032</f>
        <v>0.9689922480620154</v>
      </c>
      <c r="Y8" s="103">
        <f aca="true" t="shared" si="1" ref="Y8:Y53">W8*X8</f>
        <v>2009057.9098837206</v>
      </c>
    </row>
    <row r="9" spans="2:25" ht="13.5">
      <c r="B9" s="17" t="s">
        <v>255</v>
      </c>
      <c r="C9" s="106">
        <v>42</v>
      </c>
      <c r="D9" s="16"/>
      <c r="E9" s="16"/>
      <c r="F9" s="16"/>
      <c r="G9" s="16"/>
      <c r="H9" s="106">
        <v>17</v>
      </c>
      <c r="I9" s="16"/>
      <c r="J9" s="16"/>
      <c r="K9" s="16"/>
      <c r="L9" s="16"/>
      <c r="M9" s="16"/>
      <c r="N9" s="16"/>
      <c r="O9" s="16"/>
      <c r="P9" s="16"/>
      <c r="Q9" s="16"/>
      <c r="R9" s="16"/>
      <c r="S9" s="16"/>
      <c r="T9" s="16">
        <v>2</v>
      </c>
      <c r="U9" s="16">
        <v>201</v>
      </c>
      <c r="V9" s="103">
        <f aca="true" t="shared" si="2" ref="V9:V53">V8*1.021</f>
        <v>10531.781422999999</v>
      </c>
      <c r="W9" s="103">
        <f t="shared" si="0"/>
        <v>2116888.0660229996</v>
      </c>
      <c r="X9" s="131">
        <f>X8/1.032</f>
        <v>0.9389459768042785</v>
      </c>
      <c r="Y9" s="103">
        <f t="shared" si="1"/>
        <v>1987643.5329372853</v>
      </c>
    </row>
    <row r="10" spans="2:25" ht="13.5">
      <c r="B10" s="17" t="s">
        <v>256</v>
      </c>
      <c r="C10" s="106">
        <v>43</v>
      </c>
      <c r="D10" s="16"/>
      <c r="E10" s="16"/>
      <c r="F10" s="16"/>
      <c r="G10" s="16"/>
      <c r="H10" s="106">
        <v>18</v>
      </c>
      <c r="I10" s="16"/>
      <c r="J10" s="16"/>
      <c r="K10" s="16"/>
      <c r="L10" s="16"/>
      <c r="M10" s="16"/>
      <c r="N10" s="16"/>
      <c r="O10" s="16"/>
      <c r="P10" s="16"/>
      <c r="Q10" s="16"/>
      <c r="R10" s="16"/>
      <c r="S10" s="16"/>
      <c r="T10" s="16">
        <v>2</v>
      </c>
      <c r="U10" s="16">
        <v>201</v>
      </c>
      <c r="V10" s="103">
        <f t="shared" si="2"/>
        <v>10752.948832882998</v>
      </c>
      <c r="W10" s="103">
        <f t="shared" si="0"/>
        <v>2161342.7154094824</v>
      </c>
      <c r="X10" s="131">
        <f aca="true" t="shared" si="3" ref="X10:X54">X9/1.032</f>
        <v>0.9098313728723628</v>
      </c>
      <c r="Y10" s="103">
        <f t="shared" si="1"/>
        <v>1966457.4100086899</v>
      </c>
    </row>
    <row r="11" spans="2:25" ht="13.5">
      <c r="B11" s="17" t="s">
        <v>257</v>
      </c>
      <c r="C11" s="106">
        <v>44</v>
      </c>
      <c r="D11" s="16"/>
      <c r="E11" s="16"/>
      <c r="F11" s="16"/>
      <c r="G11" s="16"/>
      <c r="H11" s="16"/>
      <c r="I11" s="16"/>
      <c r="J11" s="16"/>
      <c r="K11" s="16"/>
      <c r="L11" s="16"/>
      <c r="M11" s="16"/>
      <c r="N11" s="16"/>
      <c r="O11" s="16"/>
      <c r="P11" s="16"/>
      <c r="Q11" s="16"/>
      <c r="R11" s="16"/>
      <c r="S11" s="16"/>
      <c r="T11" s="16">
        <v>1</v>
      </c>
      <c r="U11" s="16">
        <v>153</v>
      </c>
      <c r="V11" s="103">
        <f t="shared" si="2"/>
        <v>10978.760758373539</v>
      </c>
      <c r="W11" s="103">
        <f t="shared" si="0"/>
        <v>1679750.3960311515</v>
      </c>
      <c r="X11" s="131">
        <f t="shared" si="3"/>
        <v>0.8816195473569407</v>
      </c>
      <c r="Y11" s="103">
        <f t="shared" si="1"/>
        <v>1480900.7838216256</v>
      </c>
    </row>
    <row r="12" spans="2:25" ht="13.5">
      <c r="B12" s="17" t="s">
        <v>258</v>
      </c>
      <c r="C12" s="106">
        <v>45</v>
      </c>
      <c r="D12" s="16"/>
      <c r="E12" s="16"/>
      <c r="F12" s="16"/>
      <c r="G12" s="16"/>
      <c r="H12" s="16"/>
      <c r="I12" s="16"/>
      <c r="J12" s="16"/>
      <c r="K12" s="16"/>
      <c r="L12" s="16"/>
      <c r="M12" s="16"/>
      <c r="N12" s="16"/>
      <c r="O12" s="16"/>
      <c r="P12" s="16"/>
      <c r="Q12" s="16"/>
      <c r="R12" s="16"/>
      <c r="S12" s="16"/>
      <c r="T12" s="16">
        <v>1</v>
      </c>
      <c r="U12" s="16">
        <v>153</v>
      </c>
      <c r="V12" s="103">
        <f t="shared" si="2"/>
        <v>11209.314734299382</v>
      </c>
      <c r="W12" s="103">
        <f t="shared" si="0"/>
        <v>1715025.1543478053</v>
      </c>
      <c r="X12" s="131">
        <f t="shared" si="3"/>
        <v>0.8542825071288185</v>
      </c>
      <c r="Y12" s="103">
        <f t="shared" si="1"/>
        <v>1465115.988645232</v>
      </c>
    </row>
    <row r="13" spans="2:25" ht="13.5">
      <c r="B13" s="17" t="s">
        <v>259</v>
      </c>
      <c r="C13" s="106">
        <v>46</v>
      </c>
      <c r="D13" s="16"/>
      <c r="E13" s="16"/>
      <c r="F13" s="16"/>
      <c r="G13" s="16"/>
      <c r="H13" s="16"/>
      <c r="I13" s="16"/>
      <c r="J13" s="16"/>
      <c r="K13" s="16"/>
      <c r="L13" s="16"/>
      <c r="M13" s="16"/>
      <c r="N13" s="16"/>
      <c r="O13" s="16"/>
      <c r="P13" s="16"/>
      <c r="Q13" s="16"/>
      <c r="R13" s="16"/>
      <c r="S13" s="16"/>
      <c r="T13" s="16">
        <v>1</v>
      </c>
      <c r="U13" s="16">
        <v>153</v>
      </c>
      <c r="V13" s="103">
        <f t="shared" si="2"/>
        <v>11444.710343719667</v>
      </c>
      <c r="W13" s="103">
        <f t="shared" si="0"/>
        <v>1751040.682589109</v>
      </c>
      <c r="X13" s="131">
        <f t="shared" si="3"/>
        <v>0.8277931270628086</v>
      </c>
      <c r="Y13" s="103">
        <f t="shared" si="1"/>
        <v>1449499.4422546334</v>
      </c>
    </row>
    <row r="14" spans="2:25" ht="13.5">
      <c r="B14" s="17" t="s">
        <v>260</v>
      </c>
      <c r="C14" s="106">
        <v>47</v>
      </c>
      <c r="D14" s="16"/>
      <c r="E14" s="16"/>
      <c r="F14" s="16"/>
      <c r="G14" s="16"/>
      <c r="H14" s="16"/>
      <c r="I14" s="16"/>
      <c r="J14" s="16"/>
      <c r="K14" s="16"/>
      <c r="L14" s="16"/>
      <c r="M14" s="16"/>
      <c r="N14" s="16"/>
      <c r="O14" s="16"/>
      <c r="P14" s="16"/>
      <c r="Q14" s="16"/>
      <c r="R14" s="16"/>
      <c r="S14" s="16"/>
      <c r="T14" s="16">
        <v>1</v>
      </c>
      <c r="U14" s="16">
        <v>153</v>
      </c>
      <c r="V14" s="103">
        <f t="shared" si="2"/>
        <v>11685.04926093778</v>
      </c>
      <c r="W14" s="103">
        <f t="shared" si="0"/>
        <v>1787812.5369234802</v>
      </c>
      <c r="X14" s="131">
        <f t="shared" si="3"/>
        <v>0.8021251231228765</v>
      </c>
      <c r="Y14" s="103">
        <f t="shared" si="1"/>
        <v>1434049.3513003688</v>
      </c>
    </row>
    <row r="15" spans="2:25" ht="13.5">
      <c r="B15" s="17" t="s">
        <v>261</v>
      </c>
      <c r="C15" s="106">
        <v>48</v>
      </c>
      <c r="D15" s="16"/>
      <c r="E15" s="16"/>
      <c r="F15" s="16"/>
      <c r="G15" s="16"/>
      <c r="H15" s="16"/>
      <c r="I15" s="16"/>
      <c r="J15" s="16"/>
      <c r="K15" s="16"/>
      <c r="L15" s="16"/>
      <c r="M15" s="16"/>
      <c r="N15" s="16"/>
      <c r="O15" s="16"/>
      <c r="P15" s="16"/>
      <c r="Q15" s="16"/>
      <c r="R15" s="16"/>
      <c r="S15" s="16"/>
      <c r="T15" s="16">
        <v>1</v>
      </c>
      <c r="U15" s="16">
        <v>153</v>
      </c>
      <c r="V15" s="103">
        <f t="shared" si="2"/>
        <v>11930.435295417472</v>
      </c>
      <c r="W15" s="103">
        <f t="shared" si="0"/>
        <v>1825356.6001988733</v>
      </c>
      <c r="X15" s="131">
        <f t="shared" si="3"/>
        <v>0.7772530262818571</v>
      </c>
      <c r="Y15" s="103">
        <f t="shared" si="1"/>
        <v>1418763.9415481363</v>
      </c>
    </row>
    <row r="16" spans="2:25" ht="13.5">
      <c r="B16" s="17" t="s">
        <v>262</v>
      </c>
      <c r="C16" s="106">
        <v>49</v>
      </c>
      <c r="D16" s="16"/>
      <c r="E16" s="16"/>
      <c r="F16" s="16"/>
      <c r="G16" s="16"/>
      <c r="H16" s="16"/>
      <c r="I16" s="16"/>
      <c r="J16" s="16"/>
      <c r="K16" s="16"/>
      <c r="L16" s="16"/>
      <c r="M16" s="16"/>
      <c r="N16" s="16"/>
      <c r="O16" s="16"/>
      <c r="P16" s="16"/>
      <c r="Q16" s="16"/>
      <c r="R16" s="16"/>
      <c r="S16" s="16"/>
      <c r="T16" s="16">
        <v>1</v>
      </c>
      <c r="U16" s="16">
        <v>153</v>
      </c>
      <c r="V16" s="103">
        <f t="shared" si="2"/>
        <v>12180.974436621238</v>
      </c>
      <c r="W16" s="103">
        <f t="shared" si="0"/>
        <v>1863689.0888030494</v>
      </c>
      <c r="X16" s="131">
        <f t="shared" si="3"/>
        <v>0.7531521572498615</v>
      </c>
      <c r="Y16" s="103">
        <f t="shared" si="1"/>
        <v>1403641.4576750454</v>
      </c>
    </row>
    <row r="17" spans="2:25" ht="13.5">
      <c r="B17" s="17" t="s">
        <v>263</v>
      </c>
      <c r="C17" s="106">
        <v>50</v>
      </c>
      <c r="D17" s="16"/>
      <c r="E17" s="16"/>
      <c r="F17" s="16"/>
      <c r="G17" s="16"/>
      <c r="H17" s="16"/>
      <c r="I17" s="16"/>
      <c r="J17" s="16"/>
      <c r="K17" s="16"/>
      <c r="L17" s="16"/>
      <c r="M17" s="16"/>
      <c r="N17" s="16"/>
      <c r="O17" s="16"/>
      <c r="P17" s="16"/>
      <c r="Q17" s="16"/>
      <c r="R17" s="16"/>
      <c r="S17" s="16"/>
      <c r="T17" s="16">
        <v>1</v>
      </c>
      <c r="U17" s="16">
        <v>153</v>
      </c>
      <c r="V17" s="103">
        <f t="shared" si="2"/>
        <v>12436.774899790284</v>
      </c>
      <c r="W17" s="103">
        <f t="shared" si="0"/>
        <v>1902826.5596679135</v>
      </c>
      <c r="X17" s="131">
        <f t="shared" si="3"/>
        <v>0.7297986019862999</v>
      </c>
      <c r="Y17" s="103">
        <f t="shared" si="1"/>
        <v>1388680.1630680438</v>
      </c>
    </row>
    <row r="18" spans="2:25" ht="13.5">
      <c r="B18" s="17" t="s">
        <v>264</v>
      </c>
      <c r="C18" s="106">
        <v>51</v>
      </c>
      <c r="D18" s="16"/>
      <c r="E18" s="16"/>
      <c r="F18" s="16"/>
      <c r="G18" s="16"/>
      <c r="H18" s="16"/>
      <c r="I18" s="16"/>
      <c r="J18" s="16"/>
      <c r="K18" s="16"/>
      <c r="L18" s="16"/>
      <c r="M18" s="16"/>
      <c r="N18" s="16"/>
      <c r="O18" s="16"/>
      <c r="P18" s="16"/>
      <c r="Q18" s="16"/>
      <c r="R18" s="16"/>
      <c r="S18" s="16"/>
      <c r="T18" s="16">
        <v>1</v>
      </c>
      <c r="U18" s="16">
        <v>153</v>
      </c>
      <c r="V18" s="103">
        <f t="shared" si="2"/>
        <v>12697.94717268588</v>
      </c>
      <c r="W18" s="103">
        <f t="shared" si="0"/>
        <v>1942785.9174209395</v>
      </c>
      <c r="X18" s="131">
        <f t="shared" si="3"/>
        <v>0.7071691879712207</v>
      </c>
      <c r="Y18" s="103">
        <f t="shared" si="1"/>
        <v>1373878.339624489</v>
      </c>
    </row>
    <row r="19" spans="2:25" ht="13.5">
      <c r="B19" s="17" t="s">
        <v>265</v>
      </c>
      <c r="C19" s="106">
        <v>52</v>
      </c>
      <c r="D19" s="16"/>
      <c r="E19" s="16"/>
      <c r="F19" s="16"/>
      <c r="G19" s="16"/>
      <c r="H19" s="16"/>
      <c r="I19" s="16"/>
      <c r="J19" s="16"/>
      <c r="K19" s="16"/>
      <c r="L19" s="16"/>
      <c r="M19" s="16"/>
      <c r="N19" s="16"/>
      <c r="O19" s="16"/>
      <c r="P19" s="16"/>
      <c r="Q19" s="16"/>
      <c r="R19" s="16"/>
      <c r="S19" s="16"/>
      <c r="T19" s="16">
        <v>1</v>
      </c>
      <c r="U19" s="16">
        <v>153</v>
      </c>
      <c r="V19" s="103">
        <f t="shared" si="2"/>
        <v>12964.604063312281</v>
      </c>
      <c r="W19" s="103">
        <f t="shared" si="0"/>
        <v>1983584.421686779</v>
      </c>
      <c r="X19" s="131">
        <f t="shared" si="3"/>
        <v>0.6852414612124231</v>
      </c>
      <c r="Y19" s="103">
        <f t="shared" si="1"/>
        <v>1359234.2875548478</v>
      </c>
    </row>
    <row r="20" spans="2:25" ht="13.5">
      <c r="B20" s="17" t="s">
        <v>266</v>
      </c>
      <c r="C20" s="106">
        <v>53</v>
      </c>
      <c r="D20" s="16"/>
      <c r="E20" s="16"/>
      <c r="F20" s="16"/>
      <c r="G20" s="16"/>
      <c r="H20" s="16"/>
      <c r="I20" s="16"/>
      <c r="J20" s="16"/>
      <c r="K20" s="16"/>
      <c r="L20" s="16"/>
      <c r="M20" s="16"/>
      <c r="N20" s="16"/>
      <c r="O20" s="16"/>
      <c r="P20" s="16"/>
      <c r="Q20" s="16"/>
      <c r="R20" s="16"/>
      <c r="S20" s="16"/>
      <c r="T20" s="16">
        <v>1</v>
      </c>
      <c r="U20" s="16">
        <v>153</v>
      </c>
      <c r="V20" s="103">
        <f t="shared" si="2"/>
        <v>13236.860748641839</v>
      </c>
      <c r="W20" s="103">
        <f t="shared" si="0"/>
        <v>2025239.6945422012</v>
      </c>
      <c r="X20" s="131">
        <f t="shared" si="3"/>
        <v>0.6639936639655263</v>
      </c>
      <c r="Y20" s="103">
        <f t="shared" si="1"/>
        <v>1344746.3251874994</v>
      </c>
    </row>
    <row r="21" spans="2:25" ht="13.5">
      <c r="B21" s="17" t="s">
        <v>267</v>
      </c>
      <c r="C21" s="106">
        <v>54</v>
      </c>
      <c r="D21" s="16"/>
      <c r="E21" s="16"/>
      <c r="F21" s="16"/>
      <c r="G21" s="16"/>
      <c r="H21" s="16"/>
      <c r="I21" s="16"/>
      <c r="J21" s="16"/>
      <c r="K21" s="16"/>
      <c r="L21" s="16"/>
      <c r="M21" s="16"/>
      <c r="N21" s="16"/>
      <c r="O21" s="16"/>
      <c r="P21" s="16"/>
      <c r="Q21" s="16"/>
      <c r="R21" s="16"/>
      <c r="S21" s="16"/>
      <c r="T21" s="16">
        <v>1</v>
      </c>
      <c r="U21" s="16">
        <v>153</v>
      </c>
      <c r="V21" s="103">
        <f t="shared" si="2"/>
        <v>13514.834824363315</v>
      </c>
      <c r="W21" s="103">
        <f t="shared" si="0"/>
        <v>2067769.7281275874</v>
      </c>
      <c r="X21" s="131">
        <f t="shared" si="3"/>
        <v>0.6434047131448898</v>
      </c>
      <c r="Y21" s="103">
        <f t="shared" si="1"/>
        <v>1330412.788775617</v>
      </c>
    </row>
    <row r="22" spans="2:25" ht="13.5">
      <c r="B22" s="17" t="s">
        <v>268</v>
      </c>
      <c r="C22" s="106">
        <v>55</v>
      </c>
      <c r="D22" s="16"/>
      <c r="E22" s="16"/>
      <c r="F22" s="16"/>
      <c r="G22" s="16"/>
      <c r="H22" s="16"/>
      <c r="I22" s="16"/>
      <c r="J22" s="16"/>
      <c r="K22" s="16"/>
      <c r="L22" s="16"/>
      <c r="M22" s="16"/>
      <c r="N22" s="16"/>
      <c r="O22" s="16"/>
      <c r="P22" s="16"/>
      <c r="Q22" s="16"/>
      <c r="R22" s="16"/>
      <c r="S22" s="16"/>
      <c r="T22" s="16">
        <v>1</v>
      </c>
      <c r="U22" s="16">
        <v>175</v>
      </c>
      <c r="V22" s="103">
        <f t="shared" si="2"/>
        <v>13798.646355674944</v>
      </c>
      <c r="W22" s="103">
        <f t="shared" si="0"/>
        <v>2414763.1122431154</v>
      </c>
      <c r="X22" s="131">
        <f t="shared" si="3"/>
        <v>0.623454179403963</v>
      </c>
      <c r="Y22" s="103">
        <f t="shared" si="1"/>
        <v>1505494.1545984913</v>
      </c>
    </row>
    <row r="23" spans="2:25" ht="13.5">
      <c r="B23" s="17" t="s">
        <v>269</v>
      </c>
      <c r="C23" s="106">
        <v>56</v>
      </c>
      <c r="D23" s="16"/>
      <c r="E23" s="16"/>
      <c r="F23" s="16"/>
      <c r="G23" s="16"/>
      <c r="H23" s="16"/>
      <c r="I23" s="16"/>
      <c r="J23" s="16"/>
      <c r="K23" s="16"/>
      <c r="L23" s="16"/>
      <c r="M23" s="16"/>
      <c r="N23" s="16"/>
      <c r="O23" s="16"/>
      <c r="P23" s="16"/>
      <c r="Q23" s="16"/>
      <c r="R23" s="16"/>
      <c r="S23" s="16"/>
      <c r="T23" s="16">
        <v>1</v>
      </c>
      <c r="U23" s="16">
        <v>175</v>
      </c>
      <c r="V23" s="103">
        <f t="shared" si="2"/>
        <v>14088.417929144116</v>
      </c>
      <c r="W23" s="103">
        <f t="shared" si="0"/>
        <v>2465473.1376002203</v>
      </c>
      <c r="X23" s="131">
        <f t="shared" si="3"/>
        <v>0.6041222668643051</v>
      </c>
      <c r="Y23" s="103">
        <f t="shared" si="1"/>
        <v>1489447.220780096</v>
      </c>
    </row>
    <row r="24" spans="2:25" ht="13.5">
      <c r="B24" s="17" t="s">
        <v>270</v>
      </c>
      <c r="C24" s="106">
        <v>57</v>
      </c>
      <c r="D24" s="16"/>
      <c r="E24" s="16"/>
      <c r="F24" s="16"/>
      <c r="G24" s="16"/>
      <c r="H24" s="16"/>
      <c r="I24" s="16"/>
      <c r="J24" s="16"/>
      <c r="K24" s="16"/>
      <c r="L24" s="16"/>
      <c r="M24" s="16"/>
      <c r="N24" s="16"/>
      <c r="O24" s="16"/>
      <c r="P24" s="16"/>
      <c r="Q24" s="16"/>
      <c r="R24" s="16"/>
      <c r="S24" s="16"/>
      <c r="T24" s="16">
        <v>1</v>
      </c>
      <c r="U24" s="16">
        <v>175</v>
      </c>
      <c r="V24" s="103">
        <f t="shared" si="2"/>
        <v>14384.27470565614</v>
      </c>
      <c r="W24" s="103">
        <f t="shared" si="0"/>
        <v>2517248.0734898243</v>
      </c>
      <c r="X24" s="131">
        <f t="shared" si="3"/>
        <v>0.5853897934731639</v>
      </c>
      <c r="Y24" s="103">
        <f t="shared" si="1"/>
        <v>1473571.329860928</v>
      </c>
    </row>
    <row r="25" spans="2:25" ht="13.5">
      <c r="B25" s="17" t="s">
        <v>271</v>
      </c>
      <c r="C25" s="106">
        <v>58</v>
      </c>
      <c r="D25" s="16"/>
      <c r="E25" s="16"/>
      <c r="F25" s="16"/>
      <c r="G25" s="16"/>
      <c r="H25" s="16"/>
      <c r="I25" s="16"/>
      <c r="J25" s="16"/>
      <c r="K25" s="16"/>
      <c r="L25" s="16"/>
      <c r="M25" s="16"/>
      <c r="N25" s="16"/>
      <c r="O25" s="16"/>
      <c r="P25" s="16"/>
      <c r="Q25" s="16"/>
      <c r="R25" s="16"/>
      <c r="S25" s="16"/>
      <c r="T25" s="16">
        <v>1</v>
      </c>
      <c r="U25" s="16">
        <v>175</v>
      </c>
      <c r="V25" s="103">
        <f t="shared" si="2"/>
        <v>14686.344474474918</v>
      </c>
      <c r="W25" s="103">
        <f t="shared" si="0"/>
        <v>2570110.2830331107</v>
      </c>
      <c r="X25" s="131">
        <f>X24/1.032</f>
        <v>0.56723817197012</v>
      </c>
      <c r="Y25" s="103">
        <f t="shared" si="1"/>
        <v>1457864.6587093095</v>
      </c>
    </row>
    <row r="26" spans="2:25" ht="13.5">
      <c r="B26" s="17" t="s">
        <v>272</v>
      </c>
      <c r="C26" s="106">
        <v>59</v>
      </c>
      <c r="D26" s="16"/>
      <c r="E26" s="16"/>
      <c r="F26" s="16"/>
      <c r="G26" s="16"/>
      <c r="H26" s="16"/>
      <c r="I26" s="16"/>
      <c r="J26" s="16"/>
      <c r="K26" s="16"/>
      <c r="L26" s="16"/>
      <c r="M26" s="16"/>
      <c r="N26" s="16"/>
      <c r="O26" s="16"/>
      <c r="P26" s="16"/>
      <c r="Q26" s="16"/>
      <c r="R26" s="16"/>
      <c r="S26" s="16"/>
      <c r="T26" s="16">
        <v>1</v>
      </c>
      <c r="U26" s="16">
        <v>175</v>
      </c>
      <c r="V26" s="103">
        <f t="shared" si="2"/>
        <v>14994.75770843889</v>
      </c>
      <c r="W26" s="103">
        <f t="shared" si="0"/>
        <v>2624082.598976806</v>
      </c>
      <c r="X26" s="131">
        <f t="shared" si="3"/>
        <v>0.5496493914439148</v>
      </c>
      <c r="Y26" s="103">
        <f t="shared" si="1"/>
        <v>1442325.4036261677</v>
      </c>
    </row>
    <row r="27" spans="2:25" ht="13.5">
      <c r="B27" s="17" t="s">
        <v>227</v>
      </c>
      <c r="C27" s="106">
        <v>60</v>
      </c>
      <c r="D27" s="16"/>
      <c r="E27" s="16"/>
      <c r="F27" s="16"/>
      <c r="G27" s="16"/>
      <c r="H27" s="16"/>
      <c r="I27" s="16"/>
      <c r="J27" s="16"/>
      <c r="K27" s="16"/>
      <c r="L27" s="16"/>
      <c r="M27" s="16"/>
      <c r="N27" s="16"/>
      <c r="O27" s="16"/>
      <c r="P27" s="16"/>
      <c r="Q27" s="16"/>
      <c r="R27" s="16"/>
      <c r="S27" s="16"/>
      <c r="T27" s="16">
        <v>1</v>
      </c>
      <c r="U27" s="16">
        <v>175</v>
      </c>
      <c r="V27" s="103">
        <f t="shared" si="2"/>
        <v>15309.647620316106</v>
      </c>
      <c r="W27" s="103">
        <f t="shared" si="0"/>
        <v>2679188.3335553184</v>
      </c>
      <c r="X27" s="131">
        <f t="shared" si="3"/>
        <v>0.5326059994611577</v>
      </c>
      <c r="Y27" s="103">
        <f t="shared" si="1"/>
        <v>1426951.780137904</v>
      </c>
    </row>
    <row r="28" spans="2:25" ht="13.5">
      <c r="B28" s="17" t="s">
        <v>228</v>
      </c>
      <c r="C28" s="106">
        <v>61</v>
      </c>
      <c r="D28" s="16"/>
      <c r="E28" s="16"/>
      <c r="F28" s="16"/>
      <c r="G28" s="16"/>
      <c r="H28" s="16"/>
      <c r="I28" s="16"/>
      <c r="J28" s="16"/>
      <c r="K28" s="16"/>
      <c r="L28" s="16"/>
      <c r="M28" s="16"/>
      <c r="N28" s="16"/>
      <c r="O28" s="16"/>
      <c r="P28" s="16"/>
      <c r="Q28" s="16"/>
      <c r="R28" s="16"/>
      <c r="S28" s="16"/>
      <c r="T28" s="16">
        <v>1</v>
      </c>
      <c r="U28" s="16">
        <v>175</v>
      </c>
      <c r="V28" s="103">
        <f t="shared" si="2"/>
        <v>15631.150220342743</v>
      </c>
      <c r="W28" s="103">
        <f t="shared" si="0"/>
        <v>2735451.2885599798</v>
      </c>
      <c r="X28" s="131">
        <f t="shared" si="3"/>
        <v>0.5160910847491839</v>
      </c>
      <c r="Y28" s="103">
        <f t="shared" si="1"/>
        <v>1411742.0227914727</v>
      </c>
    </row>
    <row r="29" spans="2:25" ht="13.5">
      <c r="B29" s="17" t="s">
        <v>229</v>
      </c>
      <c r="C29" s="106">
        <v>62</v>
      </c>
      <c r="D29" s="16"/>
      <c r="E29" s="16"/>
      <c r="F29" s="16"/>
      <c r="G29" s="16"/>
      <c r="H29" s="16"/>
      <c r="I29" s="16"/>
      <c r="J29" s="16"/>
      <c r="K29" s="16"/>
      <c r="L29" s="16"/>
      <c r="M29" s="16"/>
      <c r="N29" s="16"/>
      <c r="O29" s="16"/>
      <c r="P29" s="16"/>
      <c r="Q29" s="16"/>
      <c r="R29" s="16"/>
      <c r="S29" s="16"/>
      <c r="T29" s="16">
        <v>1</v>
      </c>
      <c r="U29" s="16">
        <v>175</v>
      </c>
      <c r="V29" s="103">
        <f t="shared" si="2"/>
        <v>15959.40437496994</v>
      </c>
      <c r="W29" s="103">
        <f t="shared" si="0"/>
        <v>2792895.7656197394</v>
      </c>
      <c r="X29" s="131">
        <f t="shared" si="3"/>
        <v>0.5000882604158758</v>
      </c>
      <c r="Y29" s="103">
        <f t="shared" si="1"/>
        <v>1396694.384951641</v>
      </c>
    </row>
    <row r="30" spans="2:25" ht="13.5">
      <c r="B30" s="17" t="s">
        <v>230</v>
      </c>
      <c r="C30" s="106">
        <v>63</v>
      </c>
      <c r="D30" s="16"/>
      <c r="E30" s="16"/>
      <c r="F30" s="16"/>
      <c r="G30" s="16"/>
      <c r="H30" s="16"/>
      <c r="I30" s="16"/>
      <c r="J30" s="16"/>
      <c r="K30" s="16"/>
      <c r="L30" s="16"/>
      <c r="M30" s="16"/>
      <c r="N30" s="16"/>
      <c r="O30" s="16"/>
      <c r="P30" s="16"/>
      <c r="Q30" s="16"/>
      <c r="R30" s="16"/>
      <c r="S30" s="16"/>
      <c r="T30" s="16">
        <v>1</v>
      </c>
      <c r="U30" s="16">
        <v>175</v>
      </c>
      <c r="V30" s="103">
        <f t="shared" si="2"/>
        <v>16294.551866844307</v>
      </c>
      <c r="W30" s="103">
        <f t="shared" si="0"/>
        <v>2851546.5766977537</v>
      </c>
      <c r="X30" s="131">
        <f t="shared" si="3"/>
        <v>0.48458164768980216</v>
      </c>
      <c r="Y30" s="103">
        <f t="shared" si="1"/>
        <v>1381807.1386004123</v>
      </c>
    </row>
    <row r="31" spans="2:25" ht="13.5">
      <c r="B31" s="17" t="s">
        <v>231</v>
      </c>
      <c r="C31" s="106">
        <v>64</v>
      </c>
      <c r="D31" s="16"/>
      <c r="E31" s="16"/>
      <c r="F31" s="16"/>
      <c r="G31" s="16"/>
      <c r="H31" s="16"/>
      <c r="I31" s="16"/>
      <c r="J31" s="16"/>
      <c r="K31" s="16"/>
      <c r="L31" s="16"/>
      <c r="M31" s="16"/>
      <c r="N31" s="16"/>
      <c r="O31" s="16"/>
      <c r="P31" s="16"/>
      <c r="Q31" s="16"/>
      <c r="R31" s="16"/>
      <c r="S31" s="16"/>
      <c r="T31" s="16">
        <v>1</v>
      </c>
      <c r="U31" s="16">
        <v>175</v>
      </c>
      <c r="V31" s="103">
        <f t="shared" si="2"/>
        <v>16636.737456048035</v>
      </c>
      <c r="W31" s="103">
        <f t="shared" si="0"/>
        <v>2911429.054808406</v>
      </c>
      <c r="X31" s="131">
        <f t="shared" si="3"/>
        <v>0.469555860164537</v>
      </c>
      <c r="Y31" s="103">
        <f t="shared" si="1"/>
        <v>1367078.574138586</v>
      </c>
    </row>
    <row r="32" spans="2:25" ht="13.5">
      <c r="B32" s="17" t="s">
        <v>232</v>
      </c>
      <c r="C32" s="106">
        <v>65</v>
      </c>
      <c r="D32" s="16"/>
      <c r="E32" s="16"/>
      <c r="F32" s="16"/>
      <c r="G32" s="16"/>
      <c r="H32" s="16"/>
      <c r="I32" s="16"/>
      <c r="J32" s="16"/>
      <c r="K32" s="16"/>
      <c r="L32" s="16"/>
      <c r="M32" s="16"/>
      <c r="N32" s="16"/>
      <c r="O32" s="16"/>
      <c r="P32" s="16"/>
      <c r="Q32" s="16"/>
      <c r="R32" s="16"/>
      <c r="S32" s="16"/>
      <c r="T32" s="16">
        <v>1</v>
      </c>
      <c r="U32" s="16">
        <v>175</v>
      </c>
      <c r="V32" s="103">
        <f t="shared" si="2"/>
        <v>16986.108942625044</v>
      </c>
      <c r="W32" s="103">
        <f t="shared" si="0"/>
        <v>2972569.0649593826</v>
      </c>
      <c r="X32" s="131">
        <f t="shared" si="3"/>
        <v>0.45499598853152806</v>
      </c>
      <c r="Y32" s="103">
        <f t="shared" si="1"/>
        <v>1352507.0001894343</v>
      </c>
    </row>
    <row r="33" spans="2:25" ht="13.5">
      <c r="B33" s="17" t="s">
        <v>233</v>
      </c>
      <c r="C33" s="106">
        <v>66</v>
      </c>
      <c r="D33" s="16"/>
      <c r="E33" s="16"/>
      <c r="F33" s="16"/>
      <c r="G33" s="16"/>
      <c r="H33" s="16"/>
      <c r="I33" s="16"/>
      <c r="J33" s="16"/>
      <c r="K33" s="16"/>
      <c r="L33" s="16"/>
      <c r="M33" s="16"/>
      <c r="N33" s="16"/>
      <c r="O33" s="16"/>
      <c r="P33" s="16"/>
      <c r="Q33" s="16"/>
      <c r="R33" s="16"/>
      <c r="S33" s="16"/>
      <c r="T33" s="16">
        <v>1</v>
      </c>
      <c r="U33" s="16">
        <v>175</v>
      </c>
      <c r="V33" s="103">
        <f t="shared" si="2"/>
        <v>17342.81723042017</v>
      </c>
      <c r="W33" s="103">
        <f t="shared" si="0"/>
        <v>3034993.0153235295</v>
      </c>
      <c r="X33" s="131">
        <f t="shared" si="3"/>
        <v>0.4408875857863644</v>
      </c>
      <c r="Y33" s="103">
        <f t="shared" si="1"/>
        <v>1338090.7434044692</v>
      </c>
    </row>
    <row r="34" spans="2:25" ht="13.5">
      <c r="B34" s="17" t="s">
        <v>234</v>
      </c>
      <c r="C34" s="106">
        <v>67</v>
      </c>
      <c r="D34" s="16"/>
      <c r="E34" s="16"/>
      <c r="F34" s="16"/>
      <c r="G34" s="16"/>
      <c r="H34" s="16"/>
      <c r="I34" s="16"/>
      <c r="J34" s="16"/>
      <c r="K34" s="16"/>
      <c r="L34" s="16"/>
      <c r="M34" s="16"/>
      <c r="N34" s="16"/>
      <c r="O34" s="16"/>
      <c r="P34" s="16"/>
      <c r="Q34" s="16"/>
      <c r="R34" s="16"/>
      <c r="S34" s="16"/>
      <c r="T34" s="16">
        <v>1</v>
      </c>
      <c r="U34" s="16">
        <v>175</v>
      </c>
      <c r="V34" s="103">
        <f t="shared" si="2"/>
        <v>17707.01639225899</v>
      </c>
      <c r="W34" s="103">
        <f t="shared" si="0"/>
        <v>3098727.868645323</v>
      </c>
      <c r="X34" s="131">
        <f t="shared" si="3"/>
        <v>0.4272166528937639</v>
      </c>
      <c r="Y34" s="103">
        <f t="shared" si="1"/>
        <v>1323828.1482712817</v>
      </c>
    </row>
    <row r="35" spans="2:25" ht="13.5">
      <c r="B35" s="17" t="s">
        <v>235</v>
      </c>
      <c r="C35" s="106">
        <v>68</v>
      </c>
      <c r="D35" s="16"/>
      <c r="E35" s="16"/>
      <c r="F35" s="16"/>
      <c r="G35" s="16"/>
      <c r="H35" s="16"/>
      <c r="I35" s="16"/>
      <c r="J35" s="16"/>
      <c r="K35" s="16"/>
      <c r="L35" s="16"/>
      <c r="M35" s="16"/>
      <c r="N35" s="16"/>
      <c r="O35" s="16"/>
      <c r="P35" s="16"/>
      <c r="Q35" s="16"/>
      <c r="R35" s="16"/>
      <c r="S35" s="16"/>
      <c r="T35" s="16">
        <v>1</v>
      </c>
      <c r="U35" s="16">
        <v>175</v>
      </c>
      <c r="V35" s="103">
        <f t="shared" si="2"/>
        <v>18078.863736496427</v>
      </c>
      <c r="W35" s="103">
        <f t="shared" si="0"/>
        <v>3163801.1538868747</v>
      </c>
      <c r="X35" s="131">
        <f t="shared" si="3"/>
        <v>0.4139696248970581</v>
      </c>
      <c r="Y35" s="103">
        <f t="shared" si="1"/>
        <v>1309717.576923429</v>
      </c>
    </row>
    <row r="36" spans="2:25" ht="13.5">
      <c r="B36" s="17" t="s">
        <v>236</v>
      </c>
      <c r="C36" s="106">
        <v>69</v>
      </c>
      <c r="D36" s="16"/>
      <c r="E36" s="16"/>
      <c r="F36" s="16"/>
      <c r="G36" s="16"/>
      <c r="H36" s="16"/>
      <c r="I36" s="16"/>
      <c r="J36" s="16"/>
      <c r="K36" s="16"/>
      <c r="L36" s="16"/>
      <c r="M36" s="16"/>
      <c r="N36" s="16"/>
      <c r="O36" s="16"/>
      <c r="P36" s="16"/>
      <c r="Q36" s="16"/>
      <c r="R36" s="16"/>
      <c r="S36" s="16"/>
      <c r="T36" s="16">
        <v>1</v>
      </c>
      <c r="U36" s="16">
        <v>175</v>
      </c>
      <c r="V36" s="103">
        <f t="shared" si="2"/>
        <v>18458.51987496285</v>
      </c>
      <c r="W36" s="103">
        <f t="shared" si="0"/>
        <v>3230240.978118499</v>
      </c>
      <c r="X36" s="131">
        <f t="shared" si="3"/>
        <v>0.4011333574583896</v>
      </c>
      <c r="Y36" s="103">
        <f t="shared" si="1"/>
        <v>1295757.4089523458</v>
      </c>
    </row>
    <row r="37" spans="2:25" ht="13.5">
      <c r="B37" s="17" t="s">
        <v>237</v>
      </c>
      <c r="C37" s="106">
        <v>70</v>
      </c>
      <c r="D37" s="16"/>
      <c r="E37" s="16"/>
      <c r="F37" s="16"/>
      <c r="G37" s="16"/>
      <c r="H37" s="16"/>
      <c r="I37" s="16"/>
      <c r="J37" s="16"/>
      <c r="K37" s="16"/>
      <c r="L37" s="16"/>
      <c r="M37" s="16"/>
      <c r="N37" s="16"/>
      <c r="O37" s="16"/>
      <c r="P37" s="16"/>
      <c r="Q37" s="16"/>
      <c r="R37" s="16"/>
      <c r="S37" s="16"/>
      <c r="T37" s="16">
        <v>1</v>
      </c>
      <c r="U37" s="16">
        <v>175</v>
      </c>
      <c r="V37" s="103">
        <f t="shared" si="2"/>
        <v>18846.14879233707</v>
      </c>
      <c r="W37" s="103">
        <f t="shared" si="0"/>
        <v>3298076.0386589873</v>
      </c>
      <c r="X37" s="131">
        <f t="shared" si="3"/>
        <v>0.388695113816269</v>
      </c>
      <c r="Y37" s="103">
        <f t="shared" si="1"/>
        <v>1281946.0412212645</v>
      </c>
    </row>
    <row r="38" spans="2:25" ht="13.5">
      <c r="B38" s="17" t="s">
        <v>238</v>
      </c>
      <c r="C38" s="106">
        <v>71</v>
      </c>
      <c r="D38" s="16"/>
      <c r="E38" s="16"/>
      <c r="F38" s="16"/>
      <c r="G38" s="16"/>
      <c r="H38" s="16"/>
      <c r="I38" s="16"/>
      <c r="J38" s="16"/>
      <c r="K38" s="16"/>
      <c r="L38" s="16"/>
      <c r="M38" s="16"/>
      <c r="N38" s="16"/>
      <c r="O38" s="16"/>
      <c r="P38" s="16"/>
      <c r="Q38" s="16"/>
      <c r="R38" s="16"/>
      <c r="S38" s="16"/>
      <c r="T38" s="16">
        <v>1</v>
      </c>
      <c r="U38" s="16">
        <v>175</v>
      </c>
      <c r="V38" s="103">
        <f t="shared" si="2"/>
        <v>19241.917916976145</v>
      </c>
      <c r="W38" s="103">
        <f t="shared" si="0"/>
        <v>3367335.6354708252</v>
      </c>
      <c r="X38" s="131">
        <f t="shared" si="3"/>
        <v>0.37664255214754744</v>
      </c>
      <c r="Y38" s="103">
        <f t="shared" si="1"/>
        <v>1268281.8876811152</v>
      </c>
    </row>
    <row r="39" spans="2:25" ht="13.5">
      <c r="B39" s="17" t="s">
        <v>239</v>
      </c>
      <c r="C39" s="106">
        <v>72</v>
      </c>
      <c r="D39" s="16"/>
      <c r="E39" s="16"/>
      <c r="F39" s="16"/>
      <c r="G39" s="16"/>
      <c r="H39" s="16"/>
      <c r="I39" s="16"/>
      <c r="J39" s="16"/>
      <c r="K39" s="16"/>
      <c r="L39" s="16"/>
      <c r="M39" s="16"/>
      <c r="N39" s="16"/>
      <c r="O39" s="16"/>
      <c r="P39" s="16"/>
      <c r="Q39" s="16"/>
      <c r="R39" s="16"/>
      <c r="S39" s="16"/>
      <c r="T39" s="16">
        <v>1</v>
      </c>
      <c r="U39" s="16">
        <v>175</v>
      </c>
      <c r="V39" s="103">
        <f t="shared" si="2"/>
        <v>19645.99819323264</v>
      </c>
      <c r="W39" s="103">
        <f t="shared" si="0"/>
        <v>3438049.683815712</v>
      </c>
      <c r="X39" s="131">
        <f t="shared" si="3"/>
        <v>0.36496371332126687</v>
      </c>
      <c r="Y39" s="103">
        <f t="shared" si="1"/>
        <v>1254763.3791883898</v>
      </c>
    </row>
    <row r="40" spans="2:25" ht="13.5">
      <c r="B40" s="17" t="s">
        <v>240</v>
      </c>
      <c r="C40" s="106">
        <v>73</v>
      </c>
      <c r="D40" s="16"/>
      <c r="E40" s="16"/>
      <c r="F40" s="16"/>
      <c r="G40" s="16"/>
      <c r="H40" s="16"/>
      <c r="I40" s="16"/>
      <c r="J40" s="16"/>
      <c r="K40" s="16"/>
      <c r="L40" s="16"/>
      <c r="M40" s="16"/>
      <c r="N40" s="16"/>
      <c r="O40" s="16"/>
      <c r="P40" s="16"/>
      <c r="Q40" s="16"/>
      <c r="R40" s="16"/>
      <c r="S40" s="16"/>
      <c r="T40" s="16">
        <v>1</v>
      </c>
      <c r="U40" s="16">
        <v>175</v>
      </c>
      <c r="V40" s="103">
        <f t="shared" si="2"/>
        <v>20058.564155290525</v>
      </c>
      <c r="W40" s="103">
        <f t="shared" si="0"/>
        <v>3510248.727175842</v>
      </c>
      <c r="X40" s="131">
        <f t="shared" si="3"/>
        <v>0.35364700903223534</v>
      </c>
      <c r="Y40" s="103">
        <f t="shared" si="1"/>
        <v>1241388.9633249475</v>
      </c>
    </row>
    <row r="41" spans="2:25" ht="13.5">
      <c r="B41" s="17" t="s">
        <v>241</v>
      </c>
      <c r="C41" s="106">
        <v>74</v>
      </c>
      <c r="D41" s="16"/>
      <c r="E41" s="16"/>
      <c r="F41" s="16"/>
      <c r="G41" s="16"/>
      <c r="H41" s="16"/>
      <c r="I41" s="16"/>
      <c r="J41" s="16"/>
      <c r="K41" s="16"/>
      <c r="L41" s="16"/>
      <c r="M41" s="16"/>
      <c r="N41" s="16"/>
      <c r="O41" s="16"/>
      <c r="P41" s="16"/>
      <c r="Q41" s="16"/>
      <c r="R41" s="16"/>
      <c r="S41" s="16"/>
      <c r="T41" s="16">
        <v>1</v>
      </c>
      <c r="U41" s="16">
        <v>175</v>
      </c>
      <c r="V41" s="103">
        <f t="shared" si="2"/>
        <v>20479.794002551625</v>
      </c>
      <c r="W41" s="103">
        <f t="shared" si="0"/>
        <v>3583963.9504465344</v>
      </c>
      <c r="X41" s="131">
        <f t="shared" si="3"/>
        <v>0.3426812103025536</v>
      </c>
      <c r="Y41" s="103">
        <f t="shared" si="1"/>
        <v>1228157.1042197398</v>
      </c>
    </row>
    <row r="42" spans="2:25" ht="13.5">
      <c r="B42" s="17" t="s">
        <v>242</v>
      </c>
      <c r="C42" s="106">
        <v>75</v>
      </c>
      <c r="D42" s="16"/>
      <c r="E42" s="16"/>
      <c r="F42" s="16"/>
      <c r="G42" s="16"/>
      <c r="H42" s="16"/>
      <c r="I42" s="16"/>
      <c r="J42" s="16"/>
      <c r="K42" s="16"/>
      <c r="L42" s="16"/>
      <c r="M42" s="16"/>
      <c r="N42" s="16"/>
      <c r="O42" s="16"/>
      <c r="P42" s="16"/>
      <c r="Q42" s="16"/>
      <c r="R42" s="16"/>
      <c r="S42" s="16"/>
      <c r="T42" s="16">
        <v>1</v>
      </c>
      <c r="U42" s="16">
        <v>175</v>
      </c>
      <c r="V42" s="103">
        <f t="shared" si="2"/>
        <v>20909.86967660521</v>
      </c>
      <c r="W42" s="103">
        <f t="shared" si="0"/>
        <v>3659227.193405912</v>
      </c>
      <c r="X42" s="131">
        <f t="shared" si="3"/>
        <v>0.3320554363396837</v>
      </c>
      <c r="Y42" s="103">
        <f t="shared" si="1"/>
        <v>1215066.2823724363</v>
      </c>
    </row>
    <row r="43" spans="2:25" ht="13.5">
      <c r="B43" s="17" t="s">
        <v>243</v>
      </c>
      <c r="C43" s="106">
        <v>76</v>
      </c>
      <c r="D43" s="16"/>
      <c r="E43" s="16"/>
      <c r="F43" s="16"/>
      <c r="G43" s="16"/>
      <c r="H43" s="16"/>
      <c r="I43" s="16"/>
      <c r="J43" s="16"/>
      <c r="K43" s="16"/>
      <c r="L43" s="16"/>
      <c r="M43" s="16"/>
      <c r="N43" s="16"/>
      <c r="O43" s="16"/>
      <c r="P43" s="16"/>
      <c r="Q43" s="16"/>
      <c r="R43" s="16"/>
      <c r="S43" s="16"/>
      <c r="T43" s="16">
        <v>1</v>
      </c>
      <c r="U43" s="16">
        <v>175</v>
      </c>
      <c r="V43" s="103">
        <f t="shared" si="2"/>
        <v>21348.976939813918</v>
      </c>
      <c r="W43" s="103">
        <f t="shared" si="0"/>
        <v>3736070.9644674356</v>
      </c>
      <c r="X43" s="131">
        <f t="shared" si="3"/>
        <v>0.3217591437400036</v>
      </c>
      <c r="Y43" s="103">
        <f t="shared" si="1"/>
        <v>1202114.9944789314</v>
      </c>
    </row>
    <row r="44" spans="2:25" ht="13.5">
      <c r="B44" s="17" t="s">
        <v>244</v>
      </c>
      <c r="C44" s="106">
        <v>77</v>
      </c>
      <c r="D44" s="16"/>
      <c r="E44" s="16"/>
      <c r="F44" s="16"/>
      <c r="G44" s="16"/>
      <c r="H44" s="16"/>
      <c r="I44" s="16"/>
      <c r="J44" s="16"/>
      <c r="K44" s="16"/>
      <c r="L44" s="16"/>
      <c r="M44" s="16"/>
      <c r="N44" s="16"/>
      <c r="O44" s="16"/>
      <c r="P44" s="16"/>
      <c r="Q44" s="16"/>
      <c r="R44" s="16"/>
      <c r="S44" s="16"/>
      <c r="T44" s="16">
        <v>1</v>
      </c>
      <c r="U44" s="16">
        <v>175</v>
      </c>
      <c r="V44" s="103">
        <f t="shared" si="2"/>
        <v>21797.30545555001</v>
      </c>
      <c r="W44" s="103">
        <f t="shared" si="0"/>
        <v>3814528.4547212515</v>
      </c>
      <c r="X44" s="131">
        <f t="shared" si="3"/>
        <v>0.31178211602713524</v>
      </c>
      <c r="Y44" s="103">
        <f t="shared" si="1"/>
        <v>1189301.75325871</v>
      </c>
    </row>
    <row r="45" spans="2:25" ht="13.5">
      <c r="B45" s="17" t="s">
        <v>245</v>
      </c>
      <c r="C45" s="106">
        <v>78</v>
      </c>
      <c r="D45" s="16"/>
      <c r="E45" s="16"/>
      <c r="F45" s="16"/>
      <c r="G45" s="16"/>
      <c r="H45" s="16"/>
      <c r="I45" s="16"/>
      <c r="J45" s="16"/>
      <c r="K45" s="16"/>
      <c r="L45" s="16"/>
      <c r="M45" s="16"/>
      <c r="N45" s="16"/>
      <c r="O45" s="16"/>
      <c r="P45" s="16"/>
      <c r="Q45" s="16"/>
      <c r="R45" s="16"/>
      <c r="S45" s="16"/>
      <c r="T45" s="16">
        <v>1</v>
      </c>
      <c r="U45" s="16">
        <v>175</v>
      </c>
      <c r="V45" s="103">
        <f t="shared" si="2"/>
        <v>22255.048870116556</v>
      </c>
      <c r="W45" s="103">
        <f t="shared" si="0"/>
        <v>3894633.552270397</v>
      </c>
      <c r="X45" s="131">
        <f t="shared" si="3"/>
        <v>0.3021144535146659</v>
      </c>
      <c r="Y45" s="103">
        <f t="shared" si="1"/>
        <v>1176625.0872840532</v>
      </c>
    </row>
    <row r="46" spans="2:25" ht="13.5">
      <c r="B46" s="17" t="s">
        <v>153</v>
      </c>
      <c r="C46" s="106">
        <v>79</v>
      </c>
      <c r="D46" s="16"/>
      <c r="E46" s="16"/>
      <c r="F46" s="16"/>
      <c r="G46" s="16"/>
      <c r="H46" s="16"/>
      <c r="I46" s="16"/>
      <c r="J46" s="16"/>
      <c r="K46" s="16"/>
      <c r="L46" s="16"/>
      <c r="M46" s="16"/>
      <c r="N46" s="16"/>
      <c r="O46" s="16"/>
      <c r="P46" s="16"/>
      <c r="Q46" s="16"/>
      <c r="R46" s="16"/>
      <c r="S46" s="16"/>
      <c r="T46" s="16">
        <v>1</v>
      </c>
      <c r="U46" s="16">
        <v>175</v>
      </c>
      <c r="V46" s="103">
        <f t="shared" si="2"/>
        <v>22722.404896389</v>
      </c>
      <c r="W46" s="103">
        <f t="shared" si="0"/>
        <v>3976420.856868075</v>
      </c>
      <c r="X46" s="131">
        <f t="shared" si="3"/>
        <v>0.2927465634832034</v>
      </c>
      <c r="Y46" s="103">
        <f t="shared" si="1"/>
        <v>1164083.540811064</v>
      </c>
    </row>
    <row r="47" spans="2:25" ht="13.5">
      <c r="B47" s="17" t="s">
        <v>154</v>
      </c>
      <c r="C47" s="106">
        <v>80</v>
      </c>
      <c r="D47" s="16"/>
      <c r="E47" s="16"/>
      <c r="F47" s="16"/>
      <c r="G47" s="16"/>
      <c r="H47" s="16"/>
      <c r="I47" s="16"/>
      <c r="J47" s="16"/>
      <c r="K47" s="16"/>
      <c r="L47" s="16"/>
      <c r="M47" s="16"/>
      <c r="N47" s="16"/>
      <c r="O47" s="16"/>
      <c r="P47" s="16"/>
      <c r="Q47" s="16"/>
      <c r="R47" s="16"/>
      <c r="S47" s="16"/>
      <c r="T47" s="16">
        <v>1</v>
      </c>
      <c r="U47" s="16">
        <v>175</v>
      </c>
      <c r="V47" s="103">
        <f t="shared" si="2"/>
        <v>23199.57539921317</v>
      </c>
      <c r="W47" s="103">
        <f t="shared" si="0"/>
        <v>4059925.6948623047</v>
      </c>
      <c r="X47" s="131">
        <f t="shared" si="3"/>
        <v>0.28366915066201875</v>
      </c>
      <c r="Y47" s="103">
        <f t="shared" si="1"/>
        <v>1151675.6736124963</v>
      </c>
    </row>
    <row r="48" spans="2:25" ht="13.5">
      <c r="B48" s="17" t="s">
        <v>155</v>
      </c>
      <c r="C48" s="106">
        <v>81</v>
      </c>
      <c r="D48" s="16"/>
      <c r="E48" s="16"/>
      <c r="F48" s="16"/>
      <c r="G48" s="16"/>
      <c r="H48" s="16"/>
      <c r="I48" s="16"/>
      <c r="J48" s="16"/>
      <c r="K48" s="16"/>
      <c r="L48" s="16"/>
      <c r="M48" s="16"/>
      <c r="N48" s="16"/>
      <c r="O48" s="16"/>
      <c r="P48" s="16"/>
      <c r="Q48" s="16"/>
      <c r="R48" s="16"/>
      <c r="S48" s="16"/>
      <c r="T48" s="16">
        <v>1</v>
      </c>
      <c r="U48" s="16">
        <v>175</v>
      </c>
      <c r="V48" s="103">
        <f t="shared" si="2"/>
        <v>23686.766482596642</v>
      </c>
      <c r="W48" s="103">
        <f t="shared" si="0"/>
        <v>4145184.1344544124</v>
      </c>
      <c r="X48" s="131">
        <f t="shared" si="3"/>
        <v>0.2748732080058321</v>
      </c>
      <c r="Y48" s="103">
        <f t="shared" si="1"/>
        <v>1139400.0608123627</v>
      </c>
    </row>
    <row r="49" spans="2:25" ht="13.5">
      <c r="B49" s="17" t="s">
        <v>156</v>
      </c>
      <c r="C49" s="106">
        <v>82</v>
      </c>
      <c r="D49" s="16"/>
      <c r="E49" s="16"/>
      <c r="F49" s="16"/>
      <c r="G49" s="16"/>
      <c r="H49" s="16"/>
      <c r="I49" s="16"/>
      <c r="J49" s="16"/>
      <c r="K49" s="16"/>
      <c r="L49" s="16"/>
      <c r="M49" s="16"/>
      <c r="N49" s="16"/>
      <c r="O49" s="16"/>
      <c r="P49" s="16"/>
      <c r="Q49" s="16"/>
      <c r="R49" s="16"/>
      <c r="S49" s="16"/>
      <c r="T49" s="16">
        <v>1</v>
      </c>
      <c r="U49" s="16">
        <v>175</v>
      </c>
      <c r="V49" s="103">
        <f t="shared" si="2"/>
        <v>24184.18857873117</v>
      </c>
      <c r="W49" s="103">
        <f t="shared" si="0"/>
        <v>4232233.001277954</v>
      </c>
      <c r="X49" s="131">
        <f t="shared" si="3"/>
        <v>0.2663500077575892</v>
      </c>
      <c r="Y49" s="103">
        <f t="shared" si="1"/>
        <v>1127255.2927223083</v>
      </c>
    </row>
    <row r="50" spans="2:25" ht="13.5">
      <c r="B50" s="17" t="s">
        <v>157</v>
      </c>
      <c r="C50" s="106">
        <v>83</v>
      </c>
      <c r="D50" s="16"/>
      <c r="E50" s="16"/>
      <c r="F50" s="16"/>
      <c r="G50" s="16"/>
      <c r="H50" s="16"/>
      <c r="I50" s="16"/>
      <c r="J50" s="16"/>
      <c r="K50" s="16"/>
      <c r="L50" s="16"/>
      <c r="M50" s="16"/>
      <c r="N50" s="16"/>
      <c r="O50" s="16"/>
      <c r="P50" s="16"/>
      <c r="Q50" s="16"/>
      <c r="R50" s="16"/>
      <c r="S50" s="16"/>
      <c r="T50" s="16">
        <v>1</v>
      </c>
      <c r="U50" s="16">
        <v>175</v>
      </c>
      <c r="V50" s="103">
        <f t="shared" si="2"/>
        <v>24692.05653888452</v>
      </c>
      <c r="W50" s="103">
        <f t="shared" si="0"/>
        <v>4321109.894304791</v>
      </c>
      <c r="X50" s="131">
        <f t="shared" si="3"/>
        <v>0.2580910927883616</v>
      </c>
      <c r="Y50" s="103">
        <f t="shared" si="1"/>
        <v>1115239.9746797255</v>
      </c>
    </row>
    <row r="51" spans="2:25" ht="13.5">
      <c r="B51" s="17" t="s">
        <v>158</v>
      </c>
      <c r="C51" s="106">
        <v>84</v>
      </c>
      <c r="D51" s="16"/>
      <c r="E51" s="16"/>
      <c r="F51" s="16"/>
      <c r="G51" s="16"/>
      <c r="H51" s="16"/>
      <c r="I51" s="16"/>
      <c r="J51" s="16"/>
      <c r="K51" s="16"/>
      <c r="L51" s="16"/>
      <c r="M51" s="16"/>
      <c r="N51" s="16"/>
      <c r="O51" s="16"/>
      <c r="P51" s="16"/>
      <c r="Q51" s="16"/>
      <c r="R51" s="16"/>
      <c r="S51" s="16"/>
      <c r="T51" s="16">
        <v>1</v>
      </c>
      <c r="U51" s="16">
        <v>175</v>
      </c>
      <c r="V51" s="103">
        <f t="shared" si="2"/>
        <v>25210.589726201095</v>
      </c>
      <c r="W51" s="103">
        <f t="shared" si="0"/>
        <v>4411853.202085191</v>
      </c>
      <c r="X51" s="131">
        <f t="shared" si="3"/>
        <v>0.25008826820577673</v>
      </c>
      <c r="Y51" s="103">
        <f t="shared" si="1"/>
        <v>1103352.7268875963</v>
      </c>
    </row>
    <row r="52" spans="2:25" ht="13.5">
      <c r="B52" s="17" t="s">
        <v>159</v>
      </c>
      <c r="C52" s="106">
        <v>85</v>
      </c>
      <c r="D52" s="16"/>
      <c r="E52" s="16"/>
      <c r="F52" s="16"/>
      <c r="G52" s="16"/>
      <c r="H52" s="16"/>
      <c r="I52" s="16"/>
      <c r="J52" s="16"/>
      <c r="K52" s="16"/>
      <c r="L52" s="16"/>
      <c r="M52" s="16"/>
      <c r="N52" s="16"/>
      <c r="O52" s="16"/>
      <c r="P52" s="16"/>
      <c r="Q52" s="16"/>
      <c r="R52" s="16"/>
      <c r="S52" s="16"/>
      <c r="T52" s="16">
        <v>1</v>
      </c>
      <c r="U52" s="16">
        <v>175</v>
      </c>
      <c r="V52" s="103">
        <f t="shared" si="2"/>
        <v>25740.012110451316</v>
      </c>
      <c r="W52" s="103">
        <f t="shared" si="0"/>
        <v>4504502.11932898</v>
      </c>
      <c r="X52" s="131">
        <f t="shared" si="3"/>
        <v>0.24233359322265186</v>
      </c>
      <c r="Y52" s="103">
        <f t="shared" si="1"/>
        <v>1091592.1842560424</v>
      </c>
    </row>
    <row r="53" spans="2:25" ht="13.5">
      <c r="B53" s="17" t="s">
        <v>160</v>
      </c>
      <c r="C53" s="106">
        <v>86</v>
      </c>
      <c r="D53" s="16"/>
      <c r="E53" s="16"/>
      <c r="F53" s="16"/>
      <c r="G53" s="16"/>
      <c r="H53" s="16"/>
      <c r="I53" s="16"/>
      <c r="J53" s="16"/>
      <c r="K53" s="16"/>
      <c r="L53" s="16"/>
      <c r="M53" s="16"/>
      <c r="N53" s="16"/>
      <c r="O53" s="16"/>
      <c r="P53" s="16"/>
      <c r="Q53" s="16"/>
      <c r="R53" s="16"/>
      <c r="S53" s="16"/>
      <c r="T53" s="16">
        <v>1</v>
      </c>
      <c r="U53" s="16">
        <v>175</v>
      </c>
      <c r="V53" s="103">
        <f t="shared" si="2"/>
        <v>26280.552364770792</v>
      </c>
      <c r="W53" s="103">
        <f t="shared" si="0"/>
        <v>4599096.6638348885</v>
      </c>
      <c r="X53" s="131">
        <f t="shared" si="3"/>
        <v>0.23481937327776342</v>
      </c>
      <c r="Y53" s="103">
        <f t="shared" si="1"/>
        <v>1079956.9962455612</v>
      </c>
    </row>
    <row r="54" spans="2:25" ht="13.5">
      <c r="B54" s="17" t="s">
        <v>180</v>
      </c>
      <c r="C54" s="16"/>
      <c r="D54" s="16"/>
      <c r="E54" s="16"/>
      <c r="F54" s="16"/>
      <c r="G54" s="16"/>
      <c r="H54" s="16"/>
      <c r="I54" s="16"/>
      <c r="J54" s="16"/>
      <c r="K54" s="16"/>
      <c r="L54" s="16"/>
      <c r="M54" s="16"/>
      <c r="N54" s="16"/>
      <c r="O54" s="16"/>
      <c r="P54" s="16"/>
      <c r="Q54" s="16"/>
      <c r="R54" s="16"/>
      <c r="S54" s="16"/>
      <c r="T54" s="16"/>
      <c r="U54" s="16"/>
      <c r="V54" s="103"/>
      <c r="W54" s="103">
        <v>0</v>
      </c>
      <c r="X54" s="131">
        <f t="shared" si="3"/>
        <v>0.22753815240093353</v>
      </c>
      <c r="Y54" s="103">
        <v>0</v>
      </c>
    </row>
    <row r="55" spans="23:25" ht="13.5">
      <c r="W55" s="631" t="s">
        <v>181</v>
      </c>
      <c r="X55" s="632"/>
      <c r="Y55" s="103">
        <f>ROUND(SUM(Y8:Y54),0)</f>
        <v>62415161</v>
      </c>
    </row>
    <row r="56" spans="2:18" ht="13.5">
      <c r="B56" s="109" t="s">
        <v>182</v>
      </c>
      <c r="C56" s="628" t="s">
        <v>183</v>
      </c>
      <c r="D56" s="628"/>
      <c r="E56" s="628"/>
      <c r="F56" s="628"/>
      <c r="G56" s="628"/>
      <c r="H56" s="628"/>
      <c r="I56" s="628"/>
      <c r="J56" s="628"/>
      <c r="K56" s="628"/>
      <c r="L56" s="628"/>
      <c r="M56" s="628"/>
      <c r="N56" s="628"/>
      <c r="O56" s="628"/>
      <c r="P56" s="628"/>
      <c r="Q56" s="628"/>
      <c r="R56" s="628"/>
    </row>
    <row r="57" spans="2:25" ht="44.25" customHeight="1">
      <c r="B57" s="109" t="s">
        <v>184</v>
      </c>
      <c r="C57" s="633" t="s">
        <v>32</v>
      </c>
      <c r="D57" s="633"/>
      <c r="E57" s="633"/>
      <c r="F57" s="633"/>
      <c r="G57" s="633"/>
      <c r="H57" s="633"/>
      <c r="I57" s="633"/>
      <c r="J57" s="633"/>
      <c r="K57" s="633"/>
      <c r="L57" s="633"/>
      <c r="M57" s="633"/>
      <c r="N57" s="633"/>
      <c r="O57" s="633"/>
      <c r="P57" s="633"/>
      <c r="Q57" s="633"/>
      <c r="R57" s="633"/>
      <c r="S57" s="633"/>
      <c r="T57" s="633"/>
      <c r="U57" s="633"/>
      <c r="V57" s="633"/>
      <c r="W57" s="633"/>
      <c r="X57" s="633"/>
      <c r="Y57" s="633"/>
    </row>
    <row r="58" spans="2:13" ht="13.5">
      <c r="B58" s="109" t="s">
        <v>185</v>
      </c>
      <c r="C58" s="628" t="s">
        <v>33</v>
      </c>
      <c r="D58" s="628"/>
      <c r="E58" s="628"/>
      <c r="F58" s="628"/>
      <c r="G58" s="628"/>
      <c r="H58" s="628"/>
      <c r="I58" s="628"/>
      <c r="J58" s="628"/>
      <c r="K58" s="628"/>
      <c r="L58" s="628"/>
      <c r="M58" s="628"/>
    </row>
    <row r="61" spans="1:8" ht="13.5">
      <c r="A61" s="627" t="s">
        <v>572</v>
      </c>
      <c r="B61" s="627"/>
      <c r="C61" s="627"/>
      <c r="D61" s="627"/>
      <c r="E61" s="627"/>
      <c r="F61" s="627"/>
      <c r="G61" s="627"/>
      <c r="H61" s="627"/>
    </row>
    <row r="62" spans="1:8" ht="13.5">
      <c r="A62" s="101"/>
      <c r="B62" s="101"/>
      <c r="C62" s="101"/>
      <c r="D62" s="101"/>
      <c r="E62" s="101"/>
      <c r="F62" s="101"/>
      <c r="G62" s="101"/>
      <c r="H62" s="101"/>
    </row>
    <row r="63" spans="1:21" ht="13.5">
      <c r="A63" s="101"/>
      <c r="B63" s="101"/>
      <c r="C63" s="101"/>
      <c r="D63" s="12" t="s">
        <v>536</v>
      </c>
      <c r="E63" s="12"/>
      <c r="F63" s="12"/>
      <c r="G63" s="12"/>
      <c r="H63" s="12"/>
      <c r="I63" s="12"/>
      <c r="L63" s="628"/>
      <c r="M63" s="628"/>
      <c r="N63" s="628"/>
      <c r="O63" s="628"/>
      <c r="P63" s="628"/>
      <c r="Q63" s="628"/>
      <c r="R63" s="628"/>
      <c r="S63" s="628"/>
      <c r="T63" s="628"/>
      <c r="U63" s="628"/>
    </row>
    <row r="64" spans="1:9" ht="13.5">
      <c r="A64" s="101"/>
      <c r="B64" s="101"/>
      <c r="C64" s="101"/>
      <c r="D64" s="12"/>
      <c r="E64" s="12"/>
      <c r="F64" s="12"/>
      <c r="G64" s="12"/>
      <c r="H64" s="12"/>
      <c r="I64" s="12"/>
    </row>
    <row r="65" spans="2:25" ht="13.5">
      <c r="B65" s="629" t="s">
        <v>573</v>
      </c>
      <c r="C65" s="629" t="s">
        <v>161</v>
      </c>
      <c r="D65" s="630" t="s">
        <v>162</v>
      </c>
      <c r="E65" s="629" t="s">
        <v>163</v>
      </c>
      <c r="F65" s="629" t="s">
        <v>164</v>
      </c>
      <c r="G65" s="629" t="s">
        <v>165</v>
      </c>
      <c r="H65" s="630" t="s">
        <v>166</v>
      </c>
      <c r="I65" s="630"/>
      <c r="J65" s="630"/>
      <c r="K65" s="630"/>
      <c r="L65" s="629" t="s">
        <v>167</v>
      </c>
      <c r="M65" s="629"/>
      <c r="N65" s="629"/>
      <c r="O65" s="630" t="s">
        <v>168</v>
      </c>
      <c r="P65" s="630"/>
      <c r="Q65" s="630"/>
      <c r="R65" s="630"/>
      <c r="S65" s="630"/>
      <c r="T65" s="629" t="s">
        <v>169</v>
      </c>
      <c r="U65" s="629" t="s">
        <v>170</v>
      </c>
      <c r="V65" s="103"/>
      <c r="W65" s="103"/>
      <c r="X65" s="131"/>
      <c r="Y65" s="103"/>
    </row>
    <row r="66" spans="1:25" ht="54">
      <c r="A66" s="104"/>
      <c r="B66" s="629"/>
      <c r="C66" s="629"/>
      <c r="D66" s="630"/>
      <c r="E66" s="629"/>
      <c r="F66" s="629"/>
      <c r="G66" s="629"/>
      <c r="H66" s="102" t="s">
        <v>171</v>
      </c>
      <c r="I66" s="102" t="s">
        <v>172</v>
      </c>
      <c r="J66" s="102" t="s">
        <v>173</v>
      </c>
      <c r="K66" s="102" t="s">
        <v>174</v>
      </c>
      <c r="L66" s="102" t="s">
        <v>175</v>
      </c>
      <c r="M66" s="102" t="s">
        <v>176</v>
      </c>
      <c r="N66" s="102" t="s">
        <v>177</v>
      </c>
      <c r="O66" s="102" t="s">
        <v>496</v>
      </c>
      <c r="P66" s="102" t="s">
        <v>497</v>
      </c>
      <c r="Q66" s="102" t="s">
        <v>246</v>
      </c>
      <c r="R66" s="102" t="s">
        <v>247</v>
      </c>
      <c r="S66" s="102" t="s">
        <v>248</v>
      </c>
      <c r="T66" s="629"/>
      <c r="U66" s="629"/>
      <c r="V66" s="105" t="s">
        <v>249</v>
      </c>
      <c r="W66" s="105" t="s">
        <v>250</v>
      </c>
      <c r="X66" s="132" t="s">
        <v>251</v>
      </c>
      <c r="Y66" s="105" t="s">
        <v>252</v>
      </c>
    </row>
    <row r="67" spans="2:25" ht="13.5">
      <c r="B67" s="106" t="s">
        <v>537</v>
      </c>
      <c r="C67" s="106">
        <v>45</v>
      </c>
      <c r="D67" s="106"/>
      <c r="E67" s="106"/>
      <c r="F67" s="106"/>
      <c r="G67" s="106"/>
      <c r="H67" s="106">
        <v>18</v>
      </c>
      <c r="I67" s="106">
        <v>15</v>
      </c>
      <c r="J67" s="106"/>
      <c r="K67" s="106"/>
      <c r="L67" s="106"/>
      <c r="M67" s="106"/>
      <c r="N67" s="106"/>
      <c r="O67" s="106"/>
      <c r="P67" s="106"/>
      <c r="Q67" s="106"/>
      <c r="R67" s="106"/>
      <c r="S67" s="106"/>
      <c r="T67" s="106">
        <v>3</v>
      </c>
      <c r="U67" s="106">
        <v>223</v>
      </c>
      <c r="V67" s="107">
        <v>19520</v>
      </c>
      <c r="W67" s="107">
        <f aca="true" t="shared" si="4" ref="W67:W113">U67*V67</f>
        <v>4352960</v>
      </c>
      <c r="X67" s="133" t="s">
        <v>253</v>
      </c>
      <c r="Y67" s="108" t="s">
        <v>253</v>
      </c>
    </row>
    <row r="68" spans="2:25" ht="13.5">
      <c r="B68" s="17" t="s">
        <v>254</v>
      </c>
      <c r="C68" s="106">
        <v>46</v>
      </c>
      <c r="D68" s="16"/>
      <c r="E68" s="16"/>
      <c r="F68" s="16"/>
      <c r="G68" s="16"/>
      <c r="H68" s="106"/>
      <c r="I68" s="106">
        <v>16</v>
      </c>
      <c r="J68" s="16"/>
      <c r="K68" s="16"/>
      <c r="L68" s="16"/>
      <c r="M68" s="16"/>
      <c r="N68" s="16"/>
      <c r="O68" s="16"/>
      <c r="P68" s="16"/>
      <c r="Q68" s="16"/>
      <c r="R68" s="16"/>
      <c r="S68" s="16"/>
      <c r="T68" s="16">
        <v>2</v>
      </c>
      <c r="U68" s="16">
        <v>201</v>
      </c>
      <c r="V68" s="103">
        <f aca="true" t="shared" si="5" ref="V68:V113">V67*1.021</f>
        <v>19929.92</v>
      </c>
      <c r="W68" s="103">
        <f t="shared" si="4"/>
        <v>4005913.9199999995</v>
      </c>
      <c r="X68" s="131">
        <v>0.969</v>
      </c>
      <c r="Y68" s="103">
        <f aca="true" t="shared" si="6" ref="Y68:Y113">W68*X68</f>
        <v>3881730.5884799995</v>
      </c>
    </row>
    <row r="69" spans="2:25" ht="13.5">
      <c r="B69" s="17" t="s">
        <v>255</v>
      </c>
      <c r="C69" s="106">
        <v>47</v>
      </c>
      <c r="D69" s="16"/>
      <c r="E69" s="16"/>
      <c r="F69" s="16"/>
      <c r="G69" s="16"/>
      <c r="H69" s="106"/>
      <c r="I69" s="106">
        <v>17</v>
      </c>
      <c r="J69" s="16"/>
      <c r="K69" s="16"/>
      <c r="L69" s="16"/>
      <c r="M69" s="16"/>
      <c r="N69" s="16"/>
      <c r="O69" s="16"/>
      <c r="P69" s="16"/>
      <c r="Q69" s="16"/>
      <c r="R69" s="16"/>
      <c r="S69" s="16"/>
      <c r="T69" s="16">
        <v>2</v>
      </c>
      <c r="U69" s="16">
        <v>201</v>
      </c>
      <c r="V69" s="103">
        <f t="shared" si="5"/>
        <v>20348.448319999996</v>
      </c>
      <c r="W69" s="103">
        <f t="shared" si="4"/>
        <v>4090038.1123199994</v>
      </c>
      <c r="X69" s="131">
        <f aca="true" t="shared" si="7" ref="X69:X113">X68*0.969</f>
        <v>0.9389609999999999</v>
      </c>
      <c r="Y69" s="103">
        <f t="shared" si="6"/>
        <v>3840386.2759820987</v>
      </c>
    </row>
    <row r="70" spans="2:25" ht="13.5">
      <c r="B70" s="17" t="s">
        <v>256</v>
      </c>
      <c r="C70" s="106">
        <v>48</v>
      </c>
      <c r="D70" s="16"/>
      <c r="E70" s="16"/>
      <c r="F70" s="16"/>
      <c r="G70" s="16"/>
      <c r="H70" s="106"/>
      <c r="I70" s="106">
        <v>18</v>
      </c>
      <c r="J70" s="16"/>
      <c r="K70" s="16"/>
      <c r="L70" s="16"/>
      <c r="M70" s="16"/>
      <c r="N70" s="16"/>
      <c r="O70" s="16"/>
      <c r="P70" s="16"/>
      <c r="Q70" s="16"/>
      <c r="R70" s="16"/>
      <c r="S70" s="16"/>
      <c r="T70" s="16">
        <v>2</v>
      </c>
      <c r="U70" s="16">
        <v>201</v>
      </c>
      <c r="V70" s="103">
        <f t="shared" si="5"/>
        <v>20775.765734719993</v>
      </c>
      <c r="W70" s="103">
        <f t="shared" si="4"/>
        <v>4175928.9126787186</v>
      </c>
      <c r="X70" s="131">
        <f t="shared" si="7"/>
        <v>0.9098532089999999</v>
      </c>
      <c r="Y70" s="103">
        <f t="shared" si="6"/>
        <v>3799482.3217566125</v>
      </c>
    </row>
    <row r="71" spans="2:25" ht="13.5">
      <c r="B71" s="17" t="s">
        <v>257</v>
      </c>
      <c r="C71" s="106">
        <v>49</v>
      </c>
      <c r="D71" s="16"/>
      <c r="E71" s="16"/>
      <c r="F71" s="16"/>
      <c r="G71" s="16"/>
      <c r="H71" s="16"/>
      <c r="I71" s="16"/>
      <c r="J71" s="16"/>
      <c r="K71" s="16"/>
      <c r="L71" s="16"/>
      <c r="M71" s="16"/>
      <c r="N71" s="16"/>
      <c r="O71" s="16"/>
      <c r="P71" s="16"/>
      <c r="Q71" s="16"/>
      <c r="R71" s="16"/>
      <c r="S71" s="16"/>
      <c r="T71" s="16">
        <v>1</v>
      </c>
      <c r="U71" s="16">
        <v>153</v>
      </c>
      <c r="V71" s="103">
        <f t="shared" si="5"/>
        <v>21212.05681514911</v>
      </c>
      <c r="W71" s="103">
        <f t="shared" si="4"/>
        <v>3245444.692717814</v>
      </c>
      <c r="X71" s="131">
        <f t="shared" si="7"/>
        <v>0.8816477595209998</v>
      </c>
      <c r="Y71" s="103">
        <f t="shared" si="6"/>
        <v>2861339.04198398</v>
      </c>
    </row>
    <row r="72" spans="2:25" ht="13.5">
      <c r="B72" s="17" t="s">
        <v>258</v>
      </c>
      <c r="C72" s="106">
        <v>50</v>
      </c>
      <c r="D72" s="16"/>
      <c r="E72" s="16"/>
      <c r="F72" s="16"/>
      <c r="G72" s="16"/>
      <c r="H72" s="16"/>
      <c r="I72" s="16"/>
      <c r="J72" s="16"/>
      <c r="K72" s="16"/>
      <c r="L72" s="16"/>
      <c r="M72" s="16"/>
      <c r="N72" s="16"/>
      <c r="O72" s="16"/>
      <c r="P72" s="16"/>
      <c r="Q72" s="16"/>
      <c r="R72" s="16"/>
      <c r="S72" s="16"/>
      <c r="T72" s="16">
        <v>1</v>
      </c>
      <c r="U72" s="16">
        <v>153</v>
      </c>
      <c r="V72" s="103">
        <f t="shared" si="5"/>
        <v>21657.51000826724</v>
      </c>
      <c r="W72" s="103">
        <f t="shared" si="4"/>
        <v>3313599.0312648877</v>
      </c>
      <c r="X72" s="131">
        <f t="shared" si="7"/>
        <v>0.8543166789758488</v>
      </c>
      <c r="Y72" s="103">
        <f t="shared" si="6"/>
        <v>2830862.919847809</v>
      </c>
    </row>
    <row r="73" spans="2:25" ht="13.5">
      <c r="B73" s="17" t="s">
        <v>259</v>
      </c>
      <c r="C73" s="106">
        <v>51</v>
      </c>
      <c r="D73" s="16"/>
      <c r="E73" s="16"/>
      <c r="F73" s="16"/>
      <c r="G73" s="16"/>
      <c r="H73" s="16"/>
      <c r="I73" s="16"/>
      <c r="J73" s="16"/>
      <c r="K73" s="16"/>
      <c r="L73" s="16"/>
      <c r="M73" s="16"/>
      <c r="N73" s="16"/>
      <c r="O73" s="16"/>
      <c r="P73" s="16"/>
      <c r="Q73" s="16"/>
      <c r="R73" s="16"/>
      <c r="S73" s="16"/>
      <c r="T73" s="16">
        <v>1</v>
      </c>
      <c r="U73" s="16">
        <v>153</v>
      </c>
      <c r="V73" s="103">
        <f t="shared" si="5"/>
        <v>22112.31771844085</v>
      </c>
      <c r="W73" s="103">
        <f t="shared" si="4"/>
        <v>3383184.61092145</v>
      </c>
      <c r="X73" s="131">
        <f t="shared" si="7"/>
        <v>0.8278328619275975</v>
      </c>
      <c r="Y73" s="103">
        <f t="shared" si="6"/>
        <v>2800711.3988885093</v>
      </c>
    </row>
    <row r="74" spans="2:25" ht="13.5">
      <c r="B74" s="17" t="s">
        <v>260</v>
      </c>
      <c r="C74" s="106">
        <v>52</v>
      </c>
      <c r="D74" s="16"/>
      <c r="E74" s="16"/>
      <c r="F74" s="16"/>
      <c r="G74" s="16"/>
      <c r="H74" s="16"/>
      <c r="I74" s="16"/>
      <c r="J74" s="16"/>
      <c r="K74" s="16"/>
      <c r="L74" s="16"/>
      <c r="M74" s="16"/>
      <c r="N74" s="16"/>
      <c r="O74" s="16"/>
      <c r="P74" s="16"/>
      <c r="Q74" s="16"/>
      <c r="R74" s="16"/>
      <c r="S74" s="16"/>
      <c r="T74" s="16">
        <v>1</v>
      </c>
      <c r="U74" s="16">
        <v>153</v>
      </c>
      <c r="V74" s="103">
        <f t="shared" si="5"/>
        <v>22576.676390528104</v>
      </c>
      <c r="W74" s="103">
        <f t="shared" si="4"/>
        <v>3454231.4877508</v>
      </c>
      <c r="X74" s="131">
        <f t="shared" si="7"/>
        <v>0.802170043207842</v>
      </c>
      <c r="Y74" s="103">
        <f t="shared" si="6"/>
        <v>2770881.0217789477</v>
      </c>
    </row>
    <row r="75" spans="2:25" ht="13.5">
      <c r="B75" s="17" t="s">
        <v>261</v>
      </c>
      <c r="C75" s="106">
        <v>53</v>
      </c>
      <c r="D75" s="16"/>
      <c r="E75" s="16"/>
      <c r="F75" s="16"/>
      <c r="G75" s="16"/>
      <c r="H75" s="16"/>
      <c r="I75" s="16"/>
      <c r="J75" s="16"/>
      <c r="K75" s="16"/>
      <c r="L75" s="16"/>
      <c r="M75" s="16"/>
      <c r="N75" s="16"/>
      <c r="O75" s="16"/>
      <c r="P75" s="16"/>
      <c r="Q75" s="16"/>
      <c r="R75" s="16"/>
      <c r="S75" s="16"/>
      <c r="T75" s="16">
        <v>1</v>
      </c>
      <c r="U75" s="16">
        <v>153</v>
      </c>
      <c r="V75" s="103">
        <f t="shared" si="5"/>
        <v>23050.786594729194</v>
      </c>
      <c r="W75" s="103">
        <f t="shared" si="4"/>
        <v>3526770.348993567</v>
      </c>
      <c r="X75" s="131">
        <f t="shared" si="7"/>
        <v>0.7773027718683989</v>
      </c>
      <c r="Y75" s="103">
        <f t="shared" si="6"/>
        <v>2741368.36801598</v>
      </c>
    </row>
    <row r="76" spans="2:25" ht="13.5">
      <c r="B76" s="17" t="s">
        <v>262</v>
      </c>
      <c r="C76" s="106">
        <v>54</v>
      </c>
      <c r="D76" s="16"/>
      <c r="E76" s="16"/>
      <c r="F76" s="16"/>
      <c r="G76" s="16"/>
      <c r="H76" s="16"/>
      <c r="I76" s="16"/>
      <c r="J76" s="16"/>
      <c r="K76" s="16"/>
      <c r="L76" s="16"/>
      <c r="M76" s="16"/>
      <c r="N76" s="16"/>
      <c r="O76" s="16"/>
      <c r="P76" s="16"/>
      <c r="Q76" s="16"/>
      <c r="R76" s="16"/>
      <c r="S76" s="16"/>
      <c r="T76" s="16">
        <v>1</v>
      </c>
      <c r="U76" s="16">
        <v>153</v>
      </c>
      <c r="V76" s="103">
        <f t="shared" si="5"/>
        <v>23534.853113218505</v>
      </c>
      <c r="W76" s="103">
        <f t="shared" si="4"/>
        <v>3600832.5263224314</v>
      </c>
      <c r="X76" s="131">
        <f t="shared" si="7"/>
        <v>0.7532063859404785</v>
      </c>
      <c r="Y76" s="103">
        <f t="shared" si="6"/>
        <v>2712170.0535282413</v>
      </c>
    </row>
    <row r="77" spans="2:25" ht="13.5">
      <c r="B77" s="17" t="s">
        <v>263</v>
      </c>
      <c r="C77" s="106">
        <v>55</v>
      </c>
      <c r="D77" s="16"/>
      <c r="E77" s="16"/>
      <c r="F77" s="16"/>
      <c r="G77" s="16"/>
      <c r="H77" s="16"/>
      <c r="I77" s="16"/>
      <c r="J77" s="16"/>
      <c r="K77" s="16"/>
      <c r="L77" s="16"/>
      <c r="M77" s="16"/>
      <c r="N77" s="16"/>
      <c r="O77" s="16"/>
      <c r="P77" s="16"/>
      <c r="Q77" s="16"/>
      <c r="R77" s="16"/>
      <c r="S77" s="16"/>
      <c r="T77" s="16">
        <v>1</v>
      </c>
      <c r="U77" s="16">
        <v>175</v>
      </c>
      <c r="V77" s="103">
        <f t="shared" si="5"/>
        <v>24029.08502859609</v>
      </c>
      <c r="W77" s="103">
        <f t="shared" si="4"/>
        <v>4205089.880004316</v>
      </c>
      <c r="X77" s="131">
        <f t="shared" si="7"/>
        <v>0.7298569879763237</v>
      </c>
      <c r="Y77" s="103">
        <f t="shared" si="6"/>
        <v>3069114.2339896704</v>
      </c>
    </row>
    <row r="78" spans="2:25" ht="13.5">
      <c r="B78" s="17" t="s">
        <v>264</v>
      </c>
      <c r="C78" s="106">
        <v>56</v>
      </c>
      <c r="D78" s="16"/>
      <c r="E78" s="16"/>
      <c r="F78" s="16"/>
      <c r="G78" s="16"/>
      <c r="H78" s="16"/>
      <c r="I78" s="16"/>
      <c r="J78" s="16"/>
      <c r="K78" s="16"/>
      <c r="L78" s="16"/>
      <c r="M78" s="16"/>
      <c r="N78" s="16"/>
      <c r="O78" s="16"/>
      <c r="P78" s="16"/>
      <c r="Q78" s="16"/>
      <c r="R78" s="16"/>
      <c r="S78" s="16"/>
      <c r="T78" s="16">
        <v>1</v>
      </c>
      <c r="U78" s="16">
        <v>175</v>
      </c>
      <c r="V78" s="103">
        <f t="shared" si="5"/>
        <v>24533.695814196606</v>
      </c>
      <c r="W78" s="103">
        <f t="shared" si="4"/>
        <v>4293396.767484406</v>
      </c>
      <c r="X78" s="131">
        <f t="shared" si="7"/>
        <v>0.7072314213490577</v>
      </c>
      <c r="Y78" s="103">
        <f t="shared" si="6"/>
        <v>3036425.0982834464</v>
      </c>
    </row>
    <row r="79" spans="2:25" ht="13.5">
      <c r="B79" s="17" t="s">
        <v>265</v>
      </c>
      <c r="C79" s="106">
        <v>57</v>
      </c>
      <c r="D79" s="16"/>
      <c r="E79" s="16"/>
      <c r="F79" s="16"/>
      <c r="G79" s="16"/>
      <c r="H79" s="16"/>
      <c r="I79" s="16"/>
      <c r="J79" s="16"/>
      <c r="K79" s="16"/>
      <c r="L79" s="16"/>
      <c r="M79" s="16"/>
      <c r="N79" s="16"/>
      <c r="O79" s="16"/>
      <c r="P79" s="16"/>
      <c r="Q79" s="16"/>
      <c r="R79" s="16"/>
      <c r="S79" s="16"/>
      <c r="T79" s="16">
        <v>1</v>
      </c>
      <c r="U79" s="16">
        <v>175</v>
      </c>
      <c r="V79" s="103">
        <f t="shared" si="5"/>
        <v>25048.90342629473</v>
      </c>
      <c r="W79" s="103">
        <f t="shared" si="4"/>
        <v>4383558.099601578</v>
      </c>
      <c r="X79" s="131">
        <f t="shared" si="7"/>
        <v>0.6853072472872369</v>
      </c>
      <c r="Y79" s="103">
        <f t="shared" si="6"/>
        <v>3004084.134561629</v>
      </c>
    </row>
    <row r="80" spans="2:25" ht="13.5">
      <c r="B80" s="17" t="s">
        <v>266</v>
      </c>
      <c r="C80" s="106">
        <v>58</v>
      </c>
      <c r="D80" s="16"/>
      <c r="E80" s="16"/>
      <c r="F80" s="16"/>
      <c r="G80" s="16"/>
      <c r="H80" s="16"/>
      <c r="I80" s="16"/>
      <c r="J80" s="16"/>
      <c r="K80" s="16"/>
      <c r="L80" s="16"/>
      <c r="M80" s="16"/>
      <c r="N80" s="16"/>
      <c r="O80" s="16"/>
      <c r="P80" s="16"/>
      <c r="Q80" s="16"/>
      <c r="R80" s="16"/>
      <c r="S80" s="16"/>
      <c r="T80" s="16">
        <v>1</v>
      </c>
      <c r="U80" s="16">
        <v>175</v>
      </c>
      <c r="V80" s="103">
        <f t="shared" si="5"/>
        <v>25574.930398246917</v>
      </c>
      <c r="W80" s="103">
        <f t="shared" si="4"/>
        <v>4475612.819693211</v>
      </c>
      <c r="X80" s="131">
        <f t="shared" si="7"/>
        <v>0.6640627226213326</v>
      </c>
      <c r="Y80" s="103">
        <f t="shared" si="6"/>
        <v>2972087.634444413</v>
      </c>
    </row>
    <row r="81" spans="2:25" ht="13.5">
      <c r="B81" s="17" t="s">
        <v>267</v>
      </c>
      <c r="C81" s="106">
        <v>59</v>
      </c>
      <c r="D81" s="16"/>
      <c r="E81" s="16"/>
      <c r="F81" s="16"/>
      <c r="G81" s="16"/>
      <c r="H81" s="16"/>
      <c r="I81" s="16"/>
      <c r="J81" s="16"/>
      <c r="K81" s="16"/>
      <c r="L81" s="16"/>
      <c r="M81" s="16"/>
      <c r="N81" s="16"/>
      <c r="O81" s="16"/>
      <c r="P81" s="16"/>
      <c r="Q81" s="16"/>
      <c r="R81" s="16"/>
      <c r="S81" s="16"/>
      <c r="T81" s="16">
        <v>1</v>
      </c>
      <c r="U81" s="16">
        <v>175</v>
      </c>
      <c r="V81" s="103">
        <f t="shared" si="5"/>
        <v>26112.0039366101</v>
      </c>
      <c r="W81" s="103">
        <f t="shared" si="4"/>
        <v>4569600.688906767</v>
      </c>
      <c r="X81" s="131">
        <f t="shared" si="7"/>
        <v>0.6434767782200712</v>
      </c>
      <c r="Y81" s="103">
        <f t="shared" si="6"/>
        <v>2940431.9290499445</v>
      </c>
    </row>
    <row r="82" spans="2:25" ht="13.5">
      <c r="B82" s="17" t="s">
        <v>268</v>
      </c>
      <c r="C82" s="106">
        <v>60</v>
      </c>
      <c r="D82" s="16"/>
      <c r="E82" s="16"/>
      <c r="F82" s="16"/>
      <c r="G82" s="16"/>
      <c r="H82" s="16"/>
      <c r="I82" s="16"/>
      <c r="J82" s="16"/>
      <c r="K82" s="16"/>
      <c r="L82" s="16"/>
      <c r="M82" s="16"/>
      <c r="N82" s="16"/>
      <c r="O82" s="16"/>
      <c r="P82" s="16"/>
      <c r="Q82" s="16"/>
      <c r="R82" s="16"/>
      <c r="S82" s="16"/>
      <c r="T82" s="16">
        <v>1</v>
      </c>
      <c r="U82" s="16">
        <v>175</v>
      </c>
      <c r="V82" s="103">
        <f t="shared" si="5"/>
        <v>26660.356019278912</v>
      </c>
      <c r="W82" s="103">
        <f t="shared" si="4"/>
        <v>4665562.30337381</v>
      </c>
      <c r="X82" s="131">
        <f t="shared" si="7"/>
        <v>0.623528998095249</v>
      </c>
      <c r="Y82" s="103">
        <f t="shared" si="6"/>
        <v>2909113.388573634</v>
      </c>
    </row>
    <row r="83" spans="2:25" ht="13.5">
      <c r="B83" s="17" t="s">
        <v>269</v>
      </c>
      <c r="C83" s="106">
        <v>61</v>
      </c>
      <c r="D83" s="16"/>
      <c r="E83" s="16"/>
      <c r="F83" s="16"/>
      <c r="G83" s="16"/>
      <c r="H83" s="16"/>
      <c r="I83" s="16"/>
      <c r="J83" s="16"/>
      <c r="K83" s="16"/>
      <c r="L83" s="16"/>
      <c r="M83" s="16"/>
      <c r="N83" s="16"/>
      <c r="O83" s="16"/>
      <c r="P83" s="16"/>
      <c r="Q83" s="16"/>
      <c r="R83" s="16"/>
      <c r="S83" s="16"/>
      <c r="T83" s="16">
        <v>1</v>
      </c>
      <c r="U83" s="16">
        <v>175</v>
      </c>
      <c r="V83" s="103">
        <f t="shared" si="5"/>
        <v>27220.223495683767</v>
      </c>
      <c r="W83" s="103">
        <f t="shared" si="4"/>
        <v>4763539.111744659</v>
      </c>
      <c r="X83" s="131">
        <f t="shared" si="7"/>
        <v>0.6041995991542962</v>
      </c>
      <c r="Y83" s="103">
        <f t="shared" si="6"/>
        <v>2878128.421871935</v>
      </c>
    </row>
    <row r="84" spans="2:25" ht="13.5">
      <c r="B84" s="17" t="s">
        <v>270</v>
      </c>
      <c r="C84" s="106">
        <v>62</v>
      </c>
      <c r="D84" s="16"/>
      <c r="E84" s="16"/>
      <c r="F84" s="16"/>
      <c r="G84" s="16"/>
      <c r="H84" s="16"/>
      <c r="I84" s="16"/>
      <c r="J84" s="16"/>
      <c r="K84" s="16"/>
      <c r="L84" s="16"/>
      <c r="M84" s="16"/>
      <c r="N84" s="16"/>
      <c r="O84" s="16"/>
      <c r="P84" s="16"/>
      <c r="Q84" s="16"/>
      <c r="R84" s="16"/>
      <c r="S84" s="16"/>
      <c r="T84" s="16">
        <v>1</v>
      </c>
      <c r="U84" s="16">
        <v>175</v>
      </c>
      <c r="V84" s="103">
        <f t="shared" si="5"/>
        <v>27791.848189093125</v>
      </c>
      <c r="W84" s="103">
        <f t="shared" si="4"/>
        <v>4863573.433091297</v>
      </c>
      <c r="X84" s="131">
        <f t="shared" si="7"/>
        <v>0.585469411580513</v>
      </c>
      <c r="Y84" s="103">
        <f t="shared" si="6"/>
        <v>2847473.476050577</v>
      </c>
    </row>
    <row r="85" spans="2:25" ht="13.5">
      <c r="B85" s="17" t="s">
        <v>271</v>
      </c>
      <c r="C85" s="106">
        <v>63</v>
      </c>
      <c r="D85" s="16"/>
      <c r="E85" s="16"/>
      <c r="F85" s="16"/>
      <c r="G85" s="16"/>
      <c r="H85" s="16"/>
      <c r="I85" s="16"/>
      <c r="J85" s="16"/>
      <c r="K85" s="16"/>
      <c r="L85" s="16"/>
      <c r="M85" s="16"/>
      <c r="N85" s="16"/>
      <c r="O85" s="16"/>
      <c r="P85" s="16"/>
      <c r="Q85" s="16"/>
      <c r="R85" s="16"/>
      <c r="S85" s="16"/>
      <c r="T85" s="16">
        <v>1</v>
      </c>
      <c r="U85" s="16">
        <v>175</v>
      </c>
      <c r="V85" s="103">
        <f t="shared" si="5"/>
        <v>28375.47700106408</v>
      </c>
      <c r="W85" s="103">
        <f t="shared" si="4"/>
        <v>4965708.475186214</v>
      </c>
      <c r="X85" s="131">
        <f t="shared" si="7"/>
        <v>0.5673198598215171</v>
      </c>
      <c r="Y85" s="103">
        <f t="shared" si="6"/>
        <v>2817145.0360571626</v>
      </c>
    </row>
    <row r="86" spans="2:25" ht="13.5">
      <c r="B86" s="17" t="s">
        <v>272</v>
      </c>
      <c r="C86" s="106">
        <v>64</v>
      </c>
      <c r="D86" s="16"/>
      <c r="E86" s="16"/>
      <c r="F86" s="16"/>
      <c r="G86" s="16"/>
      <c r="H86" s="16"/>
      <c r="I86" s="16"/>
      <c r="J86" s="16"/>
      <c r="K86" s="16"/>
      <c r="L86" s="16"/>
      <c r="M86" s="16"/>
      <c r="N86" s="16"/>
      <c r="O86" s="16"/>
      <c r="P86" s="16"/>
      <c r="Q86" s="16"/>
      <c r="R86" s="16"/>
      <c r="S86" s="16"/>
      <c r="T86" s="16">
        <v>1</v>
      </c>
      <c r="U86" s="16">
        <v>175</v>
      </c>
      <c r="V86" s="103">
        <f t="shared" si="5"/>
        <v>28971.36201808642</v>
      </c>
      <c r="W86" s="103">
        <f t="shared" si="4"/>
        <v>5069988.353165124</v>
      </c>
      <c r="X86" s="131">
        <f t="shared" si="7"/>
        <v>0.5497329441670501</v>
      </c>
      <c r="Y86" s="103">
        <f t="shared" si="6"/>
        <v>2787139.624278117</v>
      </c>
    </row>
    <row r="87" spans="2:25" ht="13.5">
      <c r="B87" s="17" t="s">
        <v>227</v>
      </c>
      <c r="C87" s="106">
        <v>65</v>
      </c>
      <c r="D87" s="16"/>
      <c r="E87" s="16"/>
      <c r="F87" s="16"/>
      <c r="G87" s="16"/>
      <c r="H87" s="16"/>
      <c r="I87" s="16"/>
      <c r="J87" s="16"/>
      <c r="K87" s="16"/>
      <c r="L87" s="16"/>
      <c r="M87" s="16"/>
      <c r="N87" s="16"/>
      <c r="O87" s="16"/>
      <c r="P87" s="16"/>
      <c r="Q87" s="16"/>
      <c r="R87" s="16"/>
      <c r="S87" s="16"/>
      <c r="T87" s="16">
        <v>1</v>
      </c>
      <c r="U87" s="16">
        <v>175</v>
      </c>
      <c r="V87" s="103">
        <f t="shared" si="5"/>
        <v>29579.760620466233</v>
      </c>
      <c r="W87" s="103">
        <f t="shared" si="4"/>
        <v>5176458.1085815905</v>
      </c>
      <c r="X87" s="131">
        <f t="shared" si="7"/>
        <v>0.5326912228978715</v>
      </c>
      <c r="Y87" s="103">
        <f t="shared" si="6"/>
        <v>2757453.8001399306</v>
      </c>
    </row>
    <row r="88" spans="2:25" ht="13.5">
      <c r="B88" s="17" t="s">
        <v>228</v>
      </c>
      <c r="C88" s="106">
        <v>66</v>
      </c>
      <c r="D88" s="16"/>
      <c r="E88" s="16"/>
      <c r="F88" s="16"/>
      <c r="G88" s="16"/>
      <c r="H88" s="16"/>
      <c r="I88" s="16"/>
      <c r="J88" s="16"/>
      <c r="K88" s="16"/>
      <c r="L88" s="16"/>
      <c r="M88" s="16"/>
      <c r="N88" s="16"/>
      <c r="O88" s="16"/>
      <c r="P88" s="16"/>
      <c r="Q88" s="16"/>
      <c r="R88" s="16"/>
      <c r="S88" s="16"/>
      <c r="T88" s="16">
        <v>1</v>
      </c>
      <c r="U88" s="16">
        <v>175</v>
      </c>
      <c r="V88" s="103">
        <f t="shared" si="5"/>
        <v>30200.935593496022</v>
      </c>
      <c r="W88" s="103">
        <f t="shared" si="4"/>
        <v>5285163.728861804</v>
      </c>
      <c r="X88" s="131">
        <f t="shared" si="7"/>
        <v>0.5161777949880375</v>
      </c>
      <c r="Y88" s="103">
        <f t="shared" si="6"/>
        <v>2728084.15971464</v>
      </c>
    </row>
    <row r="89" spans="2:25" ht="13.5">
      <c r="B89" s="17" t="s">
        <v>229</v>
      </c>
      <c r="C89" s="106">
        <v>67</v>
      </c>
      <c r="D89" s="16"/>
      <c r="E89" s="16"/>
      <c r="F89" s="16"/>
      <c r="G89" s="16"/>
      <c r="H89" s="16"/>
      <c r="I89" s="16"/>
      <c r="J89" s="16"/>
      <c r="K89" s="16"/>
      <c r="L89" s="16"/>
      <c r="M89" s="16"/>
      <c r="N89" s="16"/>
      <c r="O89" s="16"/>
      <c r="P89" s="16"/>
      <c r="Q89" s="16"/>
      <c r="R89" s="16"/>
      <c r="S89" s="16"/>
      <c r="T89" s="16">
        <v>1</v>
      </c>
      <c r="U89" s="16">
        <v>175</v>
      </c>
      <c r="V89" s="103">
        <f t="shared" si="5"/>
        <v>30835.155240959437</v>
      </c>
      <c r="W89" s="103">
        <f t="shared" si="4"/>
        <v>5396152.167167901</v>
      </c>
      <c r="X89" s="131">
        <f t="shared" si="7"/>
        <v>0.5001762833434084</v>
      </c>
      <c r="Y89" s="103">
        <f t="shared" si="6"/>
        <v>2699027.335329519</v>
      </c>
    </row>
    <row r="90" spans="2:25" ht="13.5">
      <c r="B90" s="17" t="s">
        <v>230</v>
      </c>
      <c r="C90" s="106">
        <v>68</v>
      </c>
      <c r="D90" s="16"/>
      <c r="E90" s="16"/>
      <c r="F90" s="16"/>
      <c r="G90" s="16"/>
      <c r="H90" s="16"/>
      <c r="I90" s="16"/>
      <c r="J90" s="16"/>
      <c r="K90" s="16"/>
      <c r="L90" s="16"/>
      <c r="M90" s="16"/>
      <c r="N90" s="16"/>
      <c r="O90" s="16"/>
      <c r="P90" s="16"/>
      <c r="Q90" s="16"/>
      <c r="R90" s="16"/>
      <c r="S90" s="16"/>
      <c r="T90" s="16">
        <v>1</v>
      </c>
      <c r="U90" s="16">
        <v>175</v>
      </c>
      <c r="V90" s="103">
        <f t="shared" si="5"/>
        <v>31482.69350101958</v>
      </c>
      <c r="W90" s="103">
        <f t="shared" si="4"/>
        <v>5509471.362678426</v>
      </c>
      <c r="X90" s="131">
        <f t="shared" si="7"/>
        <v>0.4846708185597627</v>
      </c>
      <c r="Y90" s="103">
        <f t="shared" si="6"/>
        <v>2670279.995180924</v>
      </c>
    </row>
    <row r="91" spans="2:25" ht="13.5">
      <c r="B91" s="17" t="s">
        <v>231</v>
      </c>
      <c r="C91" s="106">
        <v>69</v>
      </c>
      <c r="D91" s="16"/>
      <c r="E91" s="16"/>
      <c r="F91" s="16"/>
      <c r="G91" s="16"/>
      <c r="H91" s="16"/>
      <c r="I91" s="16"/>
      <c r="J91" s="16"/>
      <c r="K91" s="16"/>
      <c r="L91" s="16"/>
      <c r="M91" s="16"/>
      <c r="N91" s="16"/>
      <c r="O91" s="16"/>
      <c r="P91" s="16"/>
      <c r="Q91" s="16"/>
      <c r="R91" s="16"/>
      <c r="S91" s="16"/>
      <c r="T91" s="16">
        <v>1</v>
      </c>
      <c r="U91" s="16">
        <v>175</v>
      </c>
      <c r="V91" s="103">
        <f t="shared" si="5"/>
        <v>32143.83006454099</v>
      </c>
      <c r="W91" s="103">
        <f t="shared" si="4"/>
        <v>5625170.261294673</v>
      </c>
      <c r="X91" s="131">
        <f t="shared" si="7"/>
        <v>0.46964602318441</v>
      </c>
      <c r="Y91" s="103">
        <f t="shared" si="6"/>
        <v>2641838.842952252</v>
      </c>
    </row>
    <row r="92" spans="2:25" ht="13.5">
      <c r="B92" s="17" t="s">
        <v>232</v>
      </c>
      <c r="C92" s="106">
        <v>70</v>
      </c>
      <c r="D92" s="16"/>
      <c r="E92" s="16"/>
      <c r="F92" s="16"/>
      <c r="G92" s="16"/>
      <c r="H92" s="16"/>
      <c r="I92" s="16"/>
      <c r="J92" s="16"/>
      <c r="K92" s="16"/>
      <c r="L92" s="16"/>
      <c r="M92" s="16"/>
      <c r="N92" s="16"/>
      <c r="O92" s="16"/>
      <c r="P92" s="16"/>
      <c r="Q92" s="16"/>
      <c r="R92" s="16"/>
      <c r="S92" s="16"/>
      <c r="T92" s="16">
        <v>1</v>
      </c>
      <c r="U92" s="16">
        <v>175</v>
      </c>
      <c r="V92" s="103">
        <f t="shared" si="5"/>
        <v>32818.850495896346</v>
      </c>
      <c r="W92" s="103">
        <f t="shared" si="4"/>
        <v>5743298.83678186</v>
      </c>
      <c r="X92" s="131">
        <f t="shared" si="7"/>
        <v>0.4550869964656933</v>
      </c>
      <c r="Y92" s="103">
        <f t="shared" si="6"/>
        <v>2613700.6174359666</v>
      </c>
    </row>
    <row r="93" spans="2:25" ht="13.5">
      <c r="B93" s="17" t="s">
        <v>233</v>
      </c>
      <c r="C93" s="106">
        <v>71</v>
      </c>
      <c r="D93" s="16"/>
      <c r="E93" s="16"/>
      <c r="F93" s="16"/>
      <c r="G93" s="16"/>
      <c r="H93" s="16"/>
      <c r="I93" s="16"/>
      <c r="J93" s="16"/>
      <c r="K93" s="16"/>
      <c r="L93" s="16"/>
      <c r="M93" s="16"/>
      <c r="N93" s="16"/>
      <c r="O93" s="16"/>
      <c r="P93" s="16"/>
      <c r="Q93" s="16"/>
      <c r="R93" s="16"/>
      <c r="S93" s="16"/>
      <c r="T93" s="16">
        <v>1</v>
      </c>
      <c r="U93" s="16">
        <v>175</v>
      </c>
      <c r="V93" s="103">
        <f t="shared" si="5"/>
        <v>33508.046356310166</v>
      </c>
      <c r="W93" s="103">
        <f t="shared" si="4"/>
        <v>5863908.112354279</v>
      </c>
      <c r="X93" s="131">
        <f t="shared" si="7"/>
        <v>0.4409792995752568</v>
      </c>
      <c r="Y93" s="103">
        <f t="shared" si="6"/>
        <v>2585862.092159656</v>
      </c>
    </row>
    <row r="94" spans="2:25" ht="13.5">
      <c r="B94" s="17" t="s">
        <v>234</v>
      </c>
      <c r="C94" s="106">
        <v>72</v>
      </c>
      <c r="D94" s="16"/>
      <c r="E94" s="16"/>
      <c r="F94" s="16"/>
      <c r="G94" s="16"/>
      <c r="H94" s="16"/>
      <c r="I94" s="16"/>
      <c r="J94" s="16"/>
      <c r="K94" s="16"/>
      <c r="L94" s="16"/>
      <c r="M94" s="16"/>
      <c r="N94" s="16"/>
      <c r="O94" s="16"/>
      <c r="P94" s="16"/>
      <c r="Q94" s="16"/>
      <c r="R94" s="16"/>
      <c r="S94" s="16"/>
      <c r="T94" s="16">
        <v>1</v>
      </c>
      <c r="U94" s="16">
        <v>175</v>
      </c>
      <c r="V94" s="103">
        <f t="shared" si="5"/>
        <v>34211.71532979268</v>
      </c>
      <c r="W94" s="103">
        <f t="shared" si="4"/>
        <v>5987050.182713719</v>
      </c>
      <c r="X94" s="131">
        <f t="shared" si="7"/>
        <v>0.4273089412884238</v>
      </c>
      <c r="Y94" s="103">
        <f t="shared" si="6"/>
        <v>2558320.0750160636</v>
      </c>
    </row>
    <row r="95" spans="2:25" ht="13.5">
      <c r="B95" s="17" t="s">
        <v>235</v>
      </c>
      <c r="C95" s="106">
        <v>73</v>
      </c>
      <c r="D95" s="16"/>
      <c r="E95" s="16"/>
      <c r="F95" s="16"/>
      <c r="G95" s="16"/>
      <c r="H95" s="16"/>
      <c r="I95" s="16"/>
      <c r="J95" s="16"/>
      <c r="K95" s="16"/>
      <c r="L95" s="16"/>
      <c r="M95" s="16"/>
      <c r="N95" s="16"/>
      <c r="O95" s="16"/>
      <c r="P95" s="16"/>
      <c r="Q95" s="16"/>
      <c r="R95" s="16"/>
      <c r="S95" s="16"/>
      <c r="T95" s="16">
        <v>1</v>
      </c>
      <c r="U95" s="16">
        <v>175</v>
      </c>
      <c r="V95" s="103">
        <f t="shared" si="5"/>
        <v>34930.16135171832</v>
      </c>
      <c r="W95" s="103">
        <f t="shared" si="4"/>
        <v>6112778.236550706</v>
      </c>
      <c r="X95" s="131">
        <f t="shared" si="7"/>
        <v>0.41406236410848263</v>
      </c>
      <c r="Y95" s="103">
        <f t="shared" si="6"/>
        <v>2531071.407897067</v>
      </c>
    </row>
    <row r="96" spans="2:25" ht="13.5">
      <c r="B96" s="17" t="s">
        <v>236</v>
      </c>
      <c r="C96" s="106">
        <v>74</v>
      </c>
      <c r="D96" s="16"/>
      <c r="E96" s="16"/>
      <c r="F96" s="16"/>
      <c r="G96" s="16"/>
      <c r="H96" s="16"/>
      <c r="I96" s="16"/>
      <c r="J96" s="16"/>
      <c r="K96" s="16"/>
      <c r="L96" s="16"/>
      <c r="M96" s="16"/>
      <c r="N96" s="16"/>
      <c r="O96" s="16"/>
      <c r="P96" s="16"/>
      <c r="Q96" s="16"/>
      <c r="R96" s="16"/>
      <c r="S96" s="16"/>
      <c r="T96" s="16">
        <v>1</v>
      </c>
      <c r="U96" s="16">
        <v>175</v>
      </c>
      <c r="V96" s="103">
        <f t="shared" si="5"/>
        <v>35663.6947401044</v>
      </c>
      <c r="W96" s="103">
        <f t="shared" si="4"/>
        <v>6241146.579518271</v>
      </c>
      <c r="X96" s="131">
        <f t="shared" si="7"/>
        <v>0.40122643082111964</v>
      </c>
      <c r="Y96" s="103">
        <f t="shared" si="6"/>
        <v>2504112.966331555</v>
      </c>
    </row>
    <row r="97" spans="2:25" ht="13.5">
      <c r="B97" s="17" t="s">
        <v>237</v>
      </c>
      <c r="C97" s="106">
        <v>75</v>
      </c>
      <c r="D97" s="16"/>
      <c r="E97" s="16"/>
      <c r="F97" s="16"/>
      <c r="G97" s="16"/>
      <c r="H97" s="16"/>
      <c r="I97" s="16"/>
      <c r="J97" s="16"/>
      <c r="K97" s="16"/>
      <c r="L97" s="16"/>
      <c r="M97" s="16"/>
      <c r="N97" s="16"/>
      <c r="O97" s="16"/>
      <c r="P97" s="16"/>
      <c r="Q97" s="16"/>
      <c r="R97" s="16"/>
      <c r="S97" s="16"/>
      <c r="T97" s="16">
        <v>1</v>
      </c>
      <c r="U97" s="16">
        <v>175</v>
      </c>
      <c r="V97" s="103">
        <f t="shared" si="5"/>
        <v>36412.63232964659</v>
      </c>
      <c r="W97" s="103">
        <f t="shared" si="4"/>
        <v>6372210.657688154</v>
      </c>
      <c r="X97" s="131">
        <f t="shared" si="7"/>
        <v>0.3887884114656649</v>
      </c>
      <c r="Y97" s="103">
        <f t="shared" si="6"/>
        <v>2477441.659127157</v>
      </c>
    </row>
    <row r="98" spans="2:25" ht="13.5">
      <c r="B98" s="17" t="s">
        <v>238</v>
      </c>
      <c r="C98" s="106">
        <v>76</v>
      </c>
      <c r="D98" s="16"/>
      <c r="E98" s="16"/>
      <c r="F98" s="16"/>
      <c r="G98" s="16"/>
      <c r="H98" s="16"/>
      <c r="I98" s="16"/>
      <c r="J98" s="16"/>
      <c r="K98" s="16"/>
      <c r="L98" s="16"/>
      <c r="M98" s="16"/>
      <c r="N98" s="16"/>
      <c r="O98" s="16"/>
      <c r="P98" s="16"/>
      <c r="Q98" s="16"/>
      <c r="R98" s="16"/>
      <c r="S98" s="16"/>
      <c r="T98" s="16">
        <v>1</v>
      </c>
      <c r="U98" s="16">
        <v>175</v>
      </c>
      <c r="V98" s="103">
        <f t="shared" si="5"/>
        <v>37177.29760856917</v>
      </c>
      <c r="W98" s="103">
        <f t="shared" si="4"/>
        <v>6506027.0814996045</v>
      </c>
      <c r="X98" s="131">
        <f t="shared" si="7"/>
        <v>0.3767359707102293</v>
      </c>
      <c r="Y98" s="103">
        <f t="shared" si="6"/>
        <v>2451054.4280157937</v>
      </c>
    </row>
    <row r="99" spans="2:25" ht="13.5">
      <c r="B99" s="17" t="s">
        <v>239</v>
      </c>
      <c r="C99" s="106">
        <v>77</v>
      </c>
      <c r="D99" s="16"/>
      <c r="E99" s="16"/>
      <c r="F99" s="16"/>
      <c r="G99" s="16"/>
      <c r="H99" s="16"/>
      <c r="I99" s="16"/>
      <c r="J99" s="16"/>
      <c r="K99" s="16"/>
      <c r="L99" s="16"/>
      <c r="M99" s="16"/>
      <c r="N99" s="16"/>
      <c r="O99" s="16"/>
      <c r="P99" s="16"/>
      <c r="Q99" s="16"/>
      <c r="R99" s="16"/>
      <c r="S99" s="16"/>
      <c r="T99" s="16">
        <v>1</v>
      </c>
      <c r="U99" s="16">
        <v>175</v>
      </c>
      <c r="V99" s="103">
        <f t="shared" si="5"/>
        <v>37958.02085834912</v>
      </c>
      <c r="W99" s="103">
        <f t="shared" si="4"/>
        <v>6642653.650211096</v>
      </c>
      <c r="X99" s="131">
        <f t="shared" si="7"/>
        <v>0.36505715561821217</v>
      </c>
      <c r="Y99" s="103">
        <f t="shared" si="6"/>
        <v>2424948.247302997</v>
      </c>
    </row>
    <row r="100" spans="2:25" ht="13.5">
      <c r="B100" s="17" t="s">
        <v>240</v>
      </c>
      <c r="C100" s="106">
        <v>78</v>
      </c>
      <c r="D100" s="16"/>
      <c r="E100" s="16"/>
      <c r="F100" s="16"/>
      <c r="G100" s="16"/>
      <c r="H100" s="16"/>
      <c r="I100" s="16"/>
      <c r="J100" s="16"/>
      <c r="K100" s="16"/>
      <c r="L100" s="16"/>
      <c r="M100" s="16"/>
      <c r="N100" s="16"/>
      <c r="O100" s="16"/>
      <c r="P100" s="16"/>
      <c r="Q100" s="16"/>
      <c r="R100" s="16"/>
      <c r="S100" s="16"/>
      <c r="T100" s="16">
        <v>1</v>
      </c>
      <c r="U100" s="16">
        <v>175</v>
      </c>
      <c r="V100" s="103">
        <f t="shared" si="5"/>
        <v>38755.139296374444</v>
      </c>
      <c r="W100" s="103">
        <f t="shared" si="4"/>
        <v>6782149.376865528</v>
      </c>
      <c r="X100" s="131">
        <f t="shared" si="7"/>
        <v>0.3537403837940476</v>
      </c>
      <c r="Y100" s="103">
        <f t="shared" si="6"/>
        <v>2399120.1235209727</v>
      </c>
    </row>
    <row r="101" spans="2:25" ht="13.5">
      <c r="B101" s="17" t="s">
        <v>241</v>
      </c>
      <c r="C101" s="106">
        <v>79</v>
      </c>
      <c r="D101" s="16"/>
      <c r="E101" s="16"/>
      <c r="F101" s="16"/>
      <c r="G101" s="16"/>
      <c r="H101" s="16"/>
      <c r="I101" s="16"/>
      <c r="J101" s="16"/>
      <c r="K101" s="16"/>
      <c r="L101" s="16"/>
      <c r="M101" s="16"/>
      <c r="N101" s="16"/>
      <c r="O101" s="16"/>
      <c r="P101" s="16"/>
      <c r="Q101" s="16"/>
      <c r="R101" s="16"/>
      <c r="S101" s="16"/>
      <c r="T101" s="16">
        <v>1</v>
      </c>
      <c r="U101" s="16">
        <v>175</v>
      </c>
      <c r="V101" s="103">
        <f t="shared" si="5"/>
        <v>39568.99722159831</v>
      </c>
      <c r="W101" s="103">
        <f t="shared" si="4"/>
        <v>6924574.5137797035</v>
      </c>
      <c r="X101" s="131">
        <f t="shared" si="7"/>
        <v>0.3427744318964321</v>
      </c>
      <c r="Y101" s="103">
        <f t="shared" si="6"/>
        <v>2373567.0950853503</v>
      </c>
    </row>
    <row r="102" spans="2:25" ht="13.5">
      <c r="B102" s="17" t="s">
        <v>242</v>
      </c>
      <c r="C102" s="106">
        <v>80</v>
      </c>
      <c r="D102" s="16"/>
      <c r="E102" s="16"/>
      <c r="F102" s="16"/>
      <c r="G102" s="16"/>
      <c r="H102" s="16"/>
      <c r="I102" s="16"/>
      <c r="J102" s="16"/>
      <c r="K102" s="16"/>
      <c r="L102" s="16"/>
      <c r="M102" s="16"/>
      <c r="N102" s="16"/>
      <c r="O102" s="16"/>
      <c r="P102" s="16"/>
      <c r="Q102" s="16"/>
      <c r="R102" s="16"/>
      <c r="S102" s="16"/>
      <c r="T102" s="16">
        <v>1</v>
      </c>
      <c r="U102" s="16">
        <v>175</v>
      </c>
      <c r="V102" s="103">
        <f t="shared" si="5"/>
        <v>40399.946163251865</v>
      </c>
      <c r="W102" s="103">
        <f t="shared" si="4"/>
        <v>7069990.578569076</v>
      </c>
      <c r="X102" s="131">
        <f t="shared" si="7"/>
        <v>0.3321484245076427</v>
      </c>
      <c r="Y102" s="103">
        <f t="shared" si="6"/>
        <v>2348286.231955596</v>
      </c>
    </row>
    <row r="103" spans="2:25" ht="13.5">
      <c r="B103" s="17" t="s">
        <v>243</v>
      </c>
      <c r="C103" s="106">
        <v>81</v>
      </c>
      <c r="D103" s="16"/>
      <c r="E103" s="16"/>
      <c r="F103" s="16"/>
      <c r="G103" s="16"/>
      <c r="H103" s="16"/>
      <c r="I103" s="16"/>
      <c r="J103" s="16"/>
      <c r="K103" s="16"/>
      <c r="L103" s="16"/>
      <c r="M103" s="16"/>
      <c r="N103" s="16"/>
      <c r="O103" s="16"/>
      <c r="P103" s="16"/>
      <c r="Q103" s="16"/>
      <c r="R103" s="16"/>
      <c r="S103" s="16"/>
      <c r="T103" s="16">
        <v>1</v>
      </c>
      <c r="U103" s="16">
        <v>175</v>
      </c>
      <c r="V103" s="103">
        <f t="shared" si="5"/>
        <v>41248.345032680154</v>
      </c>
      <c r="W103" s="103">
        <f t="shared" si="4"/>
        <v>7218460.380719027</v>
      </c>
      <c r="X103" s="131">
        <f t="shared" si="7"/>
        <v>0.3218518233479058</v>
      </c>
      <c r="Y103" s="103">
        <f t="shared" si="6"/>
        <v>2323274.6352990367</v>
      </c>
    </row>
    <row r="104" spans="2:25" ht="13.5">
      <c r="B104" s="17" t="s">
        <v>244</v>
      </c>
      <c r="C104" s="106">
        <v>82</v>
      </c>
      <c r="D104" s="16"/>
      <c r="E104" s="16"/>
      <c r="F104" s="16"/>
      <c r="G104" s="16"/>
      <c r="H104" s="16"/>
      <c r="I104" s="16"/>
      <c r="J104" s="16"/>
      <c r="K104" s="16"/>
      <c r="L104" s="16"/>
      <c r="M104" s="16"/>
      <c r="N104" s="16"/>
      <c r="O104" s="16"/>
      <c r="P104" s="16"/>
      <c r="Q104" s="16"/>
      <c r="R104" s="16"/>
      <c r="S104" s="16"/>
      <c r="T104" s="16">
        <v>1</v>
      </c>
      <c r="U104" s="16">
        <v>175</v>
      </c>
      <c r="V104" s="103">
        <f t="shared" si="5"/>
        <v>42114.560278366436</v>
      </c>
      <c r="W104" s="103">
        <f t="shared" si="4"/>
        <v>7370048.048714126</v>
      </c>
      <c r="X104" s="131">
        <f t="shared" si="7"/>
        <v>0.3118744168241207</v>
      </c>
      <c r="Y104" s="103">
        <f t="shared" si="6"/>
        <v>2298529.437158467</v>
      </c>
    </row>
    <row r="105" spans="2:25" ht="13.5">
      <c r="B105" s="17" t="s">
        <v>245</v>
      </c>
      <c r="C105" s="106">
        <v>83</v>
      </c>
      <c r="D105" s="16"/>
      <c r="E105" s="16"/>
      <c r="F105" s="16"/>
      <c r="G105" s="16"/>
      <c r="H105" s="16"/>
      <c r="I105" s="16"/>
      <c r="J105" s="16"/>
      <c r="K105" s="16"/>
      <c r="L105" s="16"/>
      <c r="M105" s="16"/>
      <c r="N105" s="16"/>
      <c r="O105" s="16"/>
      <c r="P105" s="16"/>
      <c r="Q105" s="16"/>
      <c r="R105" s="16"/>
      <c r="S105" s="16"/>
      <c r="T105" s="16">
        <v>1</v>
      </c>
      <c r="U105" s="16">
        <v>175</v>
      </c>
      <c r="V105" s="103">
        <f t="shared" si="5"/>
        <v>42998.966044212124</v>
      </c>
      <c r="W105" s="103">
        <f t="shared" si="4"/>
        <v>7524819.057737121</v>
      </c>
      <c r="X105" s="131">
        <f t="shared" si="7"/>
        <v>0.30220630990257297</v>
      </c>
      <c r="Y105" s="103">
        <f t="shared" si="6"/>
        <v>2274047.8001232916</v>
      </c>
    </row>
    <row r="106" spans="2:25" ht="13.5">
      <c r="B106" s="17" t="s">
        <v>153</v>
      </c>
      <c r="C106" s="106">
        <v>84</v>
      </c>
      <c r="D106" s="16"/>
      <c r="E106" s="16"/>
      <c r="F106" s="16"/>
      <c r="G106" s="16"/>
      <c r="H106" s="16"/>
      <c r="I106" s="16"/>
      <c r="J106" s="16"/>
      <c r="K106" s="16"/>
      <c r="L106" s="16"/>
      <c r="M106" s="16"/>
      <c r="N106" s="16"/>
      <c r="O106" s="16"/>
      <c r="P106" s="16"/>
      <c r="Q106" s="16"/>
      <c r="R106" s="16"/>
      <c r="S106" s="16"/>
      <c r="T106" s="16">
        <v>1</v>
      </c>
      <c r="U106" s="16">
        <v>175</v>
      </c>
      <c r="V106" s="103">
        <f t="shared" si="5"/>
        <v>43901.94433114058</v>
      </c>
      <c r="W106" s="103">
        <f t="shared" si="4"/>
        <v>7682840.257949601</v>
      </c>
      <c r="X106" s="131">
        <f t="shared" si="7"/>
        <v>0.2928379142955932</v>
      </c>
      <c r="Y106" s="103">
        <f t="shared" si="6"/>
        <v>2249826.9170041783</v>
      </c>
    </row>
    <row r="107" spans="2:25" ht="13.5">
      <c r="B107" s="17" t="s">
        <v>154</v>
      </c>
      <c r="C107" s="106">
        <v>85</v>
      </c>
      <c r="D107" s="16"/>
      <c r="E107" s="16"/>
      <c r="F107" s="16"/>
      <c r="G107" s="16"/>
      <c r="H107" s="16"/>
      <c r="I107" s="16"/>
      <c r="J107" s="16"/>
      <c r="K107" s="16"/>
      <c r="L107" s="16"/>
      <c r="M107" s="16"/>
      <c r="N107" s="16"/>
      <c r="O107" s="16"/>
      <c r="P107" s="16"/>
      <c r="Q107" s="16"/>
      <c r="R107" s="16"/>
      <c r="S107" s="16"/>
      <c r="T107" s="16">
        <v>1</v>
      </c>
      <c r="U107" s="16">
        <v>175</v>
      </c>
      <c r="V107" s="103">
        <f t="shared" si="5"/>
        <v>44823.88516209453</v>
      </c>
      <c r="W107" s="103">
        <f t="shared" si="4"/>
        <v>7844179.903366542</v>
      </c>
      <c r="X107" s="131">
        <f t="shared" si="7"/>
        <v>0.2837599389524298</v>
      </c>
      <c r="Y107" s="103">
        <f t="shared" si="6"/>
        <v>2225864.010511167</v>
      </c>
    </row>
    <row r="108" spans="2:25" ht="13.5">
      <c r="B108" s="17" t="s">
        <v>155</v>
      </c>
      <c r="C108" s="106">
        <v>86</v>
      </c>
      <c r="D108" s="16"/>
      <c r="E108" s="16"/>
      <c r="F108" s="16"/>
      <c r="G108" s="16"/>
      <c r="H108" s="16"/>
      <c r="I108" s="16"/>
      <c r="J108" s="16"/>
      <c r="K108" s="16"/>
      <c r="L108" s="16"/>
      <c r="M108" s="16"/>
      <c r="N108" s="16"/>
      <c r="O108" s="16"/>
      <c r="P108" s="16"/>
      <c r="Q108" s="16"/>
      <c r="R108" s="16"/>
      <c r="S108" s="16"/>
      <c r="T108" s="16">
        <v>1</v>
      </c>
      <c r="U108" s="16">
        <v>175</v>
      </c>
      <c r="V108" s="103">
        <f t="shared" si="5"/>
        <v>45765.186750498506</v>
      </c>
      <c r="W108" s="103">
        <f t="shared" si="4"/>
        <v>8008907.681337238</v>
      </c>
      <c r="X108" s="131">
        <f t="shared" si="7"/>
        <v>0.27496338084490446</v>
      </c>
      <c r="Y108" s="103">
        <f t="shared" si="6"/>
        <v>2202156.3329352117</v>
      </c>
    </row>
    <row r="109" spans="2:25" ht="13.5">
      <c r="B109" s="17" t="s">
        <v>156</v>
      </c>
      <c r="C109" s="106"/>
      <c r="D109" s="16"/>
      <c r="E109" s="16"/>
      <c r="F109" s="16"/>
      <c r="G109" s="16"/>
      <c r="H109" s="16"/>
      <c r="I109" s="16"/>
      <c r="J109" s="16"/>
      <c r="K109" s="16"/>
      <c r="L109" s="16"/>
      <c r="M109" s="16"/>
      <c r="N109" s="16"/>
      <c r="O109" s="16"/>
      <c r="P109" s="16"/>
      <c r="Q109" s="16"/>
      <c r="R109" s="16"/>
      <c r="S109" s="16"/>
      <c r="T109" s="16"/>
      <c r="U109" s="16"/>
      <c r="V109" s="103">
        <f t="shared" si="5"/>
        <v>46726.25567225897</v>
      </c>
      <c r="W109" s="103">
        <f t="shared" si="4"/>
        <v>0</v>
      </c>
      <c r="X109" s="131">
        <f t="shared" si="7"/>
        <v>0.2664395160387124</v>
      </c>
      <c r="Y109" s="103">
        <f t="shared" si="6"/>
        <v>0</v>
      </c>
    </row>
    <row r="110" spans="2:25" ht="13.5">
      <c r="B110" s="17" t="s">
        <v>157</v>
      </c>
      <c r="C110" s="106"/>
      <c r="D110" s="16"/>
      <c r="E110" s="16"/>
      <c r="F110" s="16"/>
      <c r="G110" s="16"/>
      <c r="H110" s="16"/>
      <c r="I110" s="16"/>
      <c r="J110" s="16"/>
      <c r="K110" s="16"/>
      <c r="L110" s="16"/>
      <c r="M110" s="16"/>
      <c r="N110" s="16"/>
      <c r="O110" s="16"/>
      <c r="P110" s="16"/>
      <c r="Q110" s="16"/>
      <c r="R110" s="16"/>
      <c r="S110" s="16"/>
      <c r="T110" s="16"/>
      <c r="U110" s="16"/>
      <c r="V110" s="103">
        <f t="shared" si="5"/>
        <v>47707.507041376404</v>
      </c>
      <c r="W110" s="103">
        <f t="shared" si="4"/>
        <v>0</v>
      </c>
      <c r="X110" s="131">
        <f t="shared" si="7"/>
        <v>0.25817989104151234</v>
      </c>
      <c r="Y110" s="103">
        <f t="shared" si="6"/>
        <v>0</v>
      </c>
    </row>
    <row r="111" spans="2:25" ht="13.5">
      <c r="B111" s="17" t="s">
        <v>158</v>
      </c>
      <c r="C111" s="106"/>
      <c r="D111" s="16"/>
      <c r="E111" s="16"/>
      <c r="F111" s="16"/>
      <c r="G111" s="16"/>
      <c r="H111" s="16"/>
      <c r="I111" s="16"/>
      <c r="J111" s="16"/>
      <c r="K111" s="16"/>
      <c r="L111" s="16"/>
      <c r="M111" s="16"/>
      <c r="N111" s="16"/>
      <c r="O111" s="16"/>
      <c r="P111" s="16"/>
      <c r="Q111" s="16"/>
      <c r="R111" s="16"/>
      <c r="S111" s="16"/>
      <c r="T111" s="16"/>
      <c r="U111" s="16"/>
      <c r="V111" s="103">
        <f t="shared" si="5"/>
        <v>48709.3646892453</v>
      </c>
      <c r="W111" s="103">
        <f t="shared" si="4"/>
        <v>0</v>
      </c>
      <c r="X111" s="131">
        <f t="shared" si="7"/>
        <v>0.25017631441922544</v>
      </c>
      <c r="Y111" s="103">
        <f t="shared" si="6"/>
        <v>0</v>
      </c>
    </row>
    <row r="112" spans="2:25" ht="13.5">
      <c r="B112" s="17" t="s">
        <v>159</v>
      </c>
      <c r="C112" s="106"/>
      <c r="D112" s="16"/>
      <c r="E112" s="16"/>
      <c r="F112" s="16"/>
      <c r="G112" s="16"/>
      <c r="H112" s="16"/>
      <c r="I112" s="16"/>
      <c r="J112" s="16"/>
      <c r="K112" s="16"/>
      <c r="L112" s="16"/>
      <c r="M112" s="16"/>
      <c r="N112" s="16"/>
      <c r="O112" s="16"/>
      <c r="P112" s="16"/>
      <c r="Q112" s="16"/>
      <c r="R112" s="16"/>
      <c r="S112" s="16"/>
      <c r="T112" s="16"/>
      <c r="U112" s="16"/>
      <c r="V112" s="103">
        <f t="shared" si="5"/>
        <v>49732.26134771945</v>
      </c>
      <c r="W112" s="103">
        <f t="shared" si="4"/>
        <v>0</v>
      </c>
      <c r="X112" s="131">
        <f t="shared" si="7"/>
        <v>0.24242084867222946</v>
      </c>
      <c r="Y112" s="103">
        <f t="shared" si="6"/>
        <v>0</v>
      </c>
    </row>
    <row r="113" spans="2:25" ht="13.5">
      <c r="B113" s="17" t="s">
        <v>160</v>
      </c>
      <c r="C113" s="106"/>
      <c r="D113" s="16"/>
      <c r="E113" s="16"/>
      <c r="F113" s="16"/>
      <c r="G113" s="16"/>
      <c r="H113" s="16"/>
      <c r="I113" s="16"/>
      <c r="J113" s="16"/>
      <c r="K113" s="16"/>
      <c r="L113" s="16"/>
      <c r="M113" s="16"/>
      <c r="N113" s="16"/>
      <c r="O113" s="16"/>
      <c r="P113" s="16"/>
      <c r="Q113" s="16"/>
      <c r="R113" s="16"/>
      <c r="S113" s="16"/>
      <c r="T113" s="16"/>
      <c r="U113" s="16"/>
      <c r="V113" s="103">
        <f t="shared" si="5"/>
        <v>50776.63883602156</v>
      </c>
      <c r="W113" s="103">
        <f t="shared" si="4"/>
        <v>0</v>
      </c>
      <c r="X113" s="131">
        <f t="shared" si="7"/>
        <v>0.23490580236339034</v>
      </c>
      <c r="Y113" s="103">
        <f t="shared" si="6"/>
        <v>0</v>
      </c>
    </row>
    <row r="114" spans="2:25" ht="13.5">
      <c r="B114" s="17" t="s">
        <v>180</v>
      </c>
      <c r="C114" s="16"/>
      <c r="D114" s="16"/>
      <c r="E114" s="16"/>
      <c r="F114" s="16"/>
      <c r="G114" s="16"/>
      <c r="H114" s="16"/>
      <c r="I114" s="16"/>
      <c r="J114" s="16"/>
      <c r="K114" s="16"/>
      <c r="L114" s="16"/>
      <c r="M114" s="16"/>
      <c r="N114" s="16"/>
      <c r="O114" s="16"/>
      <c r="P114" s="16"/>
      <c r="Q114" s="16"/>
      <c r="R114" s="16"/>
      <c r="S114" s="16"/>
      <c r="T114" s="16"/>
      <c r="U114" s="16"/>
      <c r="V114" s="103"/>
      <c r="W114" s="103">
        <v>0</v>
      </c>
      <c r="X114" s="131">
        <v>0</v>
      </c>
      <c r="Y114" s="103">
        <v>0</v>
      </c>
    </row>
    <row r="115" spans="23:25" ht="13.5">
      <c r="W115" s="631" t="s">
        <v>181</v>
      </c>
      <c r="X115" s="632"/>
      <c r="Y115" s="103">
        <f>ROUND(SUM(Y68:Y114),0)</f>
        <v>111837943</v>
      </c>
    </row>
    <row r="116" spans="2:18" ht="13.5">
      <c r="B116" s="109" t="s">
        <v>182</v>
      </c>
      <c r="C116" s="628" t="s">
        <v>183</v>
      </c>
      <c r="D116" s="628"/>
      <c r="E116" s="628"/>
      <c r="F116" s="628"/>
      <c r="G116" s="628"/>
      <c r="H116" s="628"/>
      <c r="I116" s="628"/>
      <c r="J116" s="628"/>
      <c r="K116" s="628"/>
      <c r="L116" s="628"/>
      <c r="M116" s="628"/>
      <c r="N116" s="628"/>
      <c r="O116" s="628"/>
      <c r="P116" s="628"/>
      <c r="Q116" s="628"/>
      <c r="R116" s="628"/>
    </row>
    <row r="117" spans="2:25" ht="13.5">
      <c r="B117" s="109" t="s">
        <v>184</v>
      </c>
      <c r="C117" s="633" t="s">
        <v>32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row>
    <row r="118" spans="2:13" ht="13.5">
      <c r="B118" s="109" t="s">
        <v>185</v>
      </c>
      <c r="C118" s="628" t="s">
        <v>33</v>
      </c>
      <c r="D118" s="628"/>
      <c r="E118" s="628"/>
      <c r="F118" s="628"/>
      <c r="G118" s="628"/>
      <c r="H118" s="628"/>
      <c r="I118" s="628"/>
      <c r="J118" s="628"/>
      <c r="K118" s="628"/>
      <c r="L118" s="628"/>
      <c r="M118" s="628"/>
    </row>
    <row r="121" spans="1:8" ht="13.5">
      <c r="A121" s="627" t="s">
        <v>572</v>
      </c>
      <c r="B121" s="627"/>
      <c r="C121" s="627"/>
      <c r="D121" s="627"/>
      <c r="E121" s="627"/>
      <c r="F121" s="627"/>
      <c r="G121" s="627"/>
      <c r="H121" s="627"/>
    </row>
    <row r="122" spans="1:8" ht="13.5">
      <c r="A122" s="101"/>
      <c r="B122" s="101"/>
      <c r="C122" s="101"/>
      <c r="D122" s="101"/>
      <c r="E122" s="101"/>
      <c r="F122" s="101"/>
      <c r="G122" s="101"/>
      <c r="H122" s="101"/>
    </row>
    <row r="123" spans="1:21" ht="13.5">
      <c r="A123" s="101"/>
      <c r="B123" s="101"/>
      <c r="C123" s="101"/>
      <c r="D123" s="12" t="s">
        <v>536</v>
      </c>
      <c r="E123" s="12"/>
      <c r="F123" s="12"/>
      <c r="G123" s="12"/>
      <c r="H123" s="12"/>
      <c r="I123" s="12"/>
      <c r="L123" s="628"/>
      <c r="M123" s="628"/>
      <c r="N123" s="628"/>
      <c r="O123" s="628"/>
      <c r="P123" s="628"/>
      <c r="Q123" s="628"/>
      <c r="R123" s="628"/>
      <c r="S123" s="628"/>
      <c r="T123" s="628"/>
      <c r="U123" s="628"/>
    </row>
    <row r="124" spans="1:9" ht="13.5">
      <c r="A124" s="101"/>
      <c r="B124" s="101"/>
      <c r="C124" s="101"/>
      <c r="D124" s="12"/>
      <c r="E124" s="12"/>
      <c r="F124" s="12"/>
      <c r="G124" s="12"/>
      <c r="H124" s="12"/>
      <c r="I124" s="12"/>
    </row>
    <row r="125" spans="2:25" ht="13.5">
      <c r="B125" s="629" t="s">
        <v>573</v>
      </c>
      <c r="C125" s="629" t="s">
        <v>161</v>
      </c>
      <c r="D125" s="630" t="s">
        <v>162</v>
      </c>
      <c r="E125" s="629" t="s">
        <v>163</v>
      </c>
      <c r="F125" s="629" t="s">
        <v>164</v>
      </c>
      <c r="G125" s="629" t="s">
        <v>165</v>
      </c>
      <c r="H125" s="630" t="s">
        <v>166</v>
      </c>
      <c r="I125" s="630"/>
      <c r="J125" s="630"/>
      <c r="K125" s="630"/>
      <c r="L125" s="629" t="s">
        <v>167</v>
      </c>
      <c r="M125" s="629"/>
      <c r="N125" s="629"/>
      <c r="O125" s="630" t="s">
        <v>168</v>
      </c>
      <c r="P125" s="630"/>
      <c r="Q125" s="630"/>
      <c r="R125" s="630"/>
      <c r="S125" s="630"/>
      <c r="T125" s="629" t="s">
        <v>169</v>
      </c>
      <c r="U125" s="629" t="s">
        <v>170</v>
      </c>
      <c r="V125" s="103"/>
      <c r="W125" s="103"/>
      <c r="X125" s="131"/>
      <c r="Y125" s="103"/>
    </row>
    <row r="126" spans="1:25" ht="54">
      <c r="A126" s="104"/>
      <c r="B126" s="629"/>
      <c r="C126" s="629"/>
      <c r="D126" s="630"/>
      <c r="E126" s="629"/>
      <c r="F126" s="629"/>
      <c r="G126" s="629"/>
      <c r="H126" s="102" t="s">
        <v>171</v>
      </c>
      <c r="I126" s="102" t="s">
        <v>172</v>
      </c>
      <c r="J126" s="102" t="s">
        <v>173</v>
      </c>
      <c r="K126" s="102" t="s">
        <v>174</v>
      </c>
      <c r="L126" s="102" t="s">
        <v>175</v>
      </c>
      <c r="M126" s="102" t="s">
        <v>176</v>
      </c>
      <c r="N126" s="102" t="s">
        <v>177</v>
      </c>
      <c r="O126" s="102" t="s">
        <v>496</v>
      </c>
      <c r="P126" s="102" t="s">
        <v>497</v>
      </c>
      <c r="Q126" s="102" t="s">
        <v>246</v>
      </c>
      <c r="R126" s="102" t="s">
        <v>247</v>
      </c>
      <c r="S126" s="102" t="s">
        <v>248</v>
      </c>
      <c r="T126" s="629"/>
      <c r="U126" s="629"/>
      <c r="V126" s="105" t="s">
        <v>249</v>
      </c>
      <c r="W126" s="105" t="s">
        <v>250</v>
      </c>
      <c r="X126" s="132" t="s">
        <v>251</v>
      </c>
      <c r="Y126" s="105" t="s">
        <v>252</v>
      </c>
    </row>
    <row r="127" spans="2:25" ht="13.5">
      <c r="B127" s="106" t="s">
        <v>537</v>
      </c>
      <c r="C127" s="106">
        <v>62</v>
      </c>
      <c r="D127" s="106"/>
      <c r="E127" s="106"/>
      <c r="F127" s="106"/>
      <c r="G127" s="106"/>
      <c r="H127" s="106"/>
      <c r="I127" s="106"/>
      <c r="J127" s="106"/>
      <c r="K127" s="106"/>
      <c r="L127" s="106"/>
      <c r="M127" s="106"/>
      <c r="N127" s="106"/>
      <c r="O127" s="106"/>
      <c r="P127" s="106"/>
      <c r="Q127" s="106"/>
      <c r="R127" s="106"/>
      <c r="S127" s="106"/>
      <c r="T127" s="106">
        <v>1</v>
      </c>
      <c r="U127" s="106">
        <v>175</v>
      </c>
      <c r="V127" s="107">
        <v>16299</v>
      </c>
      <c r="W127" s="107">
        <f aca="true" t="shared" si="8" ref="W127:W173">U127*V127</f>
        <v>2852325</v>
      </c>
      <c r="X127" s="133" t="s">
        <v>253</v>
      </c>
      <c r="Y127" s="108" t="s">
        <v>253</v>
      </c>
    </row>
    <row r="128" spans="2:25" ht="13.5">
      <c r="B128" s="17" t="s">
        <v>254</v>
      </c>
      <c r="C128" s="106">
        <v>63</v>
      </c>
      <c r="D128" s="16"/>
      <c r="E128" s="16"/>
      <c r="F128" s="16"/>
      <c r="G128" s="16"/>
      <c r="H128" s="106"/>
      <c r="I128" s="106"/>
      <c r="J128" s="16"/>
      <c r="K128" s="16"/>
      <c r="L128" s="16"/>
      <c r="M128" s="16"/>
      <c r="N128" s="16"/>
      <c r="O128" s="16"/>
      <c r="P128" s="16"/>
      <c r="Q128" s="16"/>
      <c r="R128" s="16"/>
      <c r="S128" s="16"/>
      <c r="T128" s="106">
        <v>1</v>
      </c>
      <c r="U128" s="106">
        <v>175</v>
      </c>
      <c r="V128" s="103">
        <f aca="true" t="shared" si="9" ref="V128:V173">V127*1.021</f>
        <v>16641.279</v>
      </c>
      <c r="W128" s="103">
        <f t="shared" si="8"/>
        <v>2912223.8249999997</v>
      </c>
      <c r="X128" s="131">
        <v>0.969</v>
      </c>
      <c r="Y128" s="103">
        <f aca="true" t="shared" si="10" ref="Y128:Y173">W128*X128</f>
        <v>2821944.8864249997</v>
      </c>
    </row>
    <row r="129" spans="2:25" ht="13.5">
      <c r="B129" s="17" t="s">
        <v>255</v>
      </c>
      <c r="C129" s="106">
        <v>64</v>
      </c>
      <c r="D129" s="16"/>
      <c r="E129" s="16"/>
      <c r="F129" s="16"/>
      <c r="G129" s="16"/>
      <c r="H129" s="106"/>
      <c r="I129" s="106"/>
      <c r="J129" s="16"/>
      <c r="K129" s="16"/>
      <c r="L129" s="16"/>
      <c r="M129" s="16"/>
      <c r="N129" s="16"/>
      <c r="O129" s="16"/>
      <c r="P129" s="16"/>
      <c r="Q129" s="16"/>
      <c r="R129" s="16"/>
      <c r="S129" s="16"/>
      <c r="T129" s="106">
        <v>1</v>
      </c>
      <c r="U129" s="106">
        <v>175</v>
      </c>
      <c r="V129" s="103">
        <f t="shared" si="9"/>
        <v>16990.745859</v>
      </c>
      <c r="W129" s="103">
        <f t="shared" si="8"/>
        <v>2973380.525325</v>
      </c>
      <c r="X129" s="131">
        <f aca="true" t="shared" si="11" ref="X129:X173">X128*0.969</f>
        <v>0.9389609999999999</v>
      </c>
      <c r="Y129" s="103">
        <f t="shared" si="10"/>
        <v>2791888.351439687</v>
      </c>
    </row>
    <row r="130" spans="2:25" ht="13.5">
      <c r="B130" s="17" t="s">
        <v>256</v>
      </c>
      <c r="C130" s="106">
        <v>65</v>
      </c>
      <c r="D130" s="16"/>
      <c r="E130" s="16"/>
      <c r="F130" s="16"/>
      <c r="G130" s="16"/>
      <c r="H130" s="106"/>
      <c r="I130" s="106"/>
      <c r="J130" s="16"/>
      <c r="K130" s="16"/>
      <c r="L130" s="16"/>
      <c r="M130" s="16"/>
      <c r="N130" s="16"/>
      <c r="O130" s="16"/>
      <c r="P130" s="16"/>
      <c r="Q130" s="16"/>
      <c r="R130" s="16"/>
      <c r="S130" s="16"/>
      <c r="T130" s="106">
        <v>1</v>
      </c>
      <c r="U130" s="106">
        <v>175</v>
      </c>
      <c r="V130" s="103">
        <f t="shared" si="9"/>
        <v>17347.551522038997</v>
      </c>
      <c r="W130" s="103">
        <f t="shared" si="8"/>
        <v>3035821.5163568244</v>
      </c>
      <c r="X130" s="131">
        <f t="shared" si="11"/>
        <v>0.9098532089999999</v>
      </c>
      <c r="Y130" s="103">
        <f t="shared" si="10"/>
        <v>2762151.9486085023</v>
      </c>
    </row>
    <row r="131" spans="2:25" ht="13.5">
      <c r="B131" s="17" t="s">
        <v>257</v>
      </c>
      <c r="C131" s="106">
        <v>66</v>
      </c>
      <c r="D131" s="16"/>
      <c r="E131" s="16"/>
      <c r="F131" s="16"/>
      <c r="G131" s="16"/>
      <c r="H131" s="16"/>
      <c r="I131" s="16"/>
      <c r="J131" s="16"/>
      <c r="K131" s="16"/>
      <c r="L131" s="16"/>
      <c r="M131" s="16"/>
      <c r="N131" s="16"/>
      <c r="O131" s="16"/>
      <c r="P131" s="16"/>
      <c r="Q131" s="16"/>
      <c r="R131" s="16"/>
      <c r="S131" s="16"/>
      <c r="T131" s="106">
        <v>1</v>
      </c>
      <c r="U131" s="106">
        <v>175</v>
      </c>
      <c r="V131" s="103">
        <f t="shared" si="9"/>
        <v>17711.850104001813</v>
      </c>
      <c r="W131" s="103">
        <f t="shared" si="8"/>
        <v>3099573.7682003174</v>
      </c>
      <c r="X131" s="131">
        <f t="shared" si="11"/>
        <v>0.8816477595209998</v>
      </c>
      <c r="Y131" s="103">
        <f t="shared" si="10"/>
        <v>2732732.2682038727</v>
      </c>
    </row>
    <row r="132" spans="2:25" ht="13.5">
      <c r="B132" s="17" t="s">
        <v>258</v>
      </c>
      <c r="C132" s="106">
        <v>67</v>
      </c>
      <c r="D132" s="16"/>
      <c r="E132" s="16"/>
      <c r="F132" s="16"/>
      <c r="G132" s="16"/>
      <c r="H132" s="16"/>
      <c r="I132" s="16"/>
      <c r="J132" s="16"/>
      <c r="K132" s="16"/>
      <c r="L132" s="16"/>
      <c r="M132" s="16"/>
      <c r="N132" s="16"/>
      <c r="O132" s="16"/>
      <c r="P132" s="16"/>
      <c r="Q132" s="16"/>
      <c r="R132" s="16"/>
      <c r="S132" s="16"/>
      <c r="T132" s="106">
        <v>1</v>
      </c>
      <c r="U132" s="106">
        <v>175</v>
      </c>
      <c r="V132" s="103">
        <f t="shared" si="9"/>
        <v>18083.79895618585</v>
      </c>
      <c r="W132" s="103">
        <f t="shared" si="8"/>
        <v>3164664.8173325234</v>
      </c>
      <c r="X132" s="131">
        <f t="shared" si="11"/>
        <v>0.8543166789758488</v>
      </c>
      <c r="Y132" s="103">
        <f t="shared" si="10"/>
        <v>2703625.9368152325</v>
      </c>
    </row>
    <row r="133" spans="2:25" ht="13.5">
      <c r="B133" s="17" t="s">
        <v>259</v>
      </c>
      <c r="C133" s="106">
        <v>68</v>
      </c>
      <c r="D133" s="16"/>
      <c r="E133" s="16"/>
      <c r="F133" s="16"/>
      <c r="G133" s="16"/>
      <c r="H133" s="16"/>
      <c r="I133" s="16"/>
      <c r="J133" s="16"/>
      <c r="K133" s="16"/>
      <c r="L133" s="16"/>
      <c r="M133" s="16"/>
      <c r="N133" s="16"/>
      <c r="O133" s="16"/>
      <c r="P133" s="16"/>
      <c r="Q133" s="16"/>
      <c r="R133" s="16"/>
      <c r="S133" s="16"/>
      <c r="T133" s="106">
        <v>1</v>
      </c>
      <c r="U133" s="106">
        <v>175</v>
      </c>
      <c r="V133" s="103">
        <f t="shared" si="9"/>
        <v>18463.55873426575</v>
      </c>
      <c r="W133" s="103">
        <f t="shared" si="8"/>
        <v>3231122.778496506</v>
      </c>
      <c r="X133" s="131">
        <f t="shared" si="11"/>
        <v>0.8278328619275975</v>
      </c>
      <c r="Y133" s="103">
        <f t="shared" si="10"/>
        <v>2674829.6169622135</v>
      </c>
    </row>
    <row r="134" spans="2:25" ht="13.5">
      <c r="B134" s="17" t="s">
        <v>260</v>
      </c>
      <c r="C134" s="106">
        <v>69</v>
      </c>
      <c r="D134" s="16"/>
      <c r="E134" s="16"/>
      <c r="F134" s="16"/>
      <c r="G134" s="16"/>
      <c r="H134" s="16"/>
      <c r="I134" s="16"/>
      <c r="J134" s="16"/>
      <c r="K134" s="16"/>
      <c r="L134" s="16"/>
      <c r="M134" s="16"/>
      <c r="N134" s="16"/>
      <c r="O134" s="16"/>
      <c r="P134" s="16"/>
      <c r="Q134" s="16"/>
      <c r="R134" s="16"/>
      <c r="S134" s="16"/>
      <c r="T134" s="106">
        <v>1</v>
      </c>
      <c r="U134" s="106">
        <v>175</v>
      </c>
      <c r="V134" s="103">
        <f t="shared" si="9"/>
        <v>18851.29346768533</v>
      </c>
      <c r="W134" s="103">
        <f t="shared" si="8"/>
        <v>3298976.356844933</v>
      </c>
      <c r="X134" s="131">
        <f t="shared" si="11"/>
        <v>0.802170043207842</v>
      </c>
      <c r="Y134" s="103">
        <f t="shared" si="10"/>
        <v>2646340.006711949</v>
      </c>
    </row>
    <row r="135" spans="2:25" ht="13.5">
      <c r="B135" s="17" t="s">
        <v>261</v>
      </c>
      <c r="C135" s="106">
        <v>70</v>
      </c>
      <c r="D135" s="16"/>
      <c r="E135" s="16"/>
      <c r="F135" s="16"/>
      <c r="G135" s="16"/>
      <c r="H135" s="16"/>
      <c r="I135" s="16"/>
      <c r="J135" s="16"/>
      <c r="K135" s="16"/>
      <c r="L135" s="16"/>
      <c r="M135" s="16"/>
      <c r="N135" s="16"/>
      <c r="O135" s="16"/>
      <c r="P135" s="16"/>
      <c r="Q135" s="16"/>
      <c r="R135" s="16"/>
      <c r="S135" s="16"/>
      <c r="T135" s="106">
        <v>1</v>
      </c>
      <c r="U135" s="106">
        <v>175</v>
      </c>
      <c r="V135" s="103">
        <f t="shared" si="9"/>
        <v>19247.17063050672</v>
      </c>
      <c r="W135" s="103">
        <f t="shared" si="8"/>
        <v>3368254.860338676</v>
      </c>
      <c r="X135" s="131">
        <f t="shared" si="11"/>
        <v>0.7773027718683989</v>
      </c>
      <c r="Y135" s="103">
        <f t="shared" si="10"/>
        <v>2618153.8393004597</v>
      </c>
    </row>
    <row r="136" spans="2:25" ht="13.5">
      <c r="B136" s="17" t="s">
        <v>262</v>
      </c>
      <c r="C136" s="106">
        <v>71</v>
      </c>
      <c r="D136" s="16"/>
      <c r="E136" s="16"/>
      <c r="F136" s="16"/>
      <c r="G136" s="16"/>
      <c r="H136" s="16"/>
      <c r="I136" s="16"/>
      <c r="J136" s="16"/>
      <c r="K136" s="16"/>
      <c r="L136" s="16"/>
      <c r="M136" s="16"/>
      <c r="N136" s="16"/>
      <c r="O136" s="16"/>
      <c r="P136" s="16"/>
      <c r="Q136" s="16"/>
      <c r="R136" s="16"/>
      <c r="S136" s="16"/>
      <c r="T136" s="106">
        <v>1</v>
      </c>
      <c r="U136" s="106">
        <v>175</v>
      </c>
      <c r="V136" s="103">
        <f t="shared" si="9"/>
        <v>19651.36121374736</v>
      </c>
      <c r="W136" s="103">
        <f t="shared" si="8"/>
        <v>3438988.2124057882</v>
      </c>
      <c r="X136" s="131">
        <f t="shared" si="11"/>
        <v>0.7532063859404785</v>
      </c>
      <c r="Y136" s="103">
        <f t="shared" si="10"/>
        <v>2590267.8827580702</v>
      </c>
    </row>
    <row r="137" spans="2:25" ht="13.5">
      <c r="B137" s="17" t="s">
        <v>263</v>
      </c>
      <c r="C137" s="106">
        <v>72</v>
      </c>
      <c r="D137" s="16"/>
      <c r="E137" s="16"/>
      <c r="F137" s="16"/>
      <c r="G137" s="16"/>
      <c r="H137" s="16"/>
      <c r="I137" s="16"/>
      <c r="J137" s="16"/>
      <c r="K137" s="16"/>
      <c r="L137" s="16"/>
      <c r="M137" s="16"/>
      <c r="N137" s="16"/>
      <c r="O137" s="16"/>
      <c r="P137" s="16"/>
      <c r="Q137" s="16"/>
      <c r="R137" s="16"/>
      <c r="S137" s="16"/>
      <c r="T137" s="106">
        <v>1</v>
      </c>
      <c r="U137" s="106">
        <v>175</v>
      </c>
      <c r="V137" s="103">
        <f t="shared" si="9"/>
        <v>20064.039799236052</v>
      </c>
      <c r="W137" s="103">
        <f t="shared" si="8"/>
        <v>3511206.964866309</v>
      </c>
      <c r="X137" s="131">
        <f t="shared" si="11"/>
        <v>0.7298569879763237</v>
      </c>
      <c r="Y137" s="103">
        <f t="shared" si="10"/>
        <v>2562678.9395388137</v>
      </c>
    </row>
    <row r="138" spans="2:25" ht="13.5">
      <c r="B138" s="17" t="s">
        <v>264</v>
      </c>
      <c r="C138" s="106">
        <v>73</v>
      </c>
      <c r="D138" s="16"/>
      <c r="E138" s="16"/>
      <c r="F138" s="16"/>
      <c r="G138" s="16"/>
      <c r="H138" s="16"/>
      <c r="I138" s="16"/>
      <c r="J138" s="16"/>
      <c r="K138" s="16"/>
      <c r="L138" s="16"/>
      <c r="M138" s="16"/>
      <c r="N138" s="16"/>
      <c r="O138" s="16"/>
      <c r="P138" s="16"/>
      <c r="Q138" s="16"/>
      <c r="R138" s="16"/>
      <c r="S138" s="16"/>
      <c r="T138" s="106">
        <v>1</v>
      </c>
      <c r="U138" s="106">
        <v>175</v>
      </c>
      <c r="V138" s="103">
        <f t="shared" si="9"/>
        <v>20485.384635020007</v>
      </c>
      <c r="W138" s="103">
        <f t="shared" si="8"/>
        <v>3584942.3111285013</v>
      </c>
      <c r="X138" s="131">
        <f t="shared" si="11"/>
        <v>0.7072314213490577</v>
      </c>
      <c r="Y138" s="103">
        <f t="shared" si="10"/>
        <v>2535383.846153786</v>
      </c>
    </row>
    <row r="139" spans="2:25" ht="13.5">
      <c r="B139" s="17" t="s">
        <v>265</v>
      </c>
      <c r="C139" s="106">
        <v>74</v>
      </c>
      <c r="D139" s="16"/>
      <c r="E139" s="16"/>
      <c r="F139" s="16"/>
      <c r="G139" s="16"/>
      <c r="H139" s="16"/>
      <c r="I139" s="16"/>
      <c r="J139" s="16"/>
      <c r="K139" s="16"/>
      <c r="L139" s="16"/>
      <c r="M139" s="16"/>
      <c r="N139" s="16"/>
      <c r="O139" s="16"/>
      <c r="P139" s="16"/>
      <c r="Q139" s="16"/>
      <c r="R139" s="16"/>
      <c r="S139" s="16"/>
      <c r="T139" s="106">
        <v>1</v>
      </c>
      <c r="U139" s="106">
        <v>175</v>
      </c>
      <c r="V139" s="103">
        <f t="shared" si="9"/>
        <v>20915.577712355425</v>
      </c>
      <c r="W139" s="103">
        <f t="shared" si="8"/>
        <v>3660226.0996621996</v>
      </c>
      <c r="X139" s="131">
        <f t="shared" si="11"/>
        <v>0.6853072472872369</v>
      </c>
      <c r="Y139" s="103">
        <f t="shared" si="10"/>
        <v>2508379.4728084016</v>
      </c>
    </row>
    <row r="140" spans="2:25" ht="13.5">
      <c r="B140" s="17" t="s">
        <v>266</v>
      </c>
      <c r="C140" s="106">
        <v>75</v>
      </c>
      <c r="D140" s="16"/>
      <c r="E140" s="16"/>
      <c r="F140" s="16"/>
      <c r="G140" s="16"/>
      <c r="H140" s="16"/>
      <c r="I140" s="16"/>
      <c r="J140" s="16"/>
      <c r="K140" s="16"/>
      <c r="L140" s="16"/>
      <c r="M140" s="16"/>
      <c r="N140" s="16"/>
      <c r="O140" s="16"/>
      <c r="P140" s="16"/>
      <c r="Q140" s="16"/>
      <c r="R140" s="16"/>
      <c r="S140" s="16"/>
      <c r="T140" s="106">
        <v>1</v>
      </c>
      <c r="U140" s="106">
        <v>175</v>
      </c>
      <c r="V140" s="103">
        <f t="shared" si="9"/>
        <v>21354.804844314887</v>
      </c>
      <c r="W140" s="103">
        <f t="shared" si="8"/>
        <v>3737090.8477551052</v>
      </c>
      <c r="X140" s="131">
        <f t="shared" si="11"/>
        <v>0.6640627226213326</v>
      </c>
      <c r="Y140" s="103">
        <f t="shared" si="10"/>
        <v>2481662.723043519</v>
      </c>
    </row>
    <row r="141" spans="2:25" ht="13.5">
      <c r="B141" s="17" t="s">
        <v>267</v>
      </c>
      <c r="C141" s="106">
        <v>76</v>
      </c>
      <c r="D141" s="16"/>
      <c r="E141" s="16"/>
      <c r="F141" s="16"/>
      <c r="G141" s="16"/>
      <c r="H141" s="16"/>
      <c r="I141" s="16"/>
      <c r="J141" s="16"/>
      <c r="K141" s="16"/>
      <c r="L141" s="16"/>
      <c r="M141" s="16"/>
      <c r="N141" s="16"/>
      <c r="O141" s="16"/>
      <c r="P141" s="16"/>
      <c r="Q141" s="16"/>
      <c r="R141" s="16"/>
      <c r="S141" s="16"/>
      <c r="T141" s="106">
        <v>1</v>
      </c>
      <c r="U141" s="106">
        <v>175</v>
      </c>
      <c r="V141" s="103">
        <f t="shared" si="9"/>
        <v>21803.2557460455</v>
      </c>
      <c r="W141" s="103">
        <f t="shared" si="8"/>
        <v>3815569.755557962</v>
      </c>
      <c r="X141" s="131">
        <f t="shared" si="11"/>
        <v>0.6434767782200712</v>
      </c>
      <c r="Y141" s="103">
        <f t="shared" si="10"/>
        <v>2455230.533380382</v>
      </c>
    </row>
    <row r="142" spans="2:25" ht="13.5">
      <c r="B142" s="17" t="s">
        <v>268</v>
      </c>
      <c r="C142" s="106">
        <v>77</v>
      </c>
      <c r="D142" s="16"/>
      <c r="E142" s="16"/>
      <c r="F142" s="16"/>
      <c r="G142" s="16"/>
      <c r="H142" s="16"/>
      <c r="I142" s="16"/>
      <c r="J142" s="16"/>
      <c r="K142" s="16"/>
      <c r="L142" s="16"/>
      <c r="M142" s="16"/>
      <c r="N142" s="16"/>
      <c r="O142" s="16"/>
      <c r="P142" s="16"/>
      <c r="Q142" s="16"/>
      <c r="R142" s="16"/>
      <c r="S142" s="16"/>
      <c r="T142" s="106">
        <v>1</v>
      </c>
      <c r="U142" s="106">
        <v>175</v>
      </c>
      <c r="V142" s="103">
        <f t="shared" si="9"/>
        <v>22261.124116712454</v>
      </c>
      <c r="W142" s="103">
        <f t="shared" si="8"/>
        <v>3895696.7204246796</v>
      </c>
      <c r="X142" s="131">
        <f t="shared" si="11"/>
        <v>0.623528998095249</v>
      </c>
      <c r="Y142" s="103">
        <f t="shared" si="10"/>
        <v>2429079.8729693475</v>
      </c>
    </row>
    <row r="143" spans="2:25" ht="13.5">
      <c r="B143" s="17" t="s">
        <v>269</v>
      </c>
      <c r="C143" s="106">
        <v>78</v>
      </c>
      <c r="D143" s="16"/>
      <c r="E143" s="16"/>
      <c r="F143" s="16"/>
      <c r="G143" s="16"/>
      <c r="H143" s="16"/>
      <c r="I143" s="16"/>
      <c r="J143" s="16"/>
      <c r="K143" s="16"/>
      <c r="L143" s="16"/>
      <c r="M143" s="16"/>
      <c r="N143" s="16"/>
      <c r="O143" s="16"/>
      <c r="P143" s="16"/>
      <c r="Q143" s="16"/>
      <c r="R143" s="16"/>
      <c r="S143" s="16"/>
      <c r="T143" s="106">
        <v>1</v>
      </c>
      <c r="U143" s="106">
        <v>175</v>
      </c>
      <c r="V143" s="103">
        <f t="shared" si="9"/>
        <v>22728.60772316341</v>
      </c>
      <c r="W143" s="103">
        <f t="shared" si="8"/>
        <v>3977506.351553597</v>
      </c>
      <c r="X143" s="131">
        <f t="shared" si="11"/>
        <v>0.6041995991542962</v>
      </c>
      <c r="Y143" s="103">
        <f t="shared" si="10"/>
        <v>2403207.7432423504</v>
      </c>
    </row>
    <row r="144" spans="2:25" ht="13.5">
      <c r="B144" s="17" t="s">
        <v>270</v>
      </c>
      <c r="C144" s="106">
        <v>79</v>
      </c>
      <c r="D144" s="16"/>
      <c r="E144" s="16"/>
      <c r="F144" s="16"/>
      <c r="G144" s="16"/>
      <c r="H144" s="16"/>
      <c r="I144" s="16"/>
      <c r="J144" s="16"/>
      <c r="K144" s="16"/>
      <c r="L144" s="16"/>
      <c r="M144" s="16"/>
      <c r="N144" s="16"/>
      <c r="O144" s="16"/>
      <c r="P144" s="16"/>
      <c r="Q144" s="16"/>
      <c r="R144" s="16"/>
      <c r="S144" s="16"/>
      <c r="T144" s="106">
        <v>1</v>
      </c>
      <c r="U144" s="106">
        <v>175</v>
      </c>
      <c r="V144" s="103">
        <f t="shared" si="9"/>
        <v>23205.908485349843</v>
      </c>
      <c r="W144" s="103">
        <f t="shared" si="8"/>
        <v>4061033.9849362224</v>
      </c>
      <c r="X144" s="131">
        <f t="shared" si="11"/>
        <v>0.585469411580513</v>
      </c>
      <c r="Y144" s="103">
        <f t="shared" si="10"/>
        <v>2377611.177569076</v>
      </c>
    </row>
    <row r="145" spans="2:25" ht="13.5">
      <c r="B145" s="17" t="s">
        <v>271</v>
      </c>
      <c r="C145" s="106">
        <v>80</v>
      </c>
      <c r="D145" s="16"/>
      <c r="E145" s="16"/>
      <c r="F145" s="16"/>
      <c r="G145" s="16"/>
      <c r="H145" s="16"/>
      <c r="I145" s="16"/>
      <c r="J145" s="16"/>
      <c r="K145" s="16"/>
      <c r="L145" s="16"/>
      <c r="M145" s="16"/>
      <c r="N145" s="16"/>
      <c r="O145" s="16"/>
      <c r="P145" s="16"/>
      <c r="Q145" s="16"/>
      <c r="R145" s="16"/>
      <c r="S145" s="16"/>
      <c r="T145" s="106">
        <v>1</v>
      </c>
      <c r="U145" s="106">
        <v>175</v>
      </c>
      <c r="V145" s="103">
        <f t="shared" si="9"/>
        <v>23693.232563542188</v>
      </c>
      <c r="W145" s="103">
        <f t="shared" si="8"/>
        <v>4146315.698619883</v>
      </c>
      <c r="X145" s="131">
        <f t="shared" si="11"/>
        <v>0.5673198598215171</v>
      </c>
      <c r="Y145" s="103">
        <f t="shared" si="10"/>
        <v>2352287.2409167876</v>
      </c>
    </row>
    <row r="146" spans="2:25" ht="13.5">
      <c r="B146" s="17" t="s">
        <v>272</v>
      </c>
      <c r="C146" s="106">
        <v>81</v>
      </c>
      <c r="D146" s="16"/>
      <c r="E146" s="16"/>
      <c r="F146" s="16"/>
      <c r="G146" s="16"/>
      <c r="H146" s="16"/>
      <c r="I146" s="16"/>
      <c r="J146" s="16"/>
      <c r="K146" s="16"/>
      <c r="L146" s="16"/>
      <c r="M146" s="16"/>
      <c r="N146" s="16"/>
      <c r="O146" s="16"/>
      <c r="P146" s="16"/>
      <c r="Q146" s="16"/>
      <c r="R146" s="16"/>
      <c r="S146" s="16"/>
      <c r="T146" s="106">
        <v>1</v>
      </c>
      <c r="U146" s="106">
        <v>175</v>
      </c>
      <c r="V146" s="103">
        <f t="shared" si="9"/>
        <v>24190.79044737657</v>
      </c>
      <c r="W146" s="103">
        <f t="shared" si="8"/>
        <v>4233388.3282909</v>
      </c>
      <c r="X146" s="131">
        <f t="shared" si="11"/>
        <v>0.5497329441670501</v>
      </c>
      <c r="Y146" s="103">
        <f t="shared" si="10"/>
        <v>2327233.029513783</v>
      </c>
    </row>
    <row r="147" spans="2:25" ht="13.5">
      <c r="B147" s="17" t="s">
        <v>227</v>
      </c>
      <c r="C147" s="106">
        <v>82</v>
      </c>
      <c r="D147" s="16"/>
      <c r="E147" s="16"/>
      <c r="F147" s="16"/>
      <c r="G147" s="16"/>
      <c r="H147" s="16"/>
      <c r="I147" s="16"/>
      <c r="J147" s="16"/>
      <c r="K147" s="16"/>
      <c r="L147" s="16"/>
      <c r="M147" s="16"/>
      <c r="N147" s="16"/>
      <c r="O147" s="16"/>
      <c r="P147" s="16"/>
      <c r="Q147" s="16"/>
      <c r="R147" s="16"/>
      <c r="S147" s="16"/>
      <c r="T147" s="106">
        <v>1</v>
      </c>
      <c r="U147" s="106">
        <v>175</v>
      </c>
      <c r="V147" s="103">
        <f t="shared" si="9"/>
        <v>24698.797046771477</v>
      </c>
      <c r="W147" s="103">
        <f t="shared" si="8"/>
        <v>4322289.483185008</v>
      </c>
      <c r="X147" s="131">
        <f t="shared" si="11"/>
        <v>0.5326912228978715</v>
      </c>
      <c r="Y147" s="103">
        <f t="shared" si="10"/>
        <v>2302445.670516431</v>
      </c>
    </row>
    <row r="148" spans="2:25" ht="13.5">
      <c r="B148" s="17" t="s">
        <v>228</v>
      </c>
      <c r="C148" s="106">
        <v>83</v>
      </c>
      <c r="D148" s="16"/>
      <c r="E148" s="16"/>
      <c r="F148" s="16"/>
      <c r="G148" s="16"/>
      <c r="H148" s="16"/>
      <c r="I148" s="16"/>
      <c r="J148" s="16"/>
      <c r="K148" s="16"/>
      <c r="L148" s="16"/>
      <c r="M148" s="16"/>
      <c r="N148" s="16"/>
      <c r="O148" s="16"/>
      <c r="P148" s="16"/>
      <c r="Q148" s="16"/>
      <c r="R148" s="16"/>
      <c r="S148" s="16"/>
      <c r="T148" s="106">
        <v>1</v>
      </c>
      <c r="U148" s="106">
        <v>175</v>
      </c>
      <c r="V148" s="103">
        <f t="shared" si="9"/>
        <v>25217.471784753674</v>
      </c>
      <c r="W148" s="103">
        <f t="shared" si="8"/>
        <v>4413057.562331893</v>
      </c>
      <c r="X148" s="131">
        <f t="shared" si="11"/>
        <v>0.5161777949880375</v>
      </c>
      <c r="Y148" s="103">
        <f t="shared" si="10"/>
        <v>2277922.3216797602</v>
      </c>
    </row>
    <row r="149" spans="2:25" ht="13.5">
      <c r="B149" s="17" t="s">
        <v>229</v>
      </c>
      <c r="C149" s="106">
        <v>84</v>
      </c>
      <c r="D149" s="16"/>
      <c r="E149" s="16"/>
      <c r="F149" s="16"/>
      <c r="G149" s="16"/>
      <c r="H149" s="16"/>
      <c r="I149" s="16"/>
      <c r="J149" s="16"/>
      <c r="K149" s="16"/>
      <c r="L149" s="16"/>
      <c r="M149" s="16"/>
      <c r="N149" s="16"/>
      <c r="O149" s="16"/>
      <c r="P149" s="16"/>
      <c r="Q149" s="16"/>
      <c r="R149" s="16"/>
      <c r="S149" s="16"/>
      <c r="T149" s="106">
        <v>1</v>
      </c>
      <c r="U149" s="106">
        <v>175</v>
      </c>
      <c r="V149" s="103">
        <f t="shared" si="9"/>
        <v>25747.0386922335</v>
      </c>
      <c r="W149" s="103">
        <f t="shared" si="8"/>
        <v>4505731.771140862</v>
      </c>
      <c r="X149" s="131">
        <f t="shared" si="11"/>
        <v>0.5001762833434084</v>
      </c>
      <c r="Y149" s="103">
        <f t="shared" si="10"/>
        <v>2253660.171031549</v>
      </c>
    </row>
    <row r="150" spans="2:25" ht="13.5">
      <c r="B150" s="17" t="s">
        <v>230</v>
      </c>
      <c r="C150" s="106">
        <v>85</v>
      </c>
      <c r="D150" s="16"/>
      <c r="E150" s="16"/>
      <c r="F150" s="16"/>
      <c r="G150" s="16"/>
      <c r="H150" s="16"/>
      <c r="I150" s="16"/>
      <c r="J150" s="16"/>
      <c r="K150" s="16"/>
      <c r="L150" s="16"/>
      <c r="M150" s="16"/>
      <c r="N150" s="16"/>
      <c r="O150" s="16"/>
      <c r="P150" s="16"/>
      <c r="Q150" s="16"/>
      <c r="R150" s="16"/>
      <c r="S150" s="16"/>
      <c r="T150" s="106">
        <v>1</v>
      </c>
      <c r="U150" s="106">
        <v>175</v>
      </c>
      <c r="V150" s="103">
        <f t="shared" si="9"/>
        <v>26287.7265047704</v>
      </c>
      <c r="W150" s="103">
        <f t="shared" si="8"/>
        <v>4600352.13833482</v>
      </c>
      <c r="X150" s="131">
        <f t="shared" si="11"/>
        <v>0.4846708185597627</v>
      </c>
      <c r="Y150" s="103">
        <f t="shared" si="10"/>
        <v>2229656.4365498917</v>
      </c>
    </row>
    <row r="151" spans="2:25" ht="13.5">
      <c r="B151" s="17" t="s">
        <v>231</v>
      </c>
      <c r="C151" s="106">
        <v>86</v>
      </c>
      <c r="D151" s="16"/>
      <c r="E151" s="16"/>
      <c r="F151" s="16"/>
      <c r="G151" s="16"/>
      <c r="H151" s="16"/>
      <c r="I151" s="16"/>
      <c r="J151" s="16"/>
      <c r="K151" s="16"/>
      <c r="L151" s="16"/>
      <c r="M151" s="16"/>
      <c r="N151" s="16"/>
      <c r="O151" s="16"/>
      <c r="P151" s="16"/>
      <c r="Q151" s="16"/>
      <c r="R151" s="16"/>
      <c r="S151" s="16"/>
      <c r="T151" s="106">
        <v>1</v>
      </c>
      <c r="U151" s="106">
        <v>175</v>
      </c>
      <c r="V151" s="103">
        <f t="shared" si="9"/>
        <v>26839.768761370575</v>
      </c>
      <c r="W151" s="103">
        <f t="shared" si="8"/>
        <v>4696959.533239851</v>
      </c>
      <c r="X151" s="131">
        <f t="shared" si="11"/>
        <v>0.46964602318441</v>
      </c>
      <c r="Y151" s="103">
        <f t="shared" si="10"/>
        <v>2205908.3658441985</v>
      </c>
    </row>
    <row r="152" spans="2:25" ht="13.5">
      <c r="B152" s="17" t="s">
        <v>232</v>
      </c>
      <c r="C152" s="106">
        <v>87</v>
      </c>
      <c r="D152" s="16"/>
      <c r="E152" s="16"/>
      <c r="F152" s="16"/>
      <c r="G152" s="16"/>
      <c r="H152" s="16"/>
      <c r="I152" s="16"/>
      <c r="J152" s="16"/>
      <c r="K152" s="16"/>
      <c r="L152" s="16"/>
      <c r="M152" s="16"/>
      <c r="N152" s="16"/>
      <c r="O152" s="16"/>
      <c r="P152" s="16"/>
      <c r="Q152" s="16"/>
      <c r="R152" s="16"/>
      <c r="S152" s="16"/>
      <c r="T152" s="106">
        <v>1</v>
      </c>
      <c r="U152" s="106">
        <v>175</v>
      </c>
      <c r="V152" s="103">
        <f t="shared" si="9"/>
        <v>27403.403905359355</v>
      </c>
      <c r="W152" s="103">
        <f t="shared" si="8"/>
        <v>4795595.683437888</v>
      </c>
      <c r="X152" s="131">
        <f t="shared" si="11"/>
        <v>0.4550869964656933</v>
      </c>
      <c r="Y152" s="103">
        <f t="shared" si="10"/>
        <v>2182413.235839592</v>
      </c>
    </row>
    <row r="153" spans="2:25" ht="13.5">
      <c r="B153" s="17" t="s">
        <v>233</v>
      </c>
      <c r="C153" s="106"/>
      <c r="D153" s="16"/>
      <c r="E153" s="16"/>
      <c r="F153" s="16"/>
      <c r="G153" s="16"/>
      <c r="H153" s="16"/>
      <c r="I153" s="16"/>
      <c r="J153" s="16"/>
      <c r="K153" s="16"/>
      <c r="L153" s="16"/>
      <c r="M153" s="16"/>
      <c r="N153" s="16"/>
      <c r="O153" s="16"/>
      <c r="P153" s="16"/>
      <c r="Q153" s="16"/>
      <c r="R153" s="16"/>
      <c r="S153" s="16"/>
      <c r="T153" s="16"/>
      <c r="U153" s="16"/>
      <c r="V153" s="103">
        <f t="shared" si="9"/>
        <v>27978.8753873719</v>
      </c>
      <c r="W153" s="103">
        <f t="shared" si="8"/>
        <v>0</v>
      </c>
      <c r="X153" s="131">
        <f t="shared" si="11"/>
        <v>0.4409792995752568</v>
      </c>
      <c r="Y153" s="103">
        <f t="shared" si="10"/>
        <v>0</v>
      </c>
    </row>
    <row r="154" spans="2:25" ht="13.5">
      <c r="B154" s="17" t="s">
        <v>234</v>
      </c>
      <c r="C154" s="106"/>
      <c r="D154" s="16"/>
      <c r="E154" s="16"/>
      <c r="F154" s="16"/>
      <c r="G154" s="16"/>
      <c r="H154" s="16"/>
      <c r="I154" s="16"/>
      <c r="J154" s="16"/>
      <c r="K154" s="16"/>
      <c r="L154" s="16"/>
      <c r="M154" s="16"/>
      <c r="N154" s="16"/>
      <c r="O154" s="16"/>
      <c r="P154" s="16"/>
      <c r="Q154" s="16"/>
      <c r="R154" s="16"/>
      <c r="S154" s="16"/>
      <c r="T154" s="16"/>
      <c r="U154" s="16"/>
      <c r="V154" s="103">
        <f t="shared" si="9"/>
        <v>28566.431770506708</v>
      </c>
      <c r="W154" s="103">
        <f t="shared" si="8"/>
        <v>0</v>
      </c>
      <c r="X154" s="131">
        <f t="shared" si="11"/>
        <v>0.4273089412884238</v>
      </c>
      <c r="Y154" s="103">
        <f t="shared" si="10"/>
        <v>0</v>
      </c>
    </row>
    <row r="155" spans="2:25" ht="13.5">
      <c r="B155" s="17" t="s">
        <v>235</v>
      </c>
      <c r="C155" s="106"/>
      <c r="D155" s="16"/>
      <c r="E155" s="16"/>
      <c r="F155" s="16"/>
      <c r="G155" s="16"/>
      <c r="H155" s="16"/>
      <c r="I155" s="16"/>
      <c r="J155" s="16"/>
      <c r="K155" s="16"/>
      <c r="L155" s="16"/>
      <c r="M155" s="16"/>
      <c r="N155" s="16"/>
      <c r="O155" s="16"/>
      <c r="P155" s="16"/>
      <c r="Q155" s="16"/>
      <c r="R155" s="16"/>
      <c r="S155" s="16"/>
      <c r="T155" s="16"/>
      <c r="U155" s="16"/>
      <c r="V155" s="103">
        <f t="shared" si="9"/>
        <v>29166.326837687346</v>
      </c>
      <c r="W155" s="103">
        <f t="shared" si="8"/>
        <v>0</v>
      </c>
      <c r="X155" s="131">
        <f t="shared" si="11"/>
        <v>0.41406236410848263</v>
      </c>
      <c r="Y155" s="103">
        <f t="shared" si="10"/>
        <v>0</v>
      </c>
    </row>
    <row r="156" spans="2:25" ht="13.5">
      <c r="B156" s="17" t="s">
        <v>236</v>
      </c>
      <c r="C156" s="106"/>
      <c r="D156" s="16"/>
      <c r="E156" s="16"/>
      <c r="F156" s="16"/>
      <c r="G156" s="16"/>
      <c r="H156" s="16"/>
      <c r="I156" s="16"/>
      <c r="J156" s="16"/>
      <c r="K156" s="16"/>
      <c r="L156" s="16"/>
      <c r="M156" s="16"/>
      <c r="N156" s="16"/>
      <c r="O156" s="16"/>
      <c r="P156" s="16"/>
      <c r="Q156" s="16"/>
      <c r="R156" s="16"/>
      <c r="S156" s="16"/>
      <c r="T156" s="16"/>
      <c r="U156" s="16"/>
      <c r="V156" s="103">
        <f t="shared" si="9"/>
        <v>29778.81970127878</v>
      </c>
      <c r="W156" s="103">
        <f t="shared" si="8"/>
        <v>0</v>
      </c>
      <c r="X156" s="131">
        <f t="shared" si="11"/>
        <v>0.40122643082111964</v>
      </c>
      <c r="Y156" s="103">
        <f t="shared" si="10"/>
        <v>0</v>
      </c>
    </row>
    <row r="157" spans="2:25" ht="13.5">
      <c r="B157" s="17" t="s">
        <v>237</v>
      </c>
      <c r="C157" s="106"/>
      <c r="D157" s="16"/>
      <c r="E157" s="16"/>
      <c r="F157" s="16"/>
      <c r="G157" s="16"/>
      <c r="H157" s="16"/>
      <c r="I157" s="16"/>
      <c r="J157" s="16"/>
      <c r="K157" s="16"/>
      <c r="L157" s="16"/>
      <c r="M157" s="16"/>
      <c r="N157" s="16"/>
      <c r="O157" s="16"/>
      <c r="P157" s="16"/>
      <c r="Q157" s="16"/>
      <c r="R157" s="16"/>
      <c r="S157" s="16"/>
      <c r="T157" s="16"/>
      <c r="U157" s="16"/>
      <c r="V157" s="103">
        <f t="shared" si="9"/>
        <v>30404.17491500563</v>
      </c>
      <c r="W157" s="103">
        <f t="shared" si="8"/>
        <v>0</v>
      </c>
      <c r="X157" s="131">
        <f t="shared" si="11"/>
        <v>0.3887884114656649</v>
      </c>
      <c r="Y157" s="103">
        <f t="shared" si="10"/>
        <v>0</v>
      </c>
    </row>
    <row r="158" spans="2:25" ht="13.5">
      <c r="B158" s="17" t="s">
        <v>238</v>
      </c>
      <c r="C158" s="106"/>
      <c r="D158" s="16"/>
      <c r="E158" s="16"/>
      <c r="F158" s="16"/>
      <c r="G158" s="16"/>
      <c r="H158" s="16"/>
      <c r="I158" s="16"/>
      <c r="J158" s="16"/>
      <c r="K158" s="16"/>
      <c r="L158" s="16"/>
      <c r="M158" s="16"/>
      <c r="N158" s="16"/>
      <c r="O158" s="16"/>
      <c r="P158" s="16"/>
      <c r="Q158" s="16"/>
      <c r="R158" s="16"/>
      <c r="S158" s="16"/>
      <c r="T158" s="16"/>
      <c r="U158" s="16"/>
      <c r="V158" s="103">
        <f t="shared" si="9"/>
        <v>31042.662588220748</v>
      </c>
      <c r="W158" s="103">
        <f t="shared" si="8"/>
        <v>0</v>
      </c>
      <c r="X158" s="131">
        <f t="shared" si="11"/>
        <v>0.3767359707102293</v>
      </c>
      <c r="Y158" s="103">
        <f t="shared" si="10"/>
        <v>0</v>
      </c>
    </row>
    <row r="159" spans="2:25" ht="13.5">
      <c r="B159" s="17" t="s">
        <v>239</v>
      </c>
      <c r="C159" s="106"/>
      <c r="D159" s="16"/>
      <c r="E159" s="16"/>
      <c r="F159" s="16"/>
      <c r="G159" s="16"/>
      <c r="H159" s="16"/>
      <c r="I159" s="16"/>
      <c r="J159" s="16"/>
      <c r="K159" s="16"/>
      <c r="L159" s="16"/>
      <c r="M159" s="16"/>
      <c r="N159" s="16"/>
      <c r="O159" s="16"/>
      <c r="P159" s="16"/>
      <c r="Q159" s="16"/>
      <c r="R159" s="16"/>
      <c r="S159" s="16"/>
      <c r="T159" s="16"/>
      <c r="U159" s="16"/>
      <c r="V159" s="103">
        <f t="shared" si="9"/>
        <v>31694.55850257338</v>
      </c>
      <c r="W159" s="103">
        <f t="shared" si="8"/>
        <v>0</v>
      </c>
      <c r="X159" s="131">
        <f t="shared" si="11"/>
        <v>0.36505715561821217</v>
      </c>
      <c r="Y159" s="103">
        <f t="shared" si="10"/>
        <v>0</v>
      </c>
    </row>
    <row r="160" spans="2:25" ht="13.5">
      <c r="B160" s="17" t="s">
        <v>240</v>
      </c>
      <c r="C160" s="106"/>
      <c r="D160" s="16"/>
      <c r="E160" s="16"/>
      <c r="F160" s="16"/>
      <c r="G160" s="16"/>
      <c r="H160" s="16"/>
      <c r="I160" s="16"/>
      <c r="J160" s="16"/>
      <c r="K160" s="16"/>
      <c r="L160" s="16"/>
      <c r="M160" s="16"/>
      <c r="N160" s="16"/>
      <c r="O160" s="16"/>
      <c r="P160" s="16"/>
      <c r="Q160" s="16"/>
      <c r="R160" s="16"/>
      <c r="S160" s="16"/>
      <c r="T160" s="16"/>
      <c r="U160" s="16"/>
      <c r="V160" s="103">
        <f t="shared" si="9"/>
        <v>32360.14423112742</v>
      </c>
      <c r="W160" s="103">
        <f t="shared" si="8"/>
        <v>0</v>
      </c>
      <c r="X160" s="131">
        <f t="shared" si="11"/>
        <v>0.3537403837940476</v>
      </c>
      <c r="Y160" s="103">
        <f t="shared" si="10"/>
        <v>0</v>
      </c>
    </row>
    <row r="161" spans="2:25" ht="13.5">
      <c r="B161" s="17" t="s">
        <v>241</v>
      </c>
      <c r="C161" s="106"/>
      <c r="D161" s="16"/>
      <c r="E161" s="16"/>
      <c r="F161" s="16"/>
      <c r="G161" s="16"/>
      <c r="H161" s="16"/>
      <c r="I161" s="16"/>
      <c r="J161" s="16"/>
      <c r="K161" s="16"/>
      <c r="L161" s="16"/>
      <c r="M161" s="16"/>
      <c r="N161" s="16"/>
      <c r="O161" s="16"/>
      <c r="P161" s="16"/>
      <c r="Q161" s="16"/>
      <c r="R161" s="16"/>
      <c r="S161" s="16"/>
      <c r="T161" s="16"/>
      <c r="U161" s="16"/>
      <c r="V161" s="103">
        <f t="shared" si="9"/>
        <v>33039.70725998109</v>
      </c>
      <c r="W161" s="103">
        <f t="shared" si="8"/>
        <v>0</v>
      </c>
      <c r="X161" s="131">
        <f t="shared" si="11"/>
        <v>0.3427744318964321</v>
      </c>
      <c r="Y161" s="103">
        <f t="shared" si="10"/>
        <v>0</v>
      </c>
    </row>
    <row r="162" spans="2:25" ht="13.5">
      <c r="B162" s="17" t="s">
        <v>242</v>
      </c>
      <c r="C162" s="106"/>
      <c r="D162" s="16"/>
      <c r="E162" s="16"/>
      <c r="F162" s="16"/>
      <c r="G162" s="16"/>
      <c r="H162" s="16"/>
      <c r="I162" s="16"/>
      <c r="J162" s="16"/>
      <c r="K162" s="16"/>
      <c r="L162" s="16"/>
      <c r="M162" s="16"/>
      <c r="N162" s="16"/>
      <c r="O162" s="16"/>
      <c r="P162" s="16"/>
      <c r="Q162" s="16"/>
      <c r="R162" s="16"/>
      <c r="S162" s="16"/>
      <c r="T162" s="16"/>
      <c r="U162" s="16"/>
      <c r="V162" s="103">
        <f t="shared" si="9"/>
        <v>33733.54111244069</v>
      </c>
      <c r="W162" s="103">
        <f t="shared" si="8"/>
        <v>0</v>
      </c>
      <c r="X162" s="131">
        <f t="shared" si="11"/>
        <v>0.3321484245076427</v>
      </c>
      <c r="Y162" s="103">
        <f t="shared" si="10"/>
        <v>0</v>
      </c>
    </row>
    <row r="163" spans="2:25" ht="13.5">
      <c r="B163" s="17" t="s">
        <v>243</v>
      </c>
      <c r="C163" s="106"/>
      <c r="D163" s="16"/>
      <c r="E163" s="16"/>
      <c r="F163" s="16"/>
      <c r="G163" s="16"/>
      <c r="H163" s="16"/>
      <c r="I163" s="16"/>
      <c r="J163" s="16"/>
      <c r="K163" s="16"/>
      <c r="L163" s="16"/>
      <c r="M163" s="16"/>
      <c r="N163" s="16"/>
      <c r="O163" s="16"/>
      <c r="P163" s="16"/>
      <c r="Q163" s="16"/>
      <c r="R163" s="16"/>
      <c r="S163" s="16"/>
      <c r="T163" s="16"/>
      <c r="U163" s="16"/>
      <c r="V163" s="103">
        <f t="shared" si="9"/>
        <v>34441.94547580194</v>
      </c>
      <c r="W163" s="103">
        <f t="shared" si="8"/>
        <v>0</v>
      </c>
      <c r="X163" s="131">
        <f t="shared" si="11"/>
        <v>0.3218518233479058</v>
      </c>
      <c r="Y163" s="103">
        <f t="shared" si="10"/>
        <v>0</v>
      </c>
    </row>
    <row r="164" spans="2:25" ht="13.5">
      <c r="B164" s="17" t="s">
        <v>244</v>
      </c>
      <c r="C164" s="106"/>
      <c r="D164" s="16"/>
      <c r="E164" s="16"/>
      <c r="F164" s="16"/>
      <c r="G164" s="16"/>
      <c r="H164" s="16"/>
      <c r="I164" s="16"/>
      <c r="J164" s="16"/>
      <c r="K164" s="16"/>
      <c r="L164" s="16"/>
      <c r="M164" s="16"/>
      <c r="N164" s="16"/>
      <c r="O164" s="16"/>
      <c r="P164" s="16"/>
      <c r="Q164" s="16"/>
      <c r="R164" s="16"/>
      <c r="S164" s="16"/>
      <c r="T164" s="16"/>
      <c r="U164" s="16"/>
      <c r="V164" s="103">
        <f t="shared" si="9"/>
        <v>35165.22633079378</v>
      </c>
      <c r="W164" s="103">
        <f t="shared" si="8"/>
        <v>0</v>
      </c>
      <c r="X164" s="131">
        <f t="shared" si="11"/>
        <v>0.3118744168241207</v>
      </c>
      <c r="Y164" s="103">
        <f t="shared" si="10"/>
        <v>0</v>
      </c>
    </row>
    <row r="165" spans="2:25" ht="13.5">
      <c r="B165" s="17" t="s">
        <v>245</v>
      </c>
      <c r="C165" s="106"/>
      <c r="D165" s="16"/>
      <c r="E165" s="16"/>
      <c r="F165" s="16"/>
      <c r="G165" s="16"/>
      <c r="H165" s="16"/>
      <c r="I165" s="16"/>
      <c r="J165" s="16"/>
      <c r="K165" s="16"/>
      <c r="L165" s="16"/>
      <c r="M165" s="16"/>
      <c r="N165" s="16"/>
      <c r="O165" s="16"/>
      <c r="P165" s="16"/>
      <c r="Q165" s="16"/>
      <c r="R165" s="16"/>
      <c r="S165" s="16"/>
      <c r="T165" s="16"/>
      <c r="U165" s="16"/>
      <c r="V165" s="103">
        <f t="shared" si="9"/>
        <v>35903.69608374045</v>
      </c>
      <c r="W165" s="103">
        <f t="shared" si="8"/>
        <v>0</v>
      </c>
      <c r="X165" s="131">
        <f t="shared" si="11"/>
        <v>0.30220630990257297</v>
      </c>
      <c r="Y165" s="103">
        <f t="shared" si="10"/>
        <v>0</v>
      </c>
    </row>
    <row r="166" spans="2:25" ht="13.5">
      <c r="B166" s="17" t="s">
        <v>153</v>
      </c>
      <c r="C166" s="106"/>
      <c r="D166" s="16"/>
      <c r="E166" s="16"/>
      <c r="F166" s="16"/>
      <c r="G166" s="16"/>
      <c r="H166" s="16"/>
      <c r="I166" s="16"/>
      <c r="J166" s="16"/>
      <c r="K166" s="16"/>
      <c r="L166" s="16"/>
      <c r="M166" s="16"/>
      <c r="N166" s="16"/>
      <c r="O166" s="16"/>
      <c r="P166" s="16"/>
      <c r="Q166" s="16"/>
      <c r="R166" s="16"/>
      <c r="S166" s="16"/>
      <c r="T166" s="16"/>
      <c r="U166" s="16"/>
      <c r="V166" s="103">
        <f t="shared" si="9"/>
        <v>36657.67370149899</v>
      </c>
      <c r="W166" s="103">
        <f t="shared" si="8"/>
        <v>0</v>
      </c>
      <c r="X166" s="131">
        <f t="shared" si="11"/>
        <v>0.2928379142955932</v>
      </c>
      <c r="Y166" s="103">
        <f t="shared" si="10"/>
        <v>0</v>
      </c>
    </row>
    <row r="167" spans="2:25" ht="13.5">
      <c r="B167" s="17" t="s">
        <v>154</v>
      </c>
      <c r="C167" s="106"/>
      <c r="D167" s="16"/>
      <c r="E167" s="16"/>
      <c r="F167" s="16"/>
      <c r="G167" s="16"/>
      <c r="H167" s="16"/>
      <c r="I167" s="16"/>
      <c r="J167" s="16"/>
      <c r="K167" s="16"/>
      <c r="L167" s="16"/>
      <c r="M167" s="16"/>
      <c r="N167" s="16"/>
      <c r="O167" s="16"/>
      <c r="P167" s="16"/>
      <c r="Q167" s="16"/>
      <c r="R167" s="16"/>
      <c r="S167" s="16"/>
      <c r="T167" s="16"/>
      <c r="U167" s="16"/>
      <c r="V167" s="103">
        <f t="shared" si="9"/>
        <v>37427.484849230466</v>
      </c>
      <c r="W167" s="103">
        <f t="shared" si="8"/>
        <v>0</v>
      </c>
      <c r="X167" s="131">
        <f t="shared" si="11"/>
        <v>0.2837599389524298</v>
      </c>
      <c r="Y167" s="103">
        <f t="shared" si="10"/>
        <v>0</v>
      </c>
    </row>
    <row r="168" spans="2:25" ht="13.5">
      <c r="B168" s="17" t="s">
        <v>155</v>
      </c>
      <c r="C168" s="106"/>
      <c r="D168" s="16"/>
      <c r="E168" s="16"/>
      <c r="F168" s="16"/>
      <c r="G168" s="16"/>
      <c r="H168" s="16"/>
      <c r="I168" s="16"/>
      <c r="J168" s="16"/>
      <c r="K168" s="16"/>
      <c r="L168" s="16"/>
      <c r="M168" s="16"/>
      <c r="N168" s="16"/>
      <c r="O168" s="16"/>
      <c r="P168" s="16"/>
      <c r="Q168" s="16"/>
      <c r="R168" s="16"/>
      <c r="S168" s="16"/>
      <c r="T168" s="16"/>
      <c r="U168" s="16"/>
      <c r="V168" s="103">
        <f t="shared" si="9"/>
        <v>38213.4620310643</v>
      </c>
      <c r="W168" s="103">
        <f t="shared" si="8"/>
        <v>0</v>
      </c>
      <c r="X168" s="131">
        <f t="shared" si="11"/>
        <v>0.27496338084490446</v>
      </c>
      <c r="Y168" s="103">
        <f t="shared" si="10"/>
        <v>0</v>
      </c>
    </row>
    <row r="169" spans="2:25" ht="13.5">
      <c r="B169" s="17" t="s">
        <v>156</v>
      </c>
      <c r="C169" s="106"/>
      <c r="D169" s="16"/>
      <c r="E169" s="16"/>
      <c r="F169" s="16"/>
      <c r="G169" s="16"/>
      <c r="H169" s="16"/>
      <c r="I169" s="16"/>
      <c r="J169" s="16"/>
      <c r="K169" s="16"/>
      <c r="L169" s="16"/>
      <c r="M169" s="16"/>
      <c r="N169" s="16"/>
      <c r="O169" s="16"/>
      <c r="P169" s="16"/>
      <c r="Q169" s="16"/>
      <c r="R169" s="16"/>
      <c r="S169" s="16"/>
      <c r="T169" s="16"/>
      <c r="U169" s="16"/>
      <c r="V169" s="103">
        <f t="shared" si="9"/>
        <v>39015.94473371665</v>
      </c>
      <c r="W169" s="103">
        <f t="shared" si="8"/>
        <v>0</v>
      </c>
      <c r="X169" s="131">
        <f t="shared" si="11"/>
        <v>0.2664395160387124</v>
      </c>
      <c r="Y169" s="103">
        <f t="shared" si="10"/>
        <v>0</v>
      </c>
    </row>
    <row r="170" spans="2:25" ht="13.5">
      <c r="B170" s="17" t="s">
        <v>157</v>
      </c>
      <c r="C170" s="106"/>
      <c r="D170" s="16"/>
      <c r="E170" s="16"/>
      <c r="F170" s="16"/>
      <c r="G170" s="16"/>
      <c r="H170" s="16"/>
      <c r="I170" s="16"/>
      <c r="J170" s="16"/>
      <c r="K170" s="16"/>
      <c r="L170" s="16"/>
      <c r="M170" s="16"/>
      <c r="N170" s="16"/>
      <c r="O170" s="16"/>
      <c r="P170" s="16"/>
      <c r="Q170" s="16"/>
      <c r="R170" s="16"/>
      <c r="S170" s="16"/>
      <c r="T170" s="16"/>
      <c r="U170" s="16"/>
      <c r="V170" s="103">
        <f t="shared" si="9"/>
        <v>39835.279573124695</v>
      </c>
      <c r="W170" s="103">
        <f t="shared" si="8"/>
        <v>0</v>
      </c>
      <c r="X170" s="131">
        <f t="shared" si="11"/>
        <v>0.25817989104151234</v>
      </c>
      <c r="Y170" s="103">
        <f t="shared" si="10"/>
        <v>0</v>
      </c>
    </row>
    <row r="171" spans="2:25" ht="13.5">
      <c r="B171" s="17" t="s">
        <v>158</v>
      </c>
      <c r="C171" s="106"/>
      <c r="D171" s="16"/>
      <c r="E171" s="16"/>
      <c r="F171" s="16"/>
      <c r="G171" s="16"/>
      <c r="H171" s="16"/>
      <c r="I171" s="16"/>
      <c r="J171" s="16"/>
      <c r="K171" s="16"/>
      <c r="L171" s="16"/>
      <c r="M171" s="16"/>
      <c r="N171" s="16"/>
      <c r="O171" s="16"/>
      <c r="P171" s="16"/>
      <c r="Q171" s="16"/>
      <c r="R171" s="16"/>
      <c r="S171" s="16"/>
      <c r="T171" s="16"/>
      <c r="U171" s="16"/>
      <c r="V171" s="103">
        <f t="shared" si="9"/>
        <v>40671.82044416031</v>
      </c>
      <c r="W171" s="103">
        <f t="shared" si="8"/>
        <v>0</v>
      </c>
      <c r="X171" s="131">
        <f t="shared" si="11"/>
        <v>0.25017631441922544</v>
      </c>
      <c r="Y171" s="103">
        <f t="shared" si="10"/>
        <v>0</v>
      </c>
    </row>
    <row r="172" spans="2:25" ht="13.5">
      <c r="B172" s="17" t="s">
        <v>159</v>
      </c>
      <c r="C172" s="106"/>
      <c r="D172" s="16"/>
      <c r="E172" s="16"/>
      <c r="F172" s="16"/>
      <c r="G172" s="16"/>
      <c r="H172" s="16"/>
      <c r="I172" s="16"/>
      <c r="J172" s="16"/>
      <c r="K172" s="16"/>
      <c r="L172" s="16"/>
      <c r="M172" s="16"/>
      <c r="N172" s="16"/>
      <c r="O172" s="16"/>
      <c r="P172" s="16"/>
      <c r="Q172" s="16"/>
      <c r="R172" s="16"/>
      <c r="S172" s="16"/>
      <c r="T172" s="16"/>
      <c r="U172" s="16"/>
      <c r="V172" s="103">
        <f t="shared" si="9"/>
        <v>41525.92867348767</v>
      </c>
      <c r="W172" s="103">
        <f t="shared" si="8"/>
        <v>0</v>
      </c>
      <c r="X172" s="131">
        <f t="shared" si="11"/>
        <v>0.24242084867222946</v>
      </c>
      <c r="Y172" s="103">
        <f t="shared" si="10"/>
        <v>0</v>
      </c>
    </row>
    <row r="173" spans="2:25" ht="13.5">
      <c r="B173" s="17" t="s">
        <v>160</v>
      </c>
      <c r="C173" s="106"/>
      <c r="D173" s="16"/>
      <c r="E173" s="16"/>
      <c r="F173" s="16"/>
      <c r="G173" s="16"/>
      <c r="H173" s="16"/>
      <c r="I173" s="16"/>
      <c r="J173" s="16"/>
      <c r="K173" s="16"/>
      <c r="L173" s="16"/>
      <c r="M173" s="16"/>
      <c r="N173" s="16"/>
      <c r="O173" s="16"/>
      <c r="P173" s="16"/>
      <c r="Q173" s="16"/>
      <c r="R173" s="16"/>
      <c r="S173" s="16"/>
      <c r="T173" s="16"/>
      <c r="U173" s="16"/>
      <c r="V173" s="103">
        <f t="shared" si="9"/>
        <v>42397.97317563091</v>
      </c>
      <c r="W173" s="103">
        <f t="shared" si="8"/>
        <v>0</v>
      </c>
      <c r="X173" s="131">
        <f t="shared" si="11"/>
        <v>0.23490580236339034</v>
      </c>
      <c r="Y173" s="103">
        <f t="shared" si="10"/>
        <v>0</v>
      </c>
    </row>
    <row r="174" spans="2:25" ht="13.5">
      <c r="B174" s="17" t="s">
        <v>180</v>
      </c>
      <c r="C174" s="16"/>
      <c r="D174" s="16"/>
      <c r="E174" s="16"/>
      <c r="F174" s="16"/>
      <c r="G174" s="16"/>
      <c r="H174" s="16"/>
      <c r="I174" s="16"/>
      <c r="J174" s="16"/>
      <c r="K174" s="16"/>
      <c r="L174" s="16"/>
      <c r="M174" s="16"/>
      <c r="N174" s="16"/>
      <c r="O174" s="16"/>
      <c r="P174" s="16"/>
      <c r="Q174" s="16"/>
      <c r="R174" s="16"/>
      <c r="S174" s="16"/>
      <c r="T174" s="16"/>
      <c r="U174" s="16"/>
      <c r="V174" s="103"/>
      <c r="W174" s="103">
        <v>0</v>
      </c>
      <c r="X174" s="131">
        <v>0</v>
      </c>
      <c r="Y174" s="103">
        <v>0</v>
      </c>
    </row>
    <row r="175" spans="23:25" ht="13.5">
      <c r="W175" s="631" t="s">
        <v>181</v>
      </c>
      <c r="X175" s="632"/>
      <c r="Y175" s="103">
        <f>ROUND(SUM(Y128:Y174),0)</f>
        <v>62226696</v>
      </c>
    </row>
    <row r="176" spans="2:18" ht="13.5">
      <c r="B176" s="109" t="s">
        <v>182</v>
      </c>
      <c r="C176" s="628" t="s">
        <v>183</v>
      </c>
      <c r="D176" s="628"/>
      <c r="E176" s="628"/>
      <c r="F176" s="628"/>
      <c r="G176" s="628"/>
      <c r="H176" s="628"/>
      <c r="I176" s="628"/>
      <c r="J176" s="628"/>
      <c r="K176" s="628"/>
      <c r="L176" s="628"/>
      <c r="M176" s="628"/>
      <c r="N176" s="628"/>
      <c r="O176" s="628"/>
      <c r="P176" s="628"/>
      <c r="Q176" s="628"/>
      <c r="R176" s="628"/>
    </row>
    <row r="177" spans="2:25" ht="13.5">
      <c r="B177" s="109" t="s">
        <v>184</v>
      </c>
      <c r="C177" s="633" t="s">
        <v>32</v>
      </c>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row>
    <row r="178" spans="2:13" ht="13.5">
      <c r="B178" s="109" t="s">
        <v>185</v>
      </c>
      <c r="C178" s="628" t="s">
        <v>33</v>
      </c>
      <c r="D178" s="628"/>
      <c r="E178" s="628"/>
      <c r="F178" s="628"/>
      <c r="G178" s="628"/>
      <c r="H178" s="628"/>
      <c r="I178" s="628"/>
      <c r="J178" s="628"/>
      <c r="K178" s="628"/>
      <c r="L178" s="628"/>
      <c r="M178" s="628"/>
    </row>
  </sheetData>
  <sheetProtection/>
  <mergeCells count="51">
    <mergeCell ref="C177:Y177"/>
    <mergeCell ref="C178:M178"/>
    <mergeCell ref="O125:S125"/>
    <mergeCell ref="T125:T126"/>
    <mergeCell ref="U125:U126"/>
    <mergeCell ref="W175:X175"/>
    <mergeCell ref="F125:F126"/>
    <mergeCell ref="C125:C126"/>
    <mergeCell ref="D125:D126"/>
    <mergeCell ref="C176:R176"/>
    <mergeCell ref="W115:X115"/>
    <mergeCell ref="C116:R116"/>
    <mergeCell ref="O65:S65"/>
    <mergeCell ref="H65:K65"/>
    <mergeCell ref="L125:N125"/>
    <mergeCell ref="L65:N65"/>
    <mergeCell ref="T65:T66"/>
    <mergeCell ref="B125:B126"/>
    <mergeCell ref="A121:H121"/>
    <mergeCell ref="E125:E126"/>
    <mergeCell ref="C117:Y117"/>
    <mergeCell ref="C118:M118"/>
    <mergeCell ref="H125:K125"/>
    <mergeCell ref="L123:U123"/>
    <mergeCell ref="G125:G126"/>
    <mergeCell ref="C56:R56"/>
    <mergeCell ref="C57:Y57"/>
    <mergeCell ref="C58:M58"/>
    <mergeCell ref="A61:H61"/>
    <mergeCell ref="B65:B66"/>
    <mergeCell ref="C65:C66"/>
    <mergeCell ref="D65:D66"/>
    <mergeCell ref="E65:E66"/>
    <mergeCell ref="L63:U63"/>
    <mergeCell ref="G65:G66"/>
    <mergeCell ref="T5:T6"/>
    <mergeCell ref="U5:U6"/>
    <mergeCell ref="W55:X55"/>
    <mergeCell ref="F65:F66"/>
    <mergeCell ref="A1:H1"/>
    <mergeCell ref="L3:U3"/>
    <mergeCell ref="B5:B6"/>
    <mergeCell ref="C5:C6"/>
    <mergeCell ref="D5:D6"/>
    <mergeCell ref="U65:U66"/>
    <mergeCell ref="E5:E6"/>
    <mergeCell ref="F5:F6"/>
    <mergeCell ref="G5:G6"/>
    <mergeCell ref="H5:K5"/>
    <mergeCell ref="L5:N5"/>
    <mergeCell ref="O5:S5"/>
  </mergeCells>
  <printOptions/>
  <pageMargins left="0.787" right="0.787" top="0.984" bottom="0.984" header="0.512" footer="0.512"/>
  <pageSetup fitToHeight="3" horizontalDpi="300" verticalDpi="300" orientation="portrait" paperSize="9" scale="66" r:id="rId1"/>
  <rowBreaks count="2" manualBreakCount="2">
    <brk id="59" max="255" man="1"/>
    <brk id="119" max="255" man="1"/>
  </rowBreaks>
</worksheet>
</file>

<file path=xl/worksheets/sheet17.xml><?xml version="1.0" encoding="utf-8"?>
<worksheet xmlns="http://schemas.openxmlformats.org/spreadsheetml/2006/main" xmlns:r="http://schemas.openxmlformats.org/officeDocument/2006/relationships">
  <sheetPr>
    <tabColor indexed="20"/>
  </sheetPr>
  <dimension ref="A1:AA184"/>
  <sheetViews>
    <sheetView view="pageBreakPreview" zoomScaleSheetLayoutView="100" zoomScalePageLayoutView="0" workbookViewId="0" topLeftCell="A1">
      <selection activeCell="E85" sqref="E85"/>
    </sheetView>
  </sheetViews>
  <sheetFormatPr defaultColWidth="9.00390625" defaultRowHeight="13.5"/>
  <cols>
    <col min="1" max="1" width="7.375" style="28" customWidth="1"/>
    <col min="2" max="19" width="2.625" style="29" customWidth="1"/>
    <col min="20" max="20" width="2.75390625" style="29" customWidth="1"/>
    <col min="21" max="21" width="4.375" style="28" customWidth="1"/>
    <col min="22" max="22" width="7.375" style="30" customWidth="1"/>
    <col min="23" max="23" width="9.25390625" style="30" customWidth="1"/>
    <col min="24" max="24" width="7.25390625" style="28" customWidth="1"/>
    <col min="25" max="25" width="8.25390625" style="30" customWidth="1"/>
    <col min="26" max="16384" width="9.00390625" style="28" customWidth="1"/>
  </cols>
  <sheetData>
    <row r="1" spans="24:25" ht="17.25" customHeight="1">
      <c r="X1" s="637" t="s">
        <v>298</v>
      </c>
      <c r="Y1" s="637"/>
    </row>
    <row r="2" spans="1:25" ht="17.25" customHeight="1">
      <c r="A2" s="638" t="s">
        <v>570</v>
      </c>
      <c r="B2" s="638"/>
      <c r="C2" s="638"/>
      <c r="D2" s="638"/>
      <c r="E2" s="638"/>
      <c r="F2" s="638"/>
      <c r="G2" s="638"/>
      <c r="H2" s="638"/>
      <c r="I2" s="638"/>
      <c r="J2" s="638"/>
      <c r="K2" s="638"/>
      <c r="L2" s="638"/>
      <c r="M2" s="638"/>
      <c r="N2" s="638"/>
      <c r="O2" s="638"/>
      <c r="P2" s="638"/>
      <c r="Q2" s="638"/>
      <c r="R2" s="638"/>
      <c r="S2" s="638"/>
      <c r="T2" s="638"/>
      <c r="U2" s="638"/>
      <c r="V2" s="638"/>
      <c r="W2" s="638"/>
      <c r="X2" s="638"/>
      <c r="Y2" s="638"/>
    </row>
    <row r="3" spans="1:25" ht="13.5" customHeight="1">
      <c r="A3" s="31"/>
      <c r="B3" s="31"/>
      <c r="C3" s="31"/>
      <c r="D3" s="31"/>
      <c r="E3" s="31"/>
      <c r="F3" s="31"/>
      <c r="G3" s="31"/>
      <c r="H3" s="31"/>
      <c r="I3" s="31"/>
      <c r="J3" s="31"/>
      <c r="K3" s="31"/>
      <c r="L3" s="31"/>
      <c r="M3" s="31"/>
      <c r="N3" s="31"/>
      <c r="O3" s="31"/>
      <c r="P3" s="31"/>
      <c r="Q3" s="31"/>
      <c r="R3" s="31"/>
      <c r="S3" s="31"/>
      <c r="T3" s="31"/>
      <c r="U3" s="31"/>
      <c r="V3" s="31"/>
      <c r="W3" s="31"/>
      <c r="X3" s="31"/>
      <c r="Y3" s="31"/>
    </row>
    <row r="5" spans="1:25" ht="14.25" customHeight="1" thickBot="1">
      <c r="A5" s="636" t="s">
        <v>193</v>
      </c>
      <c r="B5" s="636"/>
      <c r="C5" s="636"/>
      <c r="W5" s="30" t="s">
        <v>193</v>
      </c>
      <c r="X5" s="639" t="s">
        <v>299</v>
      </c>
      <c r="Y5" s="639"/>
    </row>
    <row r="6" spans="1:25" s="35" customFormat="1" ht="13.5" customHeight="1">
      <c r="A6" s="644" t="s">
        <v>300</v>
      </c>
      <c r="B6" s="646" t="s">
        <v>301</v>
      </c>
      <c r="C6" s="648" t="s">
        <v>302</v>
      </c>
      <c r="D6" s="648" t="s">
        <v>303</v>
      </c>
      <c r="E6" s="648" t="s">
        <v>304</v>
      </c>
      <c r="F6" s="648" t="s">
        <v>305</v>
      </c>
      <c r="G6" s="32"/>
      <c r="H6" s="33"/>
      <c r="I6" s="33" t="s">
        <v>306</v>
      </c>
      <c r="J6" s="33"/>
      <c r="K6" s="33"/>
      <c r="L6" s="32"/>
      <c r="M6" s="33" t="s">
        <v>307</v>
      </c>
      <c r="N6" s="34"/>
      <c r="O6" s="640" t="s">
        <v>308</v>
      </c>
      <c r="P6" s="640"/>
      <c r="Q6" s="640"/>
      <c r="R6" s="640"/>
      <c r="S6" s="641"/>
      <c r="T6" s="642" t="s">
        <v>309</v>
      </c>
      <c r="U6" s="654" t="s">
        <v>310</v>
      </c>
      <c r="V6" s="656" t="s">
        <v>311</v>
      </c>
      <c r="W6" s="656" t="s">
        <v>312</v>
      </c>
      <c r="X6" s="658" t="s">
        <v>313</v>
      </c>
      <c r="Y6" s="660" t="s">
        <v>314</v>
      </c>
    </row>
    <row r="7" spans="1:27" s="35" customFormat="1" ht="52.5" customHeight="1" thickBot="1">
      <c r="A7" s="645"/>
      <c r="B7" s="647"/>
      <c r="C7" s="649"/>
      <c r="D7" s="649"/>
      <c r="E7" s="649"/>
      <c r="F7" s="649"/>
      <c r="G7" s="36" t="s">
        <v>315</v>
      </c>
      <c r="H7" s="37" t="s">
        <v>80</v>
      </c>
      <c r="I7" s="37" t="s">
        <v>81</v>
      </c>
      <c r="J7" s="37" t="s">
        <v>82</v>
      </c>
      <c r="K7" s="36" t="s">
        <v>83</v>
      </c>
      <c r="L7" s="38" t="s">
        <v>84</v>
      </c>
      <c r="M7" s="37" t="s">
        <v>85</v>
      </c>
      <c r="N7" s="39" t="s">
        <v>86</v>
      </c>
      <c r="O7" s="36" t="s">
        <v>316</v>
      </c>
      <c r="P7" s="37" t="s">
        <v>317</v>
      </c>
      <c r="Q7" s="37" t="s">
        <v>318</v>
      </c>
      <c r="R7" s="37" t="s">
        <v>319</v>
      </c>
      <c r="S7" s="36" t="s">
        <v>320</v>
      </c>
      <c r="T7" s="643"/>
      <c r="U7" s="655"/>
      <c r="V7" s="657"/>
      <c r="W7" s="657"/>
      <c r="X7" s="659"/>
      <c r="Y7" s="661"/>
      <c r="Z7" s="8"/>
      <c r="AA7" s="8"/>
    </row>
    <row r="8" spans="1:27" s="35" customFormat="1" ht="13.5" customHeight="1" thickBot="1">
      <c r="A8" s="40" t="s">
        <v>34</v>
      </c>
      <c r="B8" s="41">
        <v>44</v>
      </c>
      <c r="C8" s="42"/>
      <c r="D8" s="42"/>
      <c r="E8" s="42"/>
      <c r="F8" s="42"/>
      <c r="G8" s="43">
        <v>17</v>
      </c>
      <c r="H8" s="44">
        <v>14</v>
      </c>
      <c r="I8" s="44"/>
      <c r="J8" s="44"/>
      <c r="K8" s="43"/>
      <c r="L8" s="45"/>
      <c r="M8" s="44"/>
      <c r="N8" s="46"/>
      <c r="O8" s="43"/>
      <c r="P8" s="44"/>
      <c r="Q8" s="44"/>
      <c r="R8" s="44"/>
      <c r="S8" s="43"/>
      <c r="T8" s="47">
        <v>3</v>
      </c>
      <c r="U8" s="48">
        <v>223</v>
      </c>
      <c r="V8" s="49">
        <v>19717</v>
      </c>
      <c r="W8" s="49">
        <f aca="true" t="shared" si="0" ref="W8:W55">U8*V8</f>
        <v>4396891</v>
      </c>
      <c r="X8" s="48" t="s">
        <v>321</v>
      </c>
      <c r="Y8" s="50" t="s">
        <v>321</v>
      </c>
      <c r="Z8" s="8"/>
      <c r="AA8" s="8"/>
    </row>
    <row r="9" spans="1:25" ht="12.75" customHeight="1" thickTop="1">
      <c r="A9" s="51" t="s">
        <v>322</v>
      </c>
      <c r="B9" s="52">
        <v>45</v>
      </c>
      <c r="C9" s="53"/>
      <c r="D9" s="54"/>
      <c r="E9" s="54"/>
      <c r="F9" s="54"/>
      <c r="G9" s="52">
        <v>18</v>
      </c>
      <c r="H9" s="56">
        <v>15</v>
      </c>
      <c r="I9" s="56"/>
      <c r="J9" s="57"/>
      <c r="K9" s="58"/>
      <c r="L9" s="59"/>
      <c r="M9" s="57"/>
      <c r="N9" s="60"/>
      <c r="O9" s="58"/>
      <c r="P9" s="57"/>
      <c r="Q9" s="57"/>
      <c r="R9" s="57"/>
      <c r="S9" s="58"/>
      <c r="T9" s="61">
        <v>3</v>
      </c>
      <c r="U9" s="62">
        <v>223</v>
      </c>
      <c r="V9" s="63">
        <f aca="true" t="shared" si="1" ref="V9:V50">V8*1.021</f>
        <v>20131.056999999997</v>
      </c>
      <c r="W9" s="63">
        <f t="shared" si="0"/>
        <v>4489225.710999999</v>
      </c>
      <c r="X9" s="64">
        <f>1/1.032</f>
        <v>0.9689922480620154</v>
      </c>
      <c r="Y9" s="65">
        <f aca="true" t="shared" si="2" ref="Y9:Y55">W9*X9</f>
        <v>4350024.913759689</v>
      </c>
    </row>
    <row r="10" spans="1:25" ht="12.75" customHeight="1">
      <c r="A10" s="66" t="s">
        <v>323</v>
      </c>
      <c r="B10" s="55">
        <v>46</v>
      </c>
      <c r="C10" s="67"/>
      <c r="D10" s="67"/>
      <c r="E10" s="67"/>
      <c r="F10" s="67"/>
      <c r="G10" s="55"/>
      <c r="H10" s="68">
        <v>16</v>
      </c>
      <c r="I10" s="68"/>
      <c r="J10" s="68"/>
      <c r="K10" s="55"/>
      <c r="L10" s="69"/>
      <c r="M10" s="68"/>
      <c r="N10" s="70"/>
      <c r="O10" s="55"/>
      <c r="P10" s="68"/>
      <c r="Q10" s="68"/>
      <c r="R10" s="68"/>
      <c r="S10" s="55"/>
      <c r="T10" s="71">
        <v>2</v>
      </c>
      <c r="U10" s="72">
        <v>201</v>
      </c>
      <c r="V10" s="63">
        <f t="shared" si="1"/>
        <v>20553.809196999995</v>
      </c>
      <c r="W10" s="73">
        <f t="shared" si="0"/>
        <v>4131315.6485969992</v>
      </c>
      <c r="X10" s="74">
        <f aca="true" t="shared" si="3" ref="X10:X55">X9/1.032</f>
        <v>0.9389459768042785</v>
      </c>
      <c r="Y10" s="75">
        <f t="shared" si="2"/>
        <v>3879082.207158711</v>
      </c>
    </row>
    <row r="11" spans="1:25" ht="12.75" customHeight="1">
      <c r="A11" s="66" t="s">
        <v>324</v>
      </c>
      <c r="B11" s="55">
        <v>47</v>
      </c>
      <c r="C11" s="76"/>
      <c r="D11" s="67"/>
      <c r="E11" s="67"/>
      <c r="F11" s="67"/>
      <c r="G11" s="55"/>
      <c r="H11" s="68">
        <v>17</v>
      </c>
      <c r="I11" s="68"/>
      <c r="J11" s="68"/>
      <c r="K11" s="55"/>
      <c r="L11" s="69"/>
      <c r="M11" s="68"/>
      <c r="N11" s="70"/>
      <c r="O11" s="55"/>
      <c r="P11" s="68"/>
      <c r="Q11" s="68"/>
      <c r="R11" s="68"/>
      <c r="S11" s="55"/>
      <c r="T11" s="71">
        <v>2</v>
      </c>
      <c r="U11" s="72">
        <v>201</v>
      </c>
      <c r="V11" s="63">
        <f t="shared" si="1"/>
        <v>20985.439190136993</v>
      </c>
      <c r="W11" s="73">
        <f t="shared" si="0"/>
        <v>4218073.277217535</v>
      </c>
      <c r="X11" s="74">
        <f t="shared" si="3"/>
        <v>0.9098313728723628</v>
      </c>
      <c r="Y11" s="75">
        <f t="shared" si="2"/>
        <v>3837735.4006870566</v>
      </c>
    </row>
    <row r="12" spans="1:25" ht="12.75" customHeight="1">
      <c r="A12" s="66" t="s">
        <v>325</v>
      </c>
      <c r="B12" s="55">
        <v>48</v>
      </c>
      <c r="C12" s="67"/>
      <c r="D12" s="67"/>
      <c r="E12" s="67"/>
      <c r="F12" s="67"/>
      <c r="G12" s="55"/>
      <c r="H12" s="68">
        <v>18</v>
      </c>
      <c r="I12" s="68"/>
      <c r="J12" s="68"/>
      <c r="K12" s="55"/>
      <c r="L12" s="69"/>
      <c r="M12" s="68"/>
      <c r="N12" s="70"/>
      <c r="O12" s="55"/>
      <c r="P12" s="68"/>
      <c r="Q12" s="68"/>
      <c r="R12" s="68"/>
      <c r="S12" s="55"/>
      <c r="T12" s="71">
        <v>2</v>
      </c>
      <c r="U12" s="72">
        <v>201</v>
      </c>
      <c r="V12" s="63">
        <f t="shared" si="1"/>
        <v>21426.133413129868</v>
      </c>
      <c r="W12" s="73">
        <f t="shared" si="0"/>
        <v>4306652.816039103</v>
      </c>
      <c r="X12" s="74">
        <f t="shared" si="3"/>
        <v>0.8816195473569407</v>
      </c>
      <c r="Y12" s="75">
        <f t="shared" si="2"/>
        <v>3796829.306299888</v>
      </c>
    </row>
    <row r="13" spans="1:25" ht="12.75" customHeight="1">
      <c r="A13" s="66" t="s">
        <v>326</v>
      </c>
      <c r="B13" s="55">
        <v>49</v>
      </c>
      <c r="C13" s="76"/>
      <c r="D13" s="67"/>
      <c r="E13" s="67"/>
      <c r="F13" s="67"/>
      <c r="G13" s="55"/>
      <c r="H13" s="68"/>
      <c r="I13" s="68"/>
      <c r="J13" s="68"/>
      <c r="K13" s="55"/>
      <c r="L13" s="69"/>
      <c r="M13" s="68"/>
      <c r="N13" s="70"/>
      <c r="O13" s="55"/>
      <c r="P13" s="68"/>
      <c r="Q13" s="68"/>
      <c r="R13" s="68"/>
      <c r="S13" s="55"/>
      <c r="T13" s="71">
        <v>1</v>
      </c>
      <c r="U13" s="72">
        <v>153</v>
      </c>
      <c r="V13" s="63">
        <f t="shared" si="1"/>
        <v>21876.082214805592</v>
      </c>
      <c r="W13" s="73">
        <f t="shared" si="0"/>
        <v>3347040.5788652557</v>
      </c>
      <c r="X13" s="74">
        <f t="shared" si="3"/>
        <v>0.8542825071288185</v>
      </c>
      <c r="Y13" s="75">
        <f t="shared" si="2"/>
        <v>2859318.2171749026</v>
      </c>
    </row>
    <row r="14" spans="1:25" ht="12.75" customHeight="1">
      <c r="A14" s="66" t="s">
        <v>327</v>
      </c>
      <c r="B14" s="55">
        <v>50</v>
      </c>
      <c r="C14" s="67"/>
      <c r="D14" s="67"/>
      <c r="E14" s="67"/>
      <c r="F14" s="67"/>
      <c r="G14" s="55"/>
      <c r="H14" s="68"/>
      <c r="I14" s="68"/>
      <c r="J14" s="68"/>
      <c r="K14" s="55"/>
      <c r="L14" s="69"/>
      <c r="M14" s="68"/>
      <c r="N14" s="70"/>
      <c r="O14" s="55"/>
      <c r="P14" s="68"/>
      <c r="Q14" s="68"/>
      <c r="R14" s="68"/>
      <c r="S14" s="55"/>
      <c r="T14" s="71">
        <v>1</v>
      </c>
      <c r="U14" s="72">
        <v>153</v>
      </c>
      <c r="V14" s="63">
        <f t="shared" si="1"/>
        <v>22335.47994131651</v>
      </c>
      <c r="W14" s="73">
        <f t="shared" si="0"/>
        <v>3417328.431021426</v>
      </c>
      <c r="X14" s="74">
        <f t="shared" si="3"/>
        <v>0.8277931270628086</v>
      </c>
      <c r="Y14" s="75">
        <f t="shared" si="2"/>
        <v>2828840.9881158676</v>
      </c>
    </row>
    <row r="15" spans="1:25" ht="12.75" customHeight="1">
      <c r="A15" s="66" t="s">
        <v>328</v>
      </c>
      <c r="B15" s="55">
        <v>51</v>
      </c>
      <c r="C15" s="76"/>
      <c r="D15" s="67"/>
      <c r="E15" s="67"/>
      <c r="F15" s="67"/>
      <c r="G15" s="55"/>
      <c r="H15" s="68"/>
      <c r="I15" s="68"/>
      <c r="J15" s="68"/>
      <c r="K15" s="55"/>
      <c r="L15" s="69"/>
      <c r="M15" s="68"/>
      <c r="N15" s="70"/>
      <c r="O15" s="55"/>
      <c r="P15" s="68"/>
      <c r="Q15" s="68"/>
      <c r="R15" s="68"/>
      <c r="S15" s="55"/>
      <c r="T15" s="71">
        <v>1</v>
      </c>
      <c r="U15" s="72">
        <v>153</v>
      </c>
      <c r="V15" s="63">
        <f t="shared" si="1"/>
        <v>22804.525020084155</v>
      </c>
      <c r="W15" s="73">
        <f t="shared" si="0"/>
        <v>3489092.3280728757</v>
      </c>
      <c r="X15" s="74">
        <f t="shared" si="3"/>
        <v>0.8021251231228765</v>
      </c>
      <c r="Y15" s="75">
        <f t="shared" si="2"/>
        <v>2798688.6132425396</v>
      </c>
    </row>
    <row r="16" spans="1:25" ht="12.75" customHeight="1">
      <c r="A16" s="66" t="s">
        <v>329</v>
      </c>
      <c r="B16" s="55">
        <v>52</v>
      </c>
      <c r="C16" s="67"/>
      <c r="D16" s="67"/>
      <c r="E16" s="67"/>
      <c r="F16" s="67"/>
      <c r="G16" s="55"/>
      <c r="H16" s="68"/>
      <c r="I16" s="68"/>
      <c r="J16" s="68"/>
      <c r="K16" s="55"/>
      <c r="L16" s="69"/>
      <c r="M16" s="68"/>
      <c r="N16" s="70"/>
      <c r="O16" s="55"/>
      <c r="P16" s="68"/>
      <c r="Q16" s="68"/>
      <c r="R16" s="68"/>
      <c r="S16" s="55"/>
      <c r="T16" s="71">
        <v>1</v>
      </c>
      <c r="U16" s="72">
        <v>153</v>
      </c>
      <c r="V16" s="63">
        <f t="shared" si="1"/>
        <v>23283.420045505918</v>
      </c>
      <c r="W16" s="73">
        <f t="shared" si="0"/>
        <v>3562363.2669624053</v>
      </c>
      <c r="X16" s="74">
        <f t="shared" si="3"/>
        <v>0.7772530262818571</v>
      </c>
      <c r="Y16" s="75">
        <f t="shared" si="2"/>
        <v>2768857.629961853</v>
      </c>
    </row>
    <row r="17" spans="1:25" ht="12.75" customHeight="1">
      <c r="A17" s="66" t="s">
        <v>330</v>
      </c>
      <c r="B17" s="55">
        <v>53</v>
      </c>
      <c r="C17" s="76"/>
      <c r="D17" s="67"/>
      <c r="E17" s="67"/>
      <c r="F17" s="67"/>
      <c r="G17" s="55"/>
      <c r="H17" s="68"/>
      <c r="I17" s="68"/>
      <c r="J17" s="68"/>
      <c r="K17" s="55"/>
      <c r="L17" s="69"/>
      <c r="M17" s="68"/>
      <c r="N17" s="70"/>
      <c r="O17" s="55"/>
      <c r="P17" s="68"/>
      <c r="Q17" s="68"/>
      <c r="R17" s="68"/>
      <c r="S17" s="55"/>
      <c r="T17" s="71">
        <v>1</v>
      </c>
      <c r="U17" s="72">
        <v>153</v>
      </c>
      <c r="V17" s="63">
        <f t="shared" si="1"/>
        <v>23772.37186646154</v>
      </c>
      <c r="W17" s="73">
        <f t="shared" si="0"/>
        <v>3637172.8955686158</v>
      </c>
      <c r="X17" s="74">
        <f t="shared" si="3"/>
        <v>0.7531521572498615</v>
      </c>
      <c r="Y17" s="75">
        <f t="shared" si="2"/>
        <v>2739344.612588228</v>
      </c>
    </row>
    <row r="18" spans="1:25" ht="12.75" customHeight="1">
      <c r="A18" s="66" t="s">
        <v>331</v>
      </c>
      <c r="B18" s="55">
        <v>54</v>
      </c>
      <c r="C18" s="67"/>
      <c r="D18" s="67"/>
      <c r="E18" s="67"/>
      <c r="F18" s="67"/>
      <c r="G18" s="55"/>
      <c r="H18" s="68"/>
      <c r="I18" s="68"/>
      <c r="J18" s="68"/>
      <c r="K18" s="55"/>
      <c r="L18" s="69"/>
      <c r="M18" s="68"/>
      <c r="N18" s="70"/>
      <c r="O18" s="55"/>
      <c r="P18" s="68"/>
      <c r="Q18" s="68"/>
      <c r="R18" s="68"/>
      <c r="S18" s="55"/>
      <c r="T18" s="71">
        <v>1</v>
      </c>
      <c r="U18" s="72">
        <v>153</v>
      </c>
      <c r="V18" s="63">
        <f t="shared" si="1"/>
        <v>24271.59167565723</v>
      </c>
      <c r="W18" s="73">
        <f t="shared" si="0"/>
        <v>3713553.5263755564</v>
      </c>
      <c r="X18" s="74">
        <f t="shared" si="3"/>
        <v>0.7297986019862999</v>
      </c>
      <c r="Y18" s="75">
        <f t="shared" si="2"/>
        <v>2710146.171950175</v>
      </c>
    </row>
    <row r="19" spans="1:25" ht="12.75" customHeight="1">
      <c r="A19" s="66" t="s">
        <v>332</v>
      </c>
      <c r="B19" s="55">
        <v>55</v>
      </c>
      <c r="C19" s="76"/>
      <c r="D19" s="67"/>
      <c r="E19" s="67"/>
      <c r="F19" s="67"/>
      <c r="G19" s="55"/>
      <c r="H19" s="68"/>
      <c r="I19" s="68"/>
      <c r="J19" s="68"/>
      <c r="K19" s="55"/>
      <c r="L19" s="69"/>
      <c r="M19" s="68"/>
      <c r="N19" s="70"/>
      <c r="O19" s="55"/>
      <c r="P19" s="68"/>
      <c r="Q19" s="68"/>
      <c r="R19" s="68"/>
      <c r="S19" s="55"/>
      <c r="T19" s="71">
        <v>1</v>
      </c>
      <c r="U19" s="72">
        <v>175</v>
      </c>
      <c r="V19" s="63">
        <f t="shared" si="1"/>
        <v>24781.29510084603</v>
      </c>
      <c r="W19" s="73">
        <f t="shared" si="0"/>
        <v>4336726.642648055</v>
      </c>
      <c r="X19" s="74">
        <f t="shared" si="3"/>
        <v>0.7071691879712207</v>
      </c>
      <c r="Y19" s="75">
        <f t="shared" si="2"/>
        <v>3066799.458334584</v>
      </c>
    </row>
    <row r="20" spans="1:25" ht="12.75" customHeight="1">
      <c r="A20" s="66" t="s">
        <v>333</v>
      </c>
      <c r="B20" s="55">
        <v>56</v>
      </c>
      <c r="C20" s="67"/>
      <c r="D20" s="67"/>
      <c r="E20" s="67"/>
      <c r="F20" s="67"/>
      <c r="G20" s="55"/>
      <c r="H20" s="68" t="s">
        <v>334</v>
      </c>
      <c r="I20" s="68"/>
      <c r="J20" s="68"/>
      <c r="K20" s="55"/>
      <c r="L20" s="69"/>
      <c r="M20" s="68"/>
      <c r="N20" s="70"/>
      <c r="O20" s="55"/>
      <c r="P20" s="68"/>
      <c r="Q20" s="68"/>
      <c r="R20" s="68"/>
      <c r="S20" s="55"/>
      <c r="T20" s="71">
        <v>1</v>
      </c>
      <c r="U20" s="72">
        <v>175</v>
      </c>
      <c r="V20" s="63">
        <f t="shared" si="1"/>
        <v>25301.702297963795</v>
      </c>
      <c r="W20" s="73">
        <f t="shared" si="0"/>
        <v>4427797.902143664</v>
      </c>
      <c r="X20" s="74">
        <f t="shared" si="3"/>
        <v>0.6852414612124231</v>
      </c>
      <c r="Y20" s="75">
        <f t="shared" si="2"/>
        <v>3034110.7044182257</v>
      </c>
    </row>
    <row r="21" spans="1:25" ht="12.75" customHeight="1">
      <c r="A21" s="66" t="s">
        <v>335</v>
      </c>
      <c r="B21" s="55">
        <v>57</v>
      </c>
      <c r="C21" s="76"/>
      <c r="D21" s="67"/>
      <c r="E21" s="67"/>
      <c r="F21" s="67"/>
      <c r="G21" s="55"/>
      <c r="H21" s="68"/>
      <c r="I21" s="68"/>
      <c r="J21" s="68"/>
      <c r="K21" s="55"/>
      <c r="L21" s="69"/>
      <c r="M21" s="68"/>
      <c r="N21" s="70"/>
      <c r="O21" s="55"/>
      <c r="P21" s="68"/>
      <c r="Q21" s="68"/>
      <c r="R21" s="68"/>
      <c r="S21" s="55"/>
      <c r="T21" s="71">
        <v>1</v>
      </c>
      <c r="U21" s="72">
        <v>175</v>
      </c>
      <c r="V21" s="63">
        <f t="shared" si="1"/>
        <v>25833.038046221034</v>
      </c>
      <c r="W21" s="73">
        <f t="shared" si="0"/>
        <v>4520781.658088681</v>
      </c>
      <c r="X21" s="74">
        <f t="shared" si="3"/>
        <v>0.6639936639655263</v>
      </c>
      <c r="Y21" s="75">
        <f t="shared" si="2"/>
        <v>3001770.377142451</v>
      </c>
    </row>
    <row r="22" spans="1:25" ht="12.75" customHeight="1">
      <c r="A22" s="66" t="s">
        <v>336</v>
      </c>
      <c r="B22" s="55">
        <v>58</v>
      </c>
      <c r="C22" s="67"/>
      <c r="D22" s="67"/>
      <c r="E22" s="67"/>
      <c r="F22" s="67"/>
      <c r="G22" s="55"/>
      <c r="H22" s="68"/>
      <c r="I22" s="68"/>
      <c r="J22" s="68"/>
      <c r="K22" s="55"/>
      <c r="L22" s="69"/>
      <c r="M22" s="68"/>
      <c r="N22" s="70"/>
      <c r="O22" s="55"/>
      <c r="P22" s="68"/>
      <c r="Q22" s="68"/>
      <c r="R22" s="68"/>
      <c r="S22" s="55"/>
      <c r="T22" s="71">
        <v>1</v>
      </c>
      <c r="U22" s="72">
        <v>175</v>
      </c>
      <c r="V22" s="63">
        <f t="shared" si="1"/>
        <v>26375.531845191672</v>
      </c>
      <c r="W22" s="73">
        <f t="shared" si="0"/>
        <v>4615718.072908542</v>
      </c>
      <c r="X22" s="74">
        <f t="shared" si="3"/>
        <v>0.6434047131448898</v>
      </c>
      <c r="Y22" s="75">
        <f t="shared" si="2"/>
        <v>2969774.762657404</v>
      </c>
    </row>
    <row r="23" spans="1:25" ht="12.75" customHeight="1">
      <c r="A23" s="66" t="s">
        <v>337</v>
      </c>
      <c r="B23" s="55">
        <v>59</v>
      </c>
      <c r="C23" s="76"/>
      <c r="D23" s="67"/>
      <c r="E23" s="67"/>
      <c r="F23" s="67"/>
      <c r="G23" s="55"/>
      <c r="H23" s="68"/>
      <c r="I23" s="68"/>
      <c r="J23" s="68"/>
      <c r="K23" s="55"/>
      <c r="L23" s="69"/>
      <c r="M23" s="68"/>
      <c r="N23" s="70"/>
      <c r="O23" s="55"/>
      <c r="P23" s="68"/>
      <c r="Q23" s="68"/>
      <c r="R23" s="68"/>
      <c r="S23" s="55"/>
      <c r="T23" s="71">
        <v>1</v>
      </c>
      <c r="U23" s="72">
        <v>175</v>
      </c>
      <c r="V23" s="63">
        <f t="shared" si="1"/>
        <v>26929.418013940696</v>
      </c>
      <c r="W23" s="73">
        <f t="shared" si="0"/>
        <v>4712648.152439622</v>
      </c>
      <c r="X23" s="74">
        <f t="shared" si="3"/>
        <v>0.623454179403963</v>
      </c>
      <c r="Y23" s="75">
        <f t="shared" si="2"/>
        <v>2938120.186698847</v>
      </c>
    </row>
    <row r="24" spans="1:25" ht="12.75" customHeight="1">
      <c r="A24" s="66" t="s">
        <v>338</v>
      </c>
      <c r="B24" s="55">
        <v>60</v>
      </c>
      <c r="C24" s="67"/>
      <c r="D24" s="67"/>
      <c r="E24" s="67"/>
      <c r="F24" s="67"/>
      <c r="G24" s="55"/>
      <c r="H24" s="68"/>
      <c r="I24" s="68"/>
      <c r="J24" s="68"/>
      <c r="K24" s="55"/>
      <c r="L24" s="69"/>
      <c r="M24" s="68"/>
      <c r="N24" s="70"/>
      <c r="O24" s="55"/>
      <c r="P24" s="68"/>
      <c r="Q24" s="68"/>
      <c r="R24" s="68"/>
      <c r="S24" s="55"/>
      <c r="T24" s="71">
        <v>1</v>
      </c>
      <c r="U24" s="72">
        <v>175</v>
      </c>
      <c r="V24" s="63">
        <f t="shared" si="1"/>
        <v>27494.93579223345</v>
      </c>
      <c r="W24" s="73">
        <f t="shared" si="0"/>
        <v>4811613.763640854</v>
      </c>
      <c r="X24" s="74">
        <f t="shared" si="3"/>
        <v>0.6041222668643051</v>
      </c>
      <c r="Y24" s="75">
        <f t="shared" si="2"/>
        <v>2906803.0141662033</v>
      </c>
    </row>
    <row r="25" spans="1:25" ht="12.75" customHeight="1">
      <c r="A25" s="66" t="s">
        <v>339</v>
      </c>
      <c r="B25" s="55">
        <v>61</v>
      </c>
      <c r="C25" s="76"/>
      <c r="D25" s="67"/>
      <c r="E25" s="67"/>
      <c r="F25" s="67"/>
      <c r="G25" s="55"/>
      <c r="H25" s="68"/>
      <c r="I25" s="68" t="s">
        <v>334</v>
      </c>
      <c r="J25" s="68"/>
      <c r="K25" s="55"/>
      <c r="L25" s="69" t="s">
        <v>334</v>
      </c>
      <c r="M25" s="68"/>
      <c r="N25" s="70"/>
      <c r="O25" s="55"/>
      <c r="P25" s="68"/>
      <c r="Q25" s="68"/>
      <c r="R25" s="68"/>
      <c r="S25" s="55"/>
      <c r="T25" s="71">
        <v>1</v>
      </c>
      <c r="U25" s="72">
        <v>175</v>
      </c>
      <c r="V25" s="63">
        <f t="shared" si="1"/>
        <v>28072.32944387035</v>
      </c>
      <c r="W25" s="73">
        <f t="shared" si="0"/>
        <v>4912657.652677311</v>
      </c>
      <c r="X25" s="74">
        <f t="shared" si="3"/>
        <v>0.5853897934731639</v>
      </c>
      <c r="Y25" s="75">
        <f t="shared" si="2"/>
        <v>2875819.648705129</v>
      </c>
    </row>
    <row r="26" spans="1:25" ht="12.75" customHeight="1">
      <c r="A26" s="66" t="s">
        <v>340</v>
      </c>
      <c r="B26" s="55">
        <v>62</v>
      </c>
      <c r="C26" s="67"/>
      <c r="D26" s="67"/>
      <c r="E26" s="67"/>
      <c r="F26" s="67"/>
      <c r="G26" s="55"/>
      <c r="H26" s="68"/>
      <c r="I26" s="68"/>
      <c r="J26" s="68"/>
      <c r="K26" s="55"/>
      <c r="L26" s="69" t="s">
        <v>334</v>
      </c>
      <c r="M26" s="68"/>
      <c r="N26" s="70"/>
      <c r="O26" s="55"/>
      <c r="P26" s="68"/>
      <c r="Q26" s="68"/>
      <c r="R26" s="68"/>
      <c r="S26" s="55"/>
      <c r="T26" s="71">
        <v>1</v>
      </c>
      <c r="U26" s="72">
        <v>175</v>
      </c>
      <c r="V26" s="63">
        <f t="shared" si="1"/>
        <v>28661.848362191624</v>
      </c>
      <c r="W26" s="73">
        <f t="shared" si="0"/>
        <v>5015823.463383534</v>
      </c>
      <c r="X26" s="74">
        <f t="shared" si="3"/>
        <v>0.56723817197012</v>
      </c>
      <c r="Y26" s="75">
        <f t="shared" si="2"/>
        <v>2845166.5322945123</v>
      </c>
    </row>
    <row r="27" spans="1:25" ht="12.75" customHeight="1">
      <c r="A27" s="66" t="s">
        <v>341</v>
      </c>
      <c r="B27" s="55">
        <v>63</v>
      </c>
      <c r="C27" s="76" t="s">
        <v>334</v>
      </c>
      <c r="D27" s="67"/>
      <c r="E27" s="67"/>
      <c r="F27" s="67"/>
      <c r="G27" s="55"/>
      <c r="H27" s="68"/>
      <c r="I27" s="68"/>
      <c r="J27" s="68"/>
      <c r="K27" s="55"/>
      <c r="L27" s="69" t="s">
        <v>334</v>
      </c>
      <c r="M27" s="68"/>
      <c r="N27" s="70"/>
      <c r="O27" s="55"/>
      <c r="P27" s="68"/>
      <c r="Q27" s="68"/>
      <c r="R27" s="68"/>
      <c r="S27" s="55"/>
      <c r="T27" s="71">
        <v>1</v>
      </c>
      <c r="U27" s="72">
        <v>175</v>
      </c>
      <c r="V27" s="63">
        <f t="shared" si="1"/>
        <v>29263.747177797646</v>
      </c>
      <c r="W27" s="73">
        <f t="shared" si="0"/>
        <v>5121155.756114588</v>
      </c>
      <c r="X27" s="74">
        <f t="shared" si="3"/>
        <v>0.5496493914439148</v>
      </c>
      <c r="Y27" s="75">
        <f t="shared" si="2"/>
        <v>2814840.1448378847</v>
      </c>
    </row>
    <row r="28" spans="1:25" ht="12.75" customHeight="1">
      <c r="A28" s="66" t="s">
        <v>538</v>
      </c>
      <c r="B28" s="55">
        <v>64</v>
      </c>
      <c r="C28" s="67" t="s">
        <v>334</v>
      </c>
      <c r="D28" s="67"/>
      <c r="E28" s="67"/>
      <c r="F28" s="67"/>
      <c r="G28" s="77"/>
      <c r="H28" s="78"/>
      <c r="I28" s="78"/>
      <c r="J28" s="78"/>
      <c r="K28" s="77"/>
      <c r="L28" s="79" t="s">
        <v>334</v>
      </c>
      <c r="M28" s="78"/>
      <c r="N28" s="80"/>
      <c r="O28" s="77"/>
      <c r="P28" s="78"/>
      <c r="Q28" s="78"/>
      <c r="R28" s="78"/>
      <c r="S28" s="77"/>
      <c r="T28" s="71">
        <v>1</v>
      </c>
      <c r="U28" s="72">
        <v>175</v>
      </c>
      <c r="V28" s="63">
        <f t="shared" si="1"/>
        <v>29878.285868531395</v>
      </c>
      <c r="W28" s="73">
        <f t="shared" si="0"/>
        <v>5228700.026992994</v>
      </c>
      <c r="X28" s="74">
        <f t="shared" si="3"/>
        <v>0.5326059994611577</v>
      </c>
      <c r="Y28" s="75">
        <f t="shared" si="2"/>
        <v>2784837.0037591862</v>
      </c>
    </row>
    <row r="29" spans="1:25" ht="12.75" customHeight="1">
      <c r="A29" s="66" t="s">
        <v>539</v>
      </c>
      <c r="B29" s="55">
        <v>65</v>
      </c>
      <c r="C29" s="67"/>
      <c r="D29" s="67"/>
      <c r="E29" s="67"/>
      <c r="F29" s="67"/>
      <c r="G29" s="77"/>
      <c r="H29" s="78"/>
      <c r="I29" s="78"/>
      <c r="J29" s="78"/>
      <c r="K29" s="77"/>
      <c r="L29" s="79"/>
      <c r="M29" s="78"/>
      <c r="N29" s="80"/>
      <c r="O29" s="77"/>
      <c r="P29" s="78"/>
      <c r="Q29" s="78"/>
      <c r="R29" s="78"/>
      <c r="S29" s="77"/>
      <c r="T29" s="71">
        <v>1</v>
      </c>
      <c r="U29" s="72">
        <v>175</v>
      </c>
      <c r="V29" s="63">
        <f t="shared" si="1"/>
        <v>30505.729871770553</v>
      </c>
      <c r="W29" s="73">
        <f t="shared" si="0"/>
        <v>5338502.727559847</v>
      </c>
      <c r="X29" s="74">
        <f t="shared" si="3"/>
        <v>0.5160910847491839</v>
      </c>
      <c r="Y29" s="75">
        <f t="shared" si="2"/>
        <v>2755153.6636028383</v>
      </c>
    </row>
    <row r="30" spans="1:25" ht="12.75" customHeight="1">
      <c r="A30" s="66" t="s">
        <v>540</v>
      </c>
      <c r="B30" s="55">
        <v>66</v>
      </c>
      <c r="C30" s="67"/>
      <c r="D30" s="67"/>
      <c r="E30" s="67"/>
      <c r="F30" s="67"/>
      <c r="G30" s="77"/>
      <c r="H30" s="78"/>
      <c r="I30" s="78"/>
      <c r="J30" s="78"/>
      <c r="K30" s="77"/>
      <c r="L30" s="79"/>
      <c r="M30" s="78"/>
      <c r="N30" s="80"/>
      <c r="O30" s="77"/>
      <c r="P30" s="78"/>
      <c r="Q30" s="78"/>
      <c r="R30" s="78"/>
      <c r="S30" s="77"/>
      <c r="T30" s="71">
        <v>1</v>
      </c>
      <c r="U30" s="72">
        <v>175</v>
      </c>
      <c r="V30" s="63">
        <f t="shared" si="1"/>
        <v>31146.350199077733</v>
      </c>
      <c r="W30" s="73">
        <f t="shared" si="0"/>
        <v>5450611.284838603</v>
      </c>
      <c r="X30" s="74">
        <f t="shared" si="3"/>
        <v>0.5000882604158758</v>
      </c>
      <c r="Y30" s="75">
        <f t="shared" si="2"/>
        <v>2725786.7156380787</v>
      </c>
    </row>
    <row r="31" spans="1:25" ht="12.75" customHeight="1">
      <c r="A31" s="66" t="s">
        <v>541</v>
      </c>
      <c r="B31" s="55">
        <v>67</v>
      </c>
      <c r="C31" s="67"/>
      <c r="D31" s="67"/>
      <c r="E31" s="67"/>
      <c r="F31" s="67"/>
      <c r="G31" s="77"/>
      <c r="H31" s="78"/>
      <c r="I31" s="78"/>
      <c r="J31" s="78"/>
      <c r="K31" s="77"/>
      <c r="L31" s="79"/>
      <c r="M31" s="78"/>
      <c r="N31" s="80"/>
      <c r="O31" s="77"/>
      <c r="P31" s="78"/>
      <c r="Q31" s="78"/>
      <c r="R31" s="78"/>
      <c r="S31" s="77"/>
      <c r="T31" s="71">
        <v>1</v>
      </c>
      <c r="U31" s="72">
        <v>175</v>
      </c>
      <c r="V31" s="63">
        <f t="shared" si="1"/>
        <v>31800.423553258363</v>
      </c>
      <c r="W31" s="73">
        <f t="shared" si="0"/>
        <v>5565074.121820213</v>
      </c>
      <c r="X31" s="74">
        <f t="shared" si="3"/>
        <v>0.48458164768980216</v>
      </c>
      <c r="Y31" s="75">
        <f t="shared" si="2"/>
        <v>2696732.787467518</v>
      </c>
    </row>
    <row r="32" spans="1:25" ht="12.75" customHeight="1">
      <c r="A32" s="66" t="s">
        <v>542</v>
      </c>
      <c r="B32" s="55">
        <v>68</v>
      </c>
      <c r="C32" s="67"/>
      <c r="D32" s="67"/>
      <c r="E32" s="67"/>
      <c r="F32" s="67"/>
      <c r="G32" s="77"/>
      <c r="H32" s="78"/>
      <c r="I32" s="78"/>
      <c r="J32" s="78"/>
      <c r="K32" s="77"/>
      <c r="L32" s="79"/>
      <c r="M32" s="78"/>
      <c r="N32" s="80"/>
      <c r="O32" s="77"/>
      <c r="P32" s="78"/>
      <c r="Q32" s="78"/>
      <c r="R32" s="78"/>
      <c r="S32" s="77"/>
      <c r="T32" s="71">
        <v>1</v>
      </c>
      <c r="U32" s="72">
        <v>175</v>
      </c>
      <c r="V32" s="63">
        <f t="shared" si="1"/>
        <v>32468.232447876784</v>
      </c>
      <c r="W32" s="73">
        <f t="shared" si="0"/>
        <v>5681940.678378438</v>
      </c>
      <c r="X32" s="74">
        <f t="shared" si="3"/>
        <v>0.469555860164537</v>
      </c>
      <c r="Y32" s="75">
        <f t="shared" si="2"/>
        <v>2667988.54263986</v>
      </c>
    </row>
    <row r="33" spans="1:25" ht="12.75" customHeight="1">
      <c r="A33" s="66" t="s">
        <v>543</v>
      </c>
      <c r="B33" s="55">
        <v>69</v>
      </c>
      <c r="C33" s="67"/>
      <c r="D33" s="67"/>
      <c r="E33" s="67"/>
      <c r="F33" s="67"/>
      <c r="G33" s="77"/>
      <c r="H33" s="78"/>
      <c r="I33" s="78"/>
      <c r="J33" s="78"/>
      <c r="K33" s="77"/>
      <c r="L33" s="79"/>
      <c r="M33" s="78"/>
      <c r="N33" s="80"/>
      <c r="O33" s="77"/>
      <c r="P33" s="78"/>
      <c r="Q33" s="78"/>
      <c r="R33" s="78"/>
      <c r="S33" s="77"/>
      <c r="T33" s="71">
        <v>1</v>
      </c>
      <c r="U33" s="72">
        <v>175</v>
      </c>
      <c r="V33" s="63">
        <f t="shared" si="1"/>
        <v>33150.065329282195</v>
      </c>
      <c r="W33" s="73">
        <f t="shared" si="0"/>
        <v>5801261.432624384</v>
      </c>
      <c r="X33" s="74">
        <f t="shared" si="3"/>
        <v>0.45499598853152806</v>
      </c>
      <c r="Y33" s="75">
        <f t="shared" si="2"/>
        <v>2639550.6802667603</v>
      </c>
    </row>
    <row r="34" spans="1:25" ht="12.75" customHeight="1">
      <c r="A34" s="66" t="s">
        <v>544</v>
      </c>
      <c r="B34" s="55">
        <v>70</v>
      </c>
      <c r="C34" s="67"/>
      <c r="D34" s="67"/>
      <c r="E34" s="67"/>
      <c r="F34" s="67"/>
      <c r="G34" s="77"/>
      <c r="H34" s="78"/>
      <c r="I34" s="78"/>
      <c r="J34" s="78"/>
      <c r="K34" s="77"/>
      <c r="L34" s="79"/>
      <c r="M34" s="78"/>
      <c r="N34" s="80"/>
      <c r="O34" s="77"/>
      <c r="P34" s="78"/>
      <c r="Q34" s="78"/>
      <c r="R34" s="78"/>
      <c r="S34" s="77"/>
      <c r="T34" s="71">
        <v>1</v>
      </c>
      <c r="U34" s="72">
        <v>175</v>
      </c>
      <c r="V34" s="63">
        <f t="shared" si="1"/>
        <v>33846.21670119712</v>
      </c>
      <c r="W34" s="73">
        <f t="shared" si="0"/>
        <v>5923087.922709496</v>
      </c>
      <c r="X34" s="74">
        <f t="shared" si="3"/>
        <v>0.4408875857863644</v>
      </c>
      <c r="Y34" s="75">
        <f t="shared" si="2"/>
        <v>2611415.9346437617</v>
      </c>
    </row>
    <row r="35" spans="1:25" ht="12.75" customHeight="1">
      <c r="A35" s="66" t="s">
        <v>545</v>
      </c>
      <c r="B35" s="55">
        <v>71</v>
      </c>
      <c r="C35" s="67"/>
      <c r="D35" s="67"/>
      <c r="E35" s="67"/>
      <c r="F35" s="67"/>
      <c r="G35" s="77"/>
      <c r="H35" s="78"/>
      <c r="I35" s="78"/>
      <c r="J35" s="78"/>
      <c r="K35" s="77"/>
      <c r="L35" s="79"/>
      <c r="M35" s="78"/>
      <c r="N35" s="80"/>
      <c r="O35" s="77"/>
      <c r="P35" s="78"/>
      <c r="Q35" s="78"/>
      <c r="R35" s="78"/>
      <c r="S35" s="77"/>
      <c r="T35" s="71">
        <v>1</v>
      </c>
      <c r="U35" s="72">
        <v>175</v>
      </c>
      <c r="V35" s="63">
        <f t="shared" si="1"/>
        <v>34556.987251922255</v>
      </c>
      <c r="W35" s="73">
        <f t="shared" si="0"/>
        <v>6047472.769086394</v>
      </c>
      <c r="X35" s="74">
        <f t="shared" si="3"/>
        <v>0.4272166528937639</v>
      </c>
      <c r="Y35" s="75">
        <f t="shared" si="2"/>
        <v>2583581.0748752714</v>
      </c>
    </row>
    <row r="36" spans="1:25" ht="12.75" customHeight="1">
      <c r="A36" s="66" t="s">
        <v>546</v>
      </c>
      <c r="B36" s="55">
        <v>72</v>
      </c>
      <c r="C36" s="67"/>
      <c r="D36" s="67"/>
      <c r="E36" s="67"/>
      <c r="F36" s="67"/>
      <c r="G36" s="77"/>
      <c r="H36" s="78"/>
      <c r="I36" s="78"/>
      <c r="J36" s="78"/>
      <c r="K36" s="77"/>
      <c r="L36" s="79"/>
      <c r="M36" s="78"/>
      <c r="N36" s="80"/>
      <c r="O36" s="77"/>
      <c r="P36" s="78"/>
      <c r="Q36" s="78"/>
      <c r="R36" s="78"/>
      <c r="S36" s="77"/>
      <c r="T36" s="71">
        <v>1</v>
      </c>
      <c r="U36" s="72">
        <v>175</v>
      </c>
      <c r="V36" s="63">
        <f t="shared" si="1"/>
        <v>35282.68398421262</v>
      </c>
      <c r="W36" s="73">
        <f t="shared" si="0"/>
        <v>6174469.6972372085</v>
      </c>
      <c r="X36" s="74">
        <f t="shared" si="3"/>
        <v>0.4139696248970581</v>
      </c>
      <c r="Y36" s="75">
        <f t="shared" si="2"/>
        <v>2556042.9045035387</v>
      </c>
    </row>
    <row r="37" spans="1:25" ht="12.75" customHeight="1">
      <c r="A37" s="66" t="s">
        <v>547</v>
      </c>
      <c r="B37" s="55">
        <v>73</v>
      </c>
      <c r="C37" s="67"/>
      <c r="D37" s="67"/>
      <c r="E37" s="67"/>
      <c r="F37" s="67"/>
      <c r="G37" s="77"/>
      <c r="H37" s="78"/>
      <c r="I37" s="78"/>
      <c r="J37" s="78"/>
      <c r="K37" s="77"/>
      <c r="L37" s="79"/>
      <c r="M37" s="78"/>
      <c r="N37" s="80"/>
      <c r="O37" s="77"/>
      <c r="P37" s="78"/>
      <c r="Q37" s="78"/>
      <c r="R37" s="78"/>
      <c r="S37" s="77"/>
      <c r="T37" s="71">
        <v>1</v>
      </c>
      <c r="U37" s="72">
        <v>175</v>
      </c>
      <c r="V37" s="63">
        <f t="shared" si="1"/>
        <v>36023.620347881086</v>
      </c>
      <c r="W37" s="73">
        <f t="shared" si="0"/>
        <v>6304133.56087919</v>
      </c>
      <c r="X37" s="74">
        <f t="shared" si="3"/>
        <v>0.4011333574583896</v>
      </c>
      <c r="Y37" s="75">
        <f t="shared" si="2"/>
        <v>2528798.2611415824</v>
      </c>
    </row>
    <row r="38" spans="1:25" ht="12.75" customHeight="1">
      <c r="A38" s="66" t="s">
        <v>548</v>
      </c>
      <c r="B38" s="55">
        <v>74</v>
      </c>
      <c r="C38" s="67"/>
      <c r="D38" s="67"/>
      <c r="E38" s="67"/>
      <c r="F38" s="67"/>
      <c r="G38" s="77"/>
      <c r="H38" s="78"/>
      <c r="I38" s="78"/>
      <c r="J38" s="78"/>
      <c r="K38" s="77"/>
      <c r="L38" s="79"/>
      <c r="M38" s="78"/>
      <c r="N38" s="80"/>
      <c r="O38" s="77"/>
      <c r="P38" s="78"/>
      <c r="Q38" s="78"/>
      <c r="R38" s="78"/>
      <c r="S38" s="77"/>
      <c r="T38" s="71">
        <v>1</v>
      </c>
      <c r="U38" s="72">
        <v>175</v>
      </c>
      <c r="V38" s="63">
        <f t="shared" si="1"/>
        <v>36780.11637518658</v>
      </c>
      <c r="W38" s="73">
        <f t="shared" si="0"/>
        <v>6436520.365657652</v>
      </c>
      <c r="X38" s="74">
        <f t="shared" si="3"/>
        <v>0.388695113816269</v>
      </c>
      <c r="Y38" s="75">
        <f t="shared" si="2"/>
        <v>2501844.016110034</v>
      </c>
    </row>
    <row r="39" spans="1:25" ht="12.75" customHeight="1">
      <c r="A39" s="66" t="s">
        <v>549</v>
      </c>
      <c r="B39" s="55">
        <v>75</v>
      </c>
      <c r="C39" s="67"/>
      <c r="D39" s="67"/>
      <c r="E39" s="67"/>
      <c r="F39" s="67"/>
      <c r="G39" s="77"/>
      <c r="H39" s="78"/>
      <c r="I39" s="78"/>
      <c r="J39" s="78"/>
      <c r="K39" s="77"/>
      <c r="L39" s="79"/>
      <c r="M39" s="78"/>
      <c r="N39" s="80"/>
      <c r="O39" s="77"/>
      <c r="P39" s="78"/>
      <c r="Q39" s="78"/>
      <c r="R39" s="78"/>
      <c r="S39" s="77"/>
      <c r="T39" s="71">
        <v>1</v>
      </c>
      <c r="U39" s="72">
        <v>175</v>
      </c>
      <c r="V39" s="63">
        <f t="shared" si="1"/>
        <v>37552.4988190655</v>
      </c>
      <c r="W39" s="73">
        <f t="shared" si="0"/>
        <v>6571687.293336462</v>
      </c>
      <c r="X39" s="74">
        <f t="shared" si="3"/>
        <v>0.37664255214754744</v>
      </c>
      <c r="Y39" s="75">
        <f t="shared" si="2"/>
        <v>2475177.0740778535</v>
      </c>
    </row>
    <row r="40" spans="1:25" ht="12.75" customHeight="1">
      <c r="A40" s="66" t="s">
        <v>550</v>
      </c>
      <c r="B40" s="55">
        <v>76</v>
      </c>
      <c r="C40" s="67"/>
      <c r="D40" s="67"/>
      <c r="E40" s="67"/>
      <c r="F40" s="67"/>
      <c r="G40" s="77"/>
      <c r="H40" s="78"/>
      <c r="I40" s="78"/>
      <c r="J40" s="78"/>
      <c r="K40" s="77"/>
      <c r="L40" s="79"/>
      <c r="M40" s="78"/>
      <c r="N40" s="80"/>
      <c r="O40" s="77"/>
      <c r="P40" s="78"/>
      <c r="Q40" s="78"/>
      <c r="R40" s="78"/>
      <c r="S40" s="77"/>
      <c r="T40" s="71">
        <v>1</v>
      </c>
      <c r="U40" s="72">
        <v>175</v>
      </c>
      <c r="V40" s="63">
        <f t="shared" si="1"/>
        <v>38341.10129426587</v>
      </c>
      <c r="W40" s="73">
        <f t="shared" si="0"/>
        <v>6709692.726496527</v>
      </c>
      <c r="X40" s="74">
        <f t="shared" si="3"/>
        <v>0.36496371332126687</v>
      </c>
      <c r="Y40" s="75">
        <f t="shared" si="2"/>
        <v>2448794.3727068678</v>
      </c>
    </row>
    <row r="41" spans="1:25" ht="12.75" customHeight="1">
      <c r="A41" s="66" t="s">
        <v>551</v>
      </c>
      <c r="B41" s="55">
        <v>77</v>
      </c>
      <c r="C41" s="67"/>
      <c r="D41" s="67"/>
      <c r="E41" s="67"/>
      <c r="F41" s="67"/>
      <c r="G41" s="77"/>
      <c r="H41" s="78"/>
      <c r="I41" s="78"/>
      <c r="J41" s="78"/>
      <c r="K41" s="77"/>
      <c r="L41" s="79"/>
      <c r="M41" s="78"/>
      <c r="N41" s="80"/>
      <c r="O41" s="77"/>
      <c r="P41" s="78"/>
      <c r="Q41" s="78"/>
      <c r="R41" s="78"/>
      <c r="S41" s="77"/>
      <c r="T41" s="71">
        <v>1</v>
      </c>
      <c r="U41" s="72">
        <v>175</v>
      </c>
      <c r="V41" s="63">
        <f t="shared" si="1"/>
        <v>39146.26442144545</v>
      </c>
      <c r="W41" s="73">
        <f t="shared" si="0"/>
        <v>6850596.273752954</v>
      </c>
      <c r="X41" s="74">
        <f t="shared" si="3"/>
        <v>0.35364700903223534</v>
      </c>
      <c r="Y41" s="75">
        <f t="shared" si="2"/>
        <v>2422692.8823001087</v>
      </c>
    </row>
    <row r="42" spans="1:25" ht="12.75" customHeight="1">
      <c r="A42" s="66" t="s">
        <v>552</v>
      </c>
      <c r="B42" s="55">
        <v>78</v>
      </c>
      <c r="C42" s="67"/>
      <c r="D42" s="67"/>
      <c r="E42" s="67"/>
      <c r="F42" s="67"/>
      <c r="G42" s="77"/>
      <c r="H42" s="78"/>
      <c r="I42" s="78"/>
      <c r="J42" s="78"/>
      <c r="K42" s="77"/>
      <c r="L42" s="79"/>
      <c r="M42" s="78"/>
      <c r="N42" s="80"/>
      <c r="O42" s="77"/>
      <c r="P42" s="78"/>
      <c r="Q42" s="78"/>
      <c r="R42" s="78"/>
      <c r="S42" s="77"/>
      <c r="T42" s="71">
        <v>1</v>
      </c>
      <c r="U42" s="72">
        <v>175</v>
      </c>
      <c r="V42" s="63">
        <f t="shared" si="1"/>
        <v>39968.3359742958</v>
      </c>
      <c r="W42" s="73">
        <f t="shared" si="0"/>
        <v>6994458.795501765</v>
      </c>
      <c r="X42" s="74">
        <f t="shared" si="3"/>
        <v>0.3426812103025536</v>
      </c>
      <c r="Y42" s="75">
        <f t="shared" si="2"/>
        <v>2396869.605453886</v>
      </c>
    </row>
    <row r="43" spans="1:25" ht="12.75" customHeight="1">
      <c r="A43" s="66" t="s">
        <v>553</v>
      </c>
      <c r="B43" s="55">
        <v>79</v>
      </c>
      <c r="C43" s="67"/>
      <c r="D43" s="67"/>
      <c r="E43" s="67"/>
      <c r="F43" s="67"/>
      <c r="G43" s="77"/>
      <c r="H43" s="78"/>
      <c r="I43" s="78"/>
      <c r="J43" s="78"/>
      <c r="K43" s="77"/>
      <c r="L43" s="79"/>
      <c r="M43" s="78"/>
      <c r="N43" s="80"/>
      <c r="O43" s="77"/>
      <c r="P43" s="78"/>
      <c r="Q43" s="78"/>
      <c r="R43" s="78"/>
      <c r="S43" s="77"/>
      <c r="T43" s="71">
        <v>1</v>
      </c>
      <c r="U43" s="72">
        <v>175</v>
      </c>
      <c r="V43" s="63">
        <f t="shared" si="1"/>
        <v>40807.671029756006</v>
      </c>
      <c r="W43" s="73">
        <f t="shared" si="0"/>
        <v>7141342.430207301</v>
      </c>
      <c r="X43" s="74">
        <f t="shared" si="3"/>
        <v>0.3320554363396837</v>
      </c>
      <c r="Y43" s="75">
        <f t="shared" si="2"/>
        <v>2371321.5767135825</v>
      </c>
    </row>
    <row r="44" spans="1:25" ht="12.75" customHeight="1">
      <c r="A44" s="66" t="s">
        <v>554</v>
      </c>
      <c r="B44" s="55">
        <v>80</v>
      </c>
      <c r="C44" s="67"/>
      <c r="D44" s="67"/>
      <c r="E44" s="67"/>
      <c r="F44" s="67"/>
      <c r="G44" s="77"/>
      <c r="H44" s="78"/>
      <c r="I44" s="78"/>
      <c r="J44" s="78"/>
      <c r="K44" s="77"/>
      <c r="L44" s="79"/>
      <c r="M44" s="78"/>
      <c r="N44" s="80"/>
      <c r="O44" s="77"/>
      <c r="P44" s="78"/>
      <c r="Q44" s="78"/>
      <c r="R44" s="78"/>
      <c r="S44" s="77"/>
      <c r="T44" s="71">
        <v>1</v>
      </c>
      <c r="U44" s="72">
        <v>175</v>
      </c>
      <c r="V44" s="63">
        <f t="shared" si="1"/>
        <v>41664.63212138088</v>
      </c>
      <c r="W44" s="73">
        <f t="shared" si="0"/>
        <v>7291310.621241653</v>
      </c>
      <c r="X44" s="74">
        <f t="shared" si="3"/>
        <v>0.3217591437400036</v>
      </c>
      <c r="Y44" s="75">
        <f t="shared" si="2"/>
        <v>2346045.862233108</v>
      </c>
    </row>
    <row r="45" spans="1:25" ht="12.75" customHeight="1">
      <c r="A45" s="66" t="s">
        <v>555</v>
      </c>
      <c r="B45" s="55">
        <v>81</v>
      </c>
      <c r="C45" s="67"/>
      <c r="D45" s="67"/>
      <c r="E45" s="67"/>
      <c r="F45" s="67"/>
      <c r="G45" s="77"/>
      <c r="H45" s="78"/>
      <c r="I45" s="78"/>
      <c r="J45" s="78"/>
      <c r="K45" s="77"/>
      <c r="L45" s="79"/>
      <c r="M45" s="78"/>
      <c r="N45" s="80"/>
      <c r="O45" s="77"/>
      <c r="P45" s="78"/>
      <c r="Q45" s="78"/>
      <c r="R45" s="78"/>
      <c r="S45" s="77"/>
      <c r="T45" s="71">
        <v>1</v>
      </c>
      <c r="U45" s="72">
        <v>175</v>
      </c>
      <c r="V45" s="63">
        <f t="shared" si="1"/>
        <v>42539.58939592987</v>
      </c>
      <c r="W45" s="73">
        <f t="shared" si="0"/>
        <v>7444428.144287727</v>
      </c>
      <c r="X45" s="74">
        <f t="shared" si="3"/>
        <v>0.31178211602713524</v>
      </c>
      <c r="Y45" s="75">
        <f t="shared" si="2"/>
        <v>2321039.559437987</v>
      </c>
    </row>
    <row r="46" spans="1:25" ht="12.75" customHeight="1">
      <c r="A46" s="66" t="s">
        <v>556</v>
      </c>
      <c r="B46" s="55">
        <v>82</v>
      </c>
      <c r="C46" s="67"/>
      <c r="D46" s="67"/>
      <c r="E46" s="67"/>
      <c r="F46" s="67"/>
      <c r="G46" s="77"/>
      <c r="H46" s="78"/>
      <c r="I46" s="78"/>
      <c r="J46" s="78"/>
      <c r="K46" s="77"/>
      <c r="L46" s="79"/>
      <c r="M46" s="78"/>
      <c r="N46" s="80"/>
      <c r="O46" s="77"/>
      <c r="P46" s="78"/>
      <c r="Q46" s="78"/>
      <c r="R46" s="78"/>
      <c r="S46" s="77"/>
      <c r="T46" s="71">
        <v>1</v>
      </c>
      <c r="U46" s="72">
        <v>175</v>
      </c>
      <c r="V46" s="63">
        <f t="shared" si="1"/>
        <v>43432.92077324439</v>
      </c>
      <c r="W46" s="73">
        <f t="shared" si="0"/>
        <v>7600761.135317768</v>
      </c>
      <c r="X46" s="74">
        <f t="shared" si="3"/>
        <v>0.3021144535146659</v>
      </c>
      <c r="Y46" s="75">
        <f t="shared" si="2"/>
        <v>2296299.7966920394</v>
      </c>
    </row>
    <row r="47" spans="1:25" ht="12.75" customHeight="1">
      <c r="A47" s="66" t="s">
        <v>557</v>
      </c>
      <c r="B47" s="55">
        <v>83</v>
      </c>
      <c r="C47" s="67"/>
      <c r="D47" s="67"/>
      <c r="E47" s="67"/>
      <c r="F47" s="67"/>
      <c r="G47" s="77"/>
      <c r="H47" s="78"/>
      <c r="I47" s="78"/>
      <c r="J47" s="78"/>
      <c r="K47" s="77"/>
      <c r="L47" s="79"/>
      <c r="M47" s="78"/>
      <c r="N47" s="80"/>
      <c r="O47" s="77"/>
      <c r="P47" s="78"/>
      <c r="Q47" s="78"/>
      <c r="R47" s="78"/>
      <c r="S47" s="77"/>
      <c r="T47" s="71">
        <v>1</v>
      </c>
      <c r="U47" s="72">
        <v>175</v>
      </c>
      <c r="V47" s="63">
        <f t="shared" si="1"/>
        <v>44345.012109482515</v>
      </c>
      <c r="W47" s="73">
        <f t="shared" si="0"/>
        <v>7760377.1191594405</v>
      </c>
      <c r="X47" s="74">
        <f t="shared" si="3"/>
        <v>0.2927465634832034</v>
      </c>
      <c r="Y47" s="75">
        <f t="shared" si="2"/>
        <v>2271823.732967608</v>
      </c>
    </row>
    <row r="48" spans="1:25" ht="12.75" customHeight="1">
      <c r="A48" s="66" t="s">
        <v>558</v>
      </c>
      <c r="B48" s="55">
        <v>84</v>
      </c>
      <c r="C48" s="67"/>
      <c r="D48" s="67"/>
      <c r="E48" s="67"/>
      <c r="F48" s="67"/>
      <c r="G48" s="77"/>
      <c r="H48" s="78"/>
      <c r="I48" s="78"/>
      <c r="J48" s="78"/>
      <c r="K48" s="77"/>
      <c r="L48" s="79"/>
      <c r="M48" s="78"/>
      <c r="N48" s="80"/>
      <c r="O48" s="77"/>
      <c r="P48" s="78"/>
      <c r="Q48" s="78"/>
      <c r="R48" s="78"/>
      <c r="S48" s="77"/>
      <c r="T48" s="71">
        <v>1</v>
      </c>
      <c r="U48" s="72">
        <v>175</v>
      </c>
      <c r="V48" s="63">
        <f t="shared" si="1"/>
        <v>45276.257363781646</v>
      </c>
      <c r="W48" s="73">
        <f t="shared" si="0"/>
        <v>7923345.038661788</v>
      </c>
      <c r="X48" s="74">
        <f t="shared" si="3"/>
        <v>0.28366915066201875</v>
      </c>
      <c r="Y48" s="75">
        <f t="shared" si="2"/>
        <v>2247608.5575193097</v>
      </c>
    </row>
    <row r="49" spans="1:25" ht="12.75" customHeight="1">
      <c r="A49" s="66" t="s">
        <v>559</v>
      </c>
      <c r="B49" s="55">
        <v>85</v>
      </c>
      <c r="C49" s="67"/>
      <c r="D49" s="67"/>
      <c r="E49" s="67"/>
      <c r="F49" s="67"/>
      <c r="G49" s="77"/>
      <c r="H49" s="78"/>
      <c r="I49" s="78"/>
      <c r="J49" s="78"/>
      <c r="K49" s="77"/>
      <c r="L49" s="79"/>
      <c r="M49" s="78"/>
      <c r="N49" s="80"/>
      <c r="O49" s="77"/>
      <c r="P49" s="78"/>
      <c r="Q49" s="78"/>
      <c r="R49" s="78"/>
      <c r="S49" s="77"/>
      <c r="T49" s="71">
        <v>1</v>
      </c>
      <c r="U49" s="72">
        <v>175</v>
      </c>
      <c r="V49" s="63">
        <f t="shared" si="1"/>
        <v>46227.058768421055</v>
      </c>
      <c r="W49" s="73">
        <f t="shared" si="0"/>
        <v>8089735.284473685</v>
      </c>
      <c r="X49" s="74">
        <f t="shared" si="3"/>
        <v>0.2748732080058321</v>
      </c>
      <c r="Y49" s="75">
        <f t="shared" si="2"/>
        <v>2223651.489561254</v>
      </c>
    </row>
    <row r="50" spans="1:25" ht="12.75" customHeight="1">
      <c r="A50" s="66" t="s">
        <v>560</v>
      </c>
      <c r="B50" s="55">
        <v>86</v>
      </c>
      <c r="C50" s="67"/>
      <c r="D50" s="67"/>
      <c r="E50" s="67"/>
      <c r="F50" s="67"/>
      <c r="G50" s="77"/>
      <c r="H50" s="78"/>
      <c r="I50" s="78"/>
      <c r="J50" s="78"/>
      <c r="K50" s="77"/>
      <c r="L50" s="79"/>
      <c r="M50" s="78"/>
      <c r="N50" s="80"/>
      <c r="O50" s="77"/>
      <c r="P50" s="78"/>
      <c r="Q50" s="78"/>
      <c r="R50" s="78"/>
      <c r="S50" s="77"/>
      <c r="T50" s="71">
        <v>1</v>
      </c>
      <c r="U50" s="72">
        <v>175</v>
      </c>
      <c r="V50" s="63">
        <f t="shared" si="1"/>
        <v>47197.82700255789</v>
      </c>
      <c r="W50" s="73">
        <f t="shared" si="0"/>
        <v>8259619.7254476305</v>
      </c>
      <c r="X50" s="74">
        <f t="shared" si="3"/>
        <v>0.2663500077575892</v>
      </c>
      <c r="Y50" s="75">
        <f t="shared" si="2"/>
        <v>2199949.777947713</v>
      </c>
    </row>
    <row r="51" spans="1:25" ht="12.75" customHeight="1">
      <c r="A51" s="66" t="s">
        <v>561</v>
      </c>
      <c r="B51" s="55"/>
      <c r="C51" s="67"/>
      <c r="D51" s="67"/>
      <c r="E51" s="67"/>
      <c r="F51" s="67"/>
      <c r="G51" s="77"/>
      <c r="H51" s="78"/>
      <c r="I51" s="78"/>
      <c r="J51" s="78"/>
      <c r="K51" s="77"/>
      <c r="L51" s="79"/>
      <c r="M51" s="78"/>
      <c r="N51" s="80"/>
      <c r="O51" s="77"/>
      <c r="P51" s="78"/>
      <c r="Q51" s="78"/>
      <c r="R51" s="78"/>
      <c r="S51" s="77"/>
      <c r="T51" s="71">
        <v>0</v>
      </c>
      <c r="U51" s="72">
        <v>0</v>
      </c>
      <c r="V51" s="73">
        <v>0</v>
      </c>
      <c r="W51" s="73">
        <f t="shared" si="0"/>
        <v>0</v>
      </c>
      <c r="X51" s="74">
        <f t="shared" si="3"/>
        <v>0.2580910927883616</v>
      </c>
      <c r="Y51" s="75">
        <f t="shared" si="2"/>
        <v>0</v>
      </c>
    </row>
    <row r="52" spans="1:25" ht="12.75" customHeight="1">
      <c r="A52" s="66" t="s">
        <v>562</v>
      </c>
      <c r="B52" s="55"/>
      <c r="C52" s="67"/>
      <c r="D52" s="67"/>
      <c r="E52" s="67"/>
      <c r="F52" s="67"/>
      <c r="G52" s="77"/>
      <c r="H52" s="78"/>
      <c r="I52" s="78"/>
      <c r="J52" s="78"/>
      <c r="K52" s="77"/>
      <c r="L52" s="79"/>
      <c r="M52" s="78"/>
      <c r="N52" s="80"/>
      <c r="O52" s="77"/>
      <c r="P52" s="78"/>
      <c r="Q52" s="78"/>
      <c r="R52" s="78"/>
      <c r="S52" s="77"/>
      <c r="T52" s="71">
        <v>0</v>
      </c>
      <c r="U52" s="72">
        <v>0</v>
      </c>
      <c r="V52" s="73">
        <v>0</v>
      </c>
      <c r="W52" s="73">
        <f t="shared" si="0"/>
        <v>0</v>
      </c>
      <c r="X52" s="74">
        <f t="shared" si="3"/>
        <v>0.25008826820577673</v>
      </c>
      <c r="Y52" s="75">
        <f t="shared" si="2"/>
        <v>0</v>
      </c>
    </row>
    <row r="53" spans="1:25" ht="12.75" customHeight="1">
      <c r="A53" s="66" t="s">
        <v>563</v>
      </c>
      <c r="B53" s="99"/>
      <c r="C53" s="67"/>
      <c r="D53" s="67"/>
      <c r="E53" s="67"/>
      <c r="F53" s="67"/>
      <c r="G53" s="77"/>
      <c r="H53" s="78"/>
      <c r="I53" s="78"/>
      <c r="J53" s="78"/>
      <c r="K53" s="77"/>
      <c r="L53" s="79"/>
      <c r="M53" s="78"/>
      <c r="N53" s="80"/>
      <c r="O53" s="77"/>
      <c r="P53" s="78"/>
      <c r="Q53" s="78"/>
      <c r="R53" s="78"/>
      <c r="S53" s="77"/>
      <c r="T53" s="71">
        <v>0</v>
      </c>
      <c r="U53" s="72">
        <v>0</v>
      </c>
      <c r="V53" s="73">
        <f>V52*1.025</f>
        <v>0</v>
      </c>
      <c r="W53" s="73">
        <f t="shared" si="0"/>
        <v>0</v>
      </c>
      <c r="X53" s="74">
        <f t="shared" si="3"/>
        <v>0.24233359322265186</v>
      </c>
      <c r="Y53" s="75">
        <f t="shared" si="2"/>
        <v>0</v>
      </c>
    </row>
    <row r="54" spans="1:25" ht="12.75" customHeight="1">
      <c r="A54" s="66" t="s">
        <v>564</v>
      </c>
      <c r="B54" s="55"/>
      <c r="C54" s="67"/>
      <c r="D54" s="67"/>
      <c r="E54" s="67"/>
      <c r="F54" s="67"/>
      <c r="G54" s="77"/>
      <c r="H54" s="78"/>
      <c r="I54" s="78"/>
      <c r="J54" s="78"/>
      <c r="K54" s="77"/>
      <c r="L54" s="79"/>
      <c r="M54" s="78"/>
      <c r="N54" s="80"/>
      <c r="O54" s="77"/>
      <c r="P54" s="78"/>
      <c r="Q54" s="78"/>
      <c r="R54" s="78"/>
      <c r="S54" s="77"/>
      <c r="T54" s="71">
        <v>0</v>
      </c>
      <c r="U54" s="72">
        <v>0</v>
      </c>
      <c r="V54" s="73">
        <f>V53*1.025</f>
        <v>0</v>
      </c>
      <c r="W54" s="73">
        <f t="shared" si="0"/>
        <v>0</v>
      </c>
      <c r="X54" s="74">
        <f t="shared" si="3"/>
        <v>0.23481937327776342</v>
      </c>
      <c r="Y54" s="75">
        <f t="shared" si="2"/>
        <v>0</v>
      </c>
    </row>
    <row r="55" spans="1:25" ht="12.75" customHeight="1" thickBot="1">
      <c r="A55" s="81" t="s">
        <v>571</v>
      </c>
      <c r="B55" s="82" t="s">
        <v>334</v>
      </c>
      <c r="C55" s="83"/>
      <c r="D55" s="83"/>
      <c r="E55" s="83"/>
      <c r="F55" s="83"/>
      <c r="G55" s="84"/>
      <c r="H55" s="85" t="s">
        <v>565</v>
      </c>
      <c r="I55" s="85"/>
      <c r="J55" s="85"/>
      <c r="K55" s="84"/>
      <c r="L55" s="86"/>
      <c r="M55" s="85"/>
      <c r="N55" s="87"/>
      <c r="O55" s="84"/>
      <c r="P55" s="85"/>
      <c r="Q55" s="85"/>
      <c r="R55" s="85"/>
      <c r="S55" s="84"/>
      <c r="T55" s="88">
        <v>0</v>
      </c>
      <c r="U55" s="89">
        <v>0</v>
      </c>
      <c r="V55" s="90">
        <v>0</v>
      </c>
      <c r="W55" s="90">
        <f t="shared" si="0"/>
        <v>0</v>
      </c>
      <c r="X55" s="74">
        <f t="shared" si="3"/>
        <v>0.22753815240093353</v>
      </c>
      <c r="Y55" s="92">
        <f t="shared" si="2"/>
        <v>0</v>
      </c>
    </row>
    <row r="56" spans="1:25" ht="14.25" customHeight="1" thickBot="1">
      <c r="A56" s="58"/>
      <c r="B56" s="58"/>
      <c r="C56" s="58"/>
      <c r="D56" s="58"/>
      <c r="E56" s="58"/>
      <c r="F56" s="58"/>
      <c r="G56" s="58"/>
      <c r="H56" s="58"/>
      <c r="I56" s="58"/>
      <c r="J56" s="58"/>
      <c r="K56" s="58"/>
      <c r="L56" s="58"/>
      <c r="M56" s="58"/>
      <c r="N56" s="58"/>
      <c r="O56" s="58"/>
      <c r="P56" s="58"/>
      <c r="Q56" s="58"/>
      <c r="R56" s="58"/>
      <c r="S56" s="58"/>
      <c r="T56" s="93"/>
      <c r="U56" s="94"/>
      <c r="V56" s="95"/>
      <c r="W56" s="650" t="s">
        <v>566</v>
      </c>
      <c r="X56" s="651"/>
      <c r="Y56" s="100">
        <f>SUM(Y9:Y55)</f>
        <v>116095078.76245391</v>
      </c>
    </row>
    <row r="57" spans="1:25" ht="12.75" customHeight="1">
      <c r="A57" s="28" t="s">
        <v>567</v>
      </c>
      <c r="B57" s="97"/>
      <c r="X57" s="98"/>
      <c r="Y57" s="28"/>
    </row>
    <row r="58" spans="1:25" ht="12.75" customHeight="1">
      <c r="A58" s="652" t="s">
        <v>568</v>
      </c>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row>
    <row r="59" spans="1:25" ht="12.75" customHeight="1">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row>
    <row r="60" spans="1:2" ht="12.75" customHeight="1">
      <c r="A60" s="28" t="s">
        <v>569</v>
      </c>
      <c r="B60" s="97"/>
    </row>
    <row r="61" ht="11.25">
      <c r="B61" s="29" t="s">
        <v>565</v>
      </c>
    </row>
    <row r="62" spans="24:25" ht="13.5">
      <c r="X62" s="637" t="s">
        <v>298</v>
      </c>
      <c r="Y62" s="637"/>
    </row>
    <row r="63" spans="1:25" ht="13.5">
      <c r="A63" s="638" t="s">
        <v>570</v>
      </c>
      <c r="B63" s="638"/>
      <c r="C63" s="638"/>
      <c r="D63" s="638"/>
      <c r="E63" s="638"/>
      <c r="F63" s="638"/>
      <c r="G63" s="638"/>
      <c r="H63" s="638"/>
      <c r="I63" s="638"/>
      <c r="J63" s="638"/>
      <c r="K63" s="638"/>
      <c r="L63" s="638"/>
      <c r="M63" s="638"/>
      <c r="N63" s="638"/>
      <c r="O63" s="638"/>
      <c r="P63" s="638"/>
      <c r="Q63" s="638"/>
      <c r="R63" s="638"/>
      <c r="S63" s="638"/>
      <c r="T63" s="638"/>
      <c r="U63" s="638"/>
      <c r="V63" s="638"/>
      <c r="W63" s="638"/>
      <c r="X63" s="638"/>
      <c r="Y63" s="638"/>
    </row>
    <row r="64" spans="1:25" ht="13.5">
      <c r="A64" s="31"/>
      <c r="B64" s="31"/>
      <c r="C64" s="31"/>
      <c r="D64" s="31"/>
      <c r="E64" s="31"/>
      <c r="F64" s="31"/>
      <c r="G64" s="31"/>
      <c r="H64" s="31"/>
      <c r="I64" s="31"/>
      <c r="J64" s="31"/>
      <c r="K64" s="31"/>
      <c r="L64" s="31"/>
      <c r="M64" s="31"/>
      <c r="N64" s="31"/>
      <c r="O64" s="31"/>
      <c r="P64" s="31"/>
      <c r="Q64" s="31"/>
      <c r="R64" s="31"/>
      <c r="S64" s="31"/>
      <c r="T64" s="31"/>
      <c r="U64" s="31"/>
      <c r="V64" s="31"/>
      <c r="W64" s="31"/>
      <c r="X64" s="31"/>
      <c r="Y64" s="31"/>
    </row>
    <row r="66" spans="1:25" ht="14.25" thickBot="1">
      <c r="A66" s="636" t="s">
        <v>194</v>
      </c>
      <c r="B66" s="636"/>
      <c r="C66" s="636"/>
      <c r="W66" s="30" t="s">
        <v>194</v>
      </c>
      <c r="X66" s="639" t="s">
        <v>299</v>
      </c>
      <c r="Y66" s="639"/>
    </row>
    <row r="67" spans="1:25" ht="12.75">
      <c r="A67" s="644" t="s">
        <v>300</v>
      </c>
      <c r="B67" s="646" t="s">
        <v>301</v>
      </c>
      <c r="C67" s="648" t="s">
        <v>302</v>
      </c>
      <c r="D67" s="648" t="s">
        <v>303</v>
      </c>
      <c r="E67" s="648" t="s">
        <v>304</v>
      </c>
      <c r="F67" s="648" t="s">
        <v>305</v>
      </c>
      <c r="G67" s="32"/>
      <c r="H67" s="33"/>
      <c r="I67" s="33" t="s">
        <v>306</v>
      </c>
      <c r="J67" s="33"/>
      <c r="K67" s="33"/>
      <c r="L67" s="32"/>
      <c r="M67" s="33" t="s">
        <v>307</v>
      </c>
      <c r="N67" s="34"/>
      <c r="O67" s="640" t="s">
        <v>308</v>
      </c>
      <c r="P67" s="640"/>
      <c r="Q67" s="640"/>
      <c r="R67" s="640"/>
      <c r="S67" s="641"/>
      <c r="T67" s="642" t="s">
        <v>309</v>
      </c>
      <c r="U67" s="654" t="s">
        <v>310</v>
      </c>
      <c r="V67" s="656" t="s">
        <v>311</v>
      </c>
      <c r="W67" s="656" t="s">
        <v>312</v>
      </c>
      <c r="X67" s="658" t="s">
        <v>313</v>
      </c>
      <c r="Y67" s="660" t="s">
        <v>314</v>
      </c>
    </row>
    <row r="68" spans="1:25" ht="47.25" thickBot="1">
      <c r="A68" s="645"/>
      <c r="B68" s="647"/>
      <c r="C68" s="649"/>
      <c r="D68" s="649"/>
      <c r="E68" s="649"/>
      <c r="F68" s="649"/>
      <c r="G68" s="36" t="s">
        <v>315</v>
      </c>
      <c r="H68" s="37" t="s">
        <v>80</v>
      </c>
      <c r="I68" s="37" t="s">
        <v>81</v>
      </c>
      <c r="J68" s="37" t="s">
        <v>82</v>
      </c>
      <c r="K68" s="36" t="s">
        <v>83</v>
      </c>
      <c r="L68" s="38" t="s">
        <v>84</v>
      </c>
      <c r="M68" s="37" t="s">
        <v>85</v>
      </c>
      <c r="N68" s="39" t="s">
        <v>86</v>
      </c>
      <c r="O68" s="36" t="s">
        <v>316</v>
      </c>
      <c r="P68" s="37" t="s">
        <v>317</v>
      </c>
      <c r="Q68" s="37" t="s">
        <v>318</v>
      </c>
      <c r="R68" s="37" t="s">
        <v>319</v>
      </c>
      <c r="S68" s="36" t="s">
        <v>320</v>
      </c>
      <c r="T68" s="643"/>
      <c r="U68" s="655"/>
      <c r="V68" s="657"/>
      <c r="W68" s="657"/>
      <c r="X68" s="659"/>
      <c r="Y68" s="661"/>
    </row>
    <row r="69" spans="1:25" ht="12" thickBot="1">
      <c r="A69" s="40" t="s">
        <v>35</v>
      </c>
      <c r="B69" s="41">
        <v>61</v>
      </c>
      <c r="C69" s="42"/>
      <c r="D69" s="42"/>
      <c r="E69" s="42"/>
      <c r="F69" s="42"/>
      <c r="G69" s="43"/>
      <c r="H69" s="44"/>
      <c r="I69" s="44"/>
      <c r="J69" s="44"/>
      <c r="K69" s="43"/>
      <c r="L69" s="45"/>
      <c r="M69" s="44"/>
      <c r="N69" s="46"/>
      <c r="O69" s="43"/>
      <c r="P69" s="44"/>
      <c r="Q69" s="44"/>
      <c r="R69" s="44"/>
      <c r="S69" s="43"/>
      <c r="T69" s="47">
        <v>1</v>
      </c>
      <c r="U69" s="48">
        <v>175</v>
      </c>
      <c r="V69" s="49">
        <v>15241</v>
      </c>
      <c r="W69" s="49">
        <f aca="true" t="shared" si="4" ref="W69:W116">U69*V69</f>
        <v>2667175</v>
      </c>
      <c r="X69" s="48" t="s">
        <v>321</v>
      </c>
      <c r="Y69" s="50" t="s">
        <v>321</v>
      </c>
    </row>
    <row r="70" spans="1:25" ht="12" thickTop="1">
      <c r="A70" s="51" t="s">
        <v>322</v>
      </c>
      <c r="B70" s="52">
        <v>62</v>
      </c>
      <c r="C70" s="53"/>
      <c r="D70" s="54"/>
      <c r="E70" s="54"/>
      <c r="F70" s="54"/>
      <c r="G70" s="52"/>
      <c r="H70" s="56"/>
      <c r="I70" s="56"/>
      <c r="J70" s="57"/>
      <c r="K70" s="58"/>
      <c r="L70" s="59"/>
      <c r="M70" s="57"/>
      <c r="N70" s="60"/>
      <c r="O70" s="58"/>
      <c r="P70" s="57"/>
      <c r="Q70" s="57"/>
      <c r="R70" s="57"/>
      <c r="S70" s="58"/>
      <c r="T70" s="61">
        <v>1</v>
      </c>
      <c r="U70" s="62">
        <v>175</v>
      </c>
      <c r="V70" s="63">
        <f aca="true" t="shared" si="5" ref="V70:V95">V69*1.021</f>
        <v>15561.060999999998</v>
      </c>
      <c r="W70" s="63">
        <f t="shared" si="4"/>
        <v>2723185.675</v>
      </c>
      <c r="X70" s="64">
        <f>1/1.032</f>
        <v>0.9689922480620154</v>
      </c>
      <c r="Y70" s="65">
        <f aca="true" t="shared" si="6" ref="Y70:Y116">W70*X70</f>
        <v>2638745.809108527</v>
      </c>
    </row>
    <row r="71" spans="1:25" ht="11.25">
      <c r="A71" s="66" t="s">
        <v>323</v>
      </c>
      <c r="B71" s="55">
        <v>63</v>
      </c>
      <c r="C71" s="67"/>
      <c r="D71" s="67"/>
      <c r="E71" s="67"/>
      <c r="F71" s="67"/>
      <c r="G71" s="55"/>
      <c r="H71" s="68"/>
      <c r="I71" s="68"/>
      <c r="J71" s="68"/>
      <c r="K71" s="55"/>
      <c r="L71" s="69"/>
      <c r="M71" s="68"/>
      <c r="N71" s="70"/>
      <c r="O71" s="55"/>
      <c r="P71" s="68"/>
      <c r="Q71" s="68"/>
      <c r="R71" s="68"/>
      <c r="S71" s="55"/>
      <c r="T71" s="71">
        <v>1</v>
      </c>
      <c r="U71" s="72">
        <v>175</v>
      </c>
      <c r="V71" s="63">
        <f t="shared" si="5"/>
        <v>15887.843280999996</v>
      </c>
      <c r="W71" s="73">
        <f t="shared" si="4"/>
        <v>2780372.5741749993</v>
      </c>
      <c r="X71" s="74">
        <f aca="true" t="shared" si="7" ref="X71:X116">X70/1.032</f>
        <v>0.9389459768042785</v>
      </c>
      <c r="Y71" s="75">
        <f t="shared" si="6"/>
        <v>2610619.642538571</v>
      </c>
    </row>
    <row r="72" spans="1:25" ht="11.25">
      <c r="A72" s="66" t="s">
        <v>324</v>
      </c>
      <c r="B72" s="55">
        <v>64</v>
      </c>
      <c r="C72" s="76"/>
      <c r="D72" s="67"/>
      <c r="E72" s="67"/>
      <c r="F72" s="67"/>
      <c r="G72" s="55"/>
      <c r="H72" s="68"/>
      <c r="I72" s="68"/>
      <c r="J72" s="68"/>
      <c r="K72" s="55"/>
      <c r="L72" s="69"/>
      <c r="M72" s="68"/>
      <c r="N72" s="70"/>
      <c r="O72" s="55"/>
      <c r="P72" s="68"/>
      <c r="Q72" s="68"/>
      <c r="R72" s="68"/>
      <c r="S72" s="55"/>
      <c r="T72" s="71">
        <v>1</v>
      </c>
      <c r="U72" s="72">
        <v>175</v>
      </c>
      <c r="V72" s="63">
        <f t="shared" si="5"/>
        <v>16221.487989900994</v>
      </c>
      <c r="W72" s="73">
        <f t="shared" si="4"/>
        <v>2838760.3982326738</v>
      </c>
      <c r="X72" s="74">
        <f t="shared" si="7"/>
        <v>0.9098313728723628</v>
      </c>
      <c r="Y72" s="75">
        <f t="shared" si="6"/>
        <v>2582793.270379729</v>
      </c>
    </row>
    <row r="73" spans="1:25" ht="11.25">
      <c r="A73" s="66" t="s">
        <v>325</v>
      </c>
      <c r="B73" s="55">
        <v>65</v>
      </c>
      <c r="C73" s="67"/>
      <c r="D73" s="67"/>
      <c r="E73" s="67"/>
      <c r="F73" s="67"/>
      <c r="G73" s="55"/>
      <c r="H73" s="68"/>
      <c r="I73" s="68"/>
      <c r="J73" s="68"/>
      <c r="K73" s="55"/>
      <c r="L73" s="69"/>
      <c r="M73" s="68"/>
      <c r="N73" s="70"/>
      <c r="O73" s="55"/>
      <c r="P73" s="68"/>
      <c r="Q73" s="68"/>
      <c r="R73" s="68"/>
      <c r="S73" s="55"/>
      <c r="T73" s="71">
        <v>1</v>
      </c>
      <c r="U73" s="72">
        <v>175</v>
      </c>
      <c r="V73" s="63">
        <f t="shared" si="5"/>
        <v>16562.139237688913</v>
      </c>
      <c r="W73" s="73">
        <f t="shared" si="4"/>
        <v>2898374.3665955598</v>
      </c>
      <c r="X73" s="74">
        <f t="shared" si="7"/>
        <v>0.8816195473569407</v>
      </c>
      <c r="Y73" s="75">
        <f t="shared" si="6"/>
        <v>2555263.497148937</v>
      </c>
    </row>
    <row r="74" spans="1:25" ht="11.25">
      <c r="A74" s="66" t="s">
        <v>326</v>
      </c>
      <c r="B74" s="55">
        <v>66</v>
      </c>
      <c r="C74" s="76"/>
      <c r="D74" s="67"/>
      <c r="E74" s="67"/>
      <c r="F74" s="67"/>
      <c r="G74" s="55"/>
      <c r="H74" s="68"/>
      <c r="I74" s="68"/>
      <c r="J74" s="68"/>
      <c r="K74" s="55"/>
      <c r="L74" s="69"/>
      <c r="M74" s="68"/>
      <c r="N74" s="70"/>
      <c r="O74" s="55"/>
      <c r="P74" s="68"/>
      <c r="Q74" s="68"/>
      <c r="R74" s="68"/>
      <c r="S74" s="55"/>
      <c r="T74" s="71">
        <v>1</v>
      </c>
      <c r="U74" s="72">
        <v>175</v>
      </c>
      <c r="V74" s="63">
        <f t="shared" si="5"/>
        <v>16909.944161680378</v>
      </c>
      <c r="W74" s="73">
        <f t="shared" si="4"/>
        <v>2959240.228294066</v>
      </c>
      <c r="X74" s="74">
        <f t="shared" si="7"/>
        <v>0.8542825071288185</v>
      </c>
      <c r="Y74" s="75">
        <f t="shared" si="6"/>
        <v>2528027.161423512</v>
      </c>
    </row>
    <row r="75" spans="1:25" ht="11.25">
      <c r="A75" s="66" t="s">
        <v>327</v>
      </c>
      <c r="B75" s="55">
        <v>67</v>
      </c>
      <c r="C75" s="67"/>
      <c r="D75" s="67"/>
      <c r="E75" s="67"/>
      <c r="F75" s="67"/>
      <c r="G75" s="55"/>
      <c r="H75" s="68"/>
      <c r="I75" s="68"/>
      <c r="J75" s="68"/>
      <c r="K75" s="55"/>
      <c r="L75" s="69"/>
      <c r="M75" s="68"/>
      <c r="N75" s="70"/>
      <c r="O75" s="55"/>
      <c r="P75" s="68"/>
      <c r="Q75" s="68"/>
      <c r="R75" s="68"/>
      <c r="S75" s="55"/>
      <c r="T75" s="71">
        <v>1</v>
      </c>
      <c r="U75" s="72">
        <v>175</v>
      </c>
      <c r="V75" s="63">
        <f t="shared" si="5"/>
        <v>17265.052989075662</v>
      </c>
      <c r="W75" s="73">
        <f t="shared" si="4"/>
        <v>3021384.273088241</v>
      </c>
      <c r="X75" s="74">
        <f t="shared" si="7"/>
        <v>0.8277931270628086</v>
      </c>
      <c r="Y75" s="75">
        <f t="shared" si="6"/>
        <v>2501081.135478106</v>
      </c>
    </row>
    <row r="76" spans="1:25" ht="11.25">
      <c r="A76" s="66" t="s">
        <v>328</v>
      </c>
      <c r="B76" s="55">
        <v>68</v>
      </c>
      <c r="C76" s="76"/>
      <c r="D76" s="67"/>
      <c r="E76" s="67"/>
      <c r="F76" s="67"/>
      <c r="G76" s="55"/>
      <c r="H76" s="68"/>
      <c r="I76" s="68"/>
      <c r="J76" s="68"/>
      <c r="K76" s="55"/>
      <c r="L76" s="69"/>
      <c r="M76" s="68"/>
      <c r="N76" s="70"/>
      <c r="O76" s="55"/>
      <c r="P76" s="68"/>
      <c r="Q76" s="68"/>
      <c r="R76" s="68"/>
      <c r="S76" s="55"/>
      <c r="T76" s="71">
        <v>1</v>
      </c>
      <c r="U76" s="72">
        <v>175</v>
      </c>
      <c r="V76" s="63">
        <f t="shared" si="5"/>
        <v>17627.61910184625</v>
      </c>
      <c r="W76" s="73">
        <f t="shared" si="4"/>
        <v>3084833.3428230933</v>
      </c>
      <c r="X76" s="74">
        <f t="shared" si="7"/>
        <v>0.8021251231228765</v>
      </c>
      <c r="Y76" s="75">
        <f t="shared" si="6"/>
        <v>2474422.3249255284</v>
      </c>
    </row>
    <row r="77" spans="1:25" ht="11.25">
      <c r="A77" s="66" t="s">
        <v>329</v>
      </c>
      <c r="B77" s="55">
        <v>69</v>
      </c>
      <c r="C77" s="67"/>
      <c r="D77" s="67"/>
      <c r="E77" s="67"/>
      <c r="F77" s="67"/>
      <c r="G77" s="55"/>
      <c r="H77" s="68"/>
      <c r="I77" s="68"/>
      <c r="J77" s="68"/>
      <c r="K77" s="55"/>
      <c r="L77" s="69"/>
      <c r="M77" s="68"/>
      <c r="N77" s="70"/>
      <c r="O77" s="55"/>
      <c r="P77" s="68"/>
      <c r="Q77" s="68"/>
      <c r="R77" s="68"/>
      <c r="S77" s="55"/>
      <c r="T77" s="71">
        <v>1</v>
      </c>
      <c r="U77" s="72">
        <v>175</v>
      </c>
      <c r="V77" s="63">
        <f t="shared" si="5"/>
        <v>17997.79910298502</v>
      </c>
      <c r="W77" s="73">
        <f t="shared" si="4"/>
        <v>3149614.8430223786</v>
      </c>
      <c r="X77" s="74">
        <f t="shared" si="7"/>
        <v>0.7772530262818571</v>
      </c>
      <c r="Y77" s="75">
        <f t="shared" si="6"/>
        <v>2448047.6683614003</v>
      </c>
    </row>
    <row r="78" spans="1:25" ht="11.25">
      <c r="A78" s="66" t="s">
        <v>330</v>
      </c>
      <c r="B78" s="55">
        <v>70</v>
      </c>
      <c r="C78" s="76"/>
      <c r="D78" s="67"/>
      <c r="E78" s="67"/>
      <c r="F78" s="67"/>
      <c r="G78" s="55"/>
      <c r="H78" s="68"/>
      <c r="I78" s="68"/>
      <c r="J78" s="68"/>
      <c r="K78" s="55"/>
      <c r="L78" s="69"/>
      <c r="M78" s="68"/>
      <c r="N78" s="70"/>
      <c r="O78" s="55"/>
      <c r="P78" s="68"/>
      <c r="Q78" s="68"/>
      <c r="R78" s="68"/>
      <c r="S78" s="55"/>
      <c r="T78" s="71">
        <v>1</v>
      </c>
      <c r="U78" s="72">
        <v>175</v>
      </c>
      <c r="V78" s="63">
        <f t="shared" si="5"/>
        <v>18375.752884147703</v>
      </c>
      <c r="W78" s="73">
        <f t="shared" si="4"/>
        <v>3215756.754725848</v>
      </c>
      <c r="X78" s="74">
        <f t="shared" si="7"/>
        <v>0.7531521572498615</v>
      </c>
      <c r="Y78" s="75">
        <f t="shared" si="6"/>
        <v>2421954.137012586</v>
      </c>
    </row>
    <row r="79" spans="1:25" ht="11.25">
      <c r="A79" s="66" t="s">
        <v>331</v>
      </c>
      <c r="B79" s="55">
        <v>71</v>
      </c>
      <c r="C79" s="67"/>
      <c r="D79" s="67"/>
      <c r="E79" s="67"/>
      <c r="F79" s="67"/>
      <c r="G79" s="55"/>
      <c r="H79" s="68"/>
      <c r="I79" s="68"/>
      <c r="J79" s="68"/>
      <c r="K79" s="55"/>
      <c r="L79" s="69"/>
      <c r="M79" s="68"/>
      <c r="N79" s="70"/>
      <c r="O79" s="55"/>
      <c r="P79" s="68"/>
      <c r="Q79" s="68"/>
      <c r="R79" s="68"/>
      <c r="S79" s="55"/>
      <c r="T79" s="71">
        <v>1</v>
      </c>
      <c r="U79" s="72">
        <v>175</v>
      </c>
      <c r="V79" s="63">
        <f t="shared" si="5"/>
        <v>18761.643694714803</v>
      </c>
      <c r="W79" s="73">
        <f t="shared" si="4"/>
        <v>3283287.6465750905</v>
      </c>
      <c r="X79" s="74">
        <f t="shared" si="7"/>
        <v>0.7297986019862999</v>
      </c>
      <c r="Y79" s="75">
        <f t="shared" si="6"/>
        <v>2396138.73438939</v>
      </c>
    </row>
    <row r="80" spans="1:25" ht="11.25">
      <c r="A80" s="66" t="s">
        <v>332</v>
      </c>
      <c r="B80" s="55">
        <v>72</v>
      </c>
      <c r="C80" s="76"/>
      <c r="D80" s="67"/>
      <c r="E80" s="67"/>
      <c r="F80" s="67"/>
      <c r="G80" s="55"/>
      <c r="H80" s="68"/>
      <c r="I80" s="68"/>
      <c r="J80" s="68"/>
      <c r="K80" s="55"/>
      <c r="L80" s="69"/>
      <c r="M80" s="68"/>
      <c r="N80" s="70"/>
      <c r="O80" s="55"/>
      <c r="P80" s="68"/>
      <c r="Q80" s="68"/>
      <c r="R80" s="68"/>
      <c r="S80" s="55"/>
      <c r="T80" s="71">
        <v>1</v>
      </c>
      <c r="U80" s="72">
        <v>175</v>
      </c>
      <c r="V80" s="63">
        <f t="shared" si="5"/>
        <v>19155.638212303813</v>
      </c>
      <c r="W80" s="73">
        <f t="shared" si="4"/>
        <v>3352236.687153167</v>
      </c>
      <c r="X80" s="74">
        <f t="shared" si="7"/>
        <v>0.7071691879712207</v>
      </c>
      <c r="Y80" s="75">
        <f t="shared" si="6"/>
        <v>2370598.49594144</v>
      </c>
    </row>
    <row r="81" spans="1:25" ht="11.25">
      <c r="A81" s="66" t="s">
        <v>333</v>
      </c>
      <c r="B81" s="55">
        <v>73</v>
      </c>
      <c r="C81" s="67"/>
      <c r="D81" s="67"/>
      <c r="E81" s="67"/>
      <c r="F81" s="67"/>
      <c r="G81" s="55"/>
      <c r="H81" s="68" t="s">
        <v>334</v>
      </c>
      <c r="I81" s="68"/>
      <c r="J81" s="68"/>
      <c r="K81" s="55"/>
      <c r="L81" s="69"/>
      <c r="M81" s="68"/>
      <c r="N81" s="70"/>
      <c r="O81" s="55"/>
      <c r="P81" s="68"/>
      <c r="Q81" s="68"/>
      <c r="R81" s="68"/>
      <c r="S81" s="55"/>
      <c r="T81" s="71">
        <v>1</v>
      </c>
      <c r="U81" s="72">
        <v>175</v>
      </c>
      <c r="V81" s="63">
        <f t="shared" si="5"/>
        <v>19557.906614762192</v>
      </c>
      <c r="W81" s="73">
        <f t="shared" si="4"/>
        <v>3422633.657583384</v>
      </c>
      <c r="X81" s="74">
        <f t="shared" si="7"/>
        <v>0.6852414612124231</v>
      </c>
      <c r="Y81" s="75">
        <f t="shared" si="6"/>
        <v>2345330.4887172584</v>
      </c>
    </row>
    <row r="82" spans="1:25" ht="11.25">
      <c r="A82" s="66" t="s">
        <v>335</v>
      </c>
      <c r="B82" s="55">
        <v>74</v>
      </c>
      <c r="C82" s="76"/>
      <c r="D82" s="67"/>
      <c r="E82" s="67"/>
      <c r="F82" s="67"/>
      <c r="G82" s="55"/>
      <c r="H82" s="68"/>
      <c r="I82" s="68"/>
      <c r="J82" s="68"/>
      <c r="K82" s="55"/>
      <c r="L82" s="69"/>
      <c r="M82" s="68"/>
      <c r="N82" s="70"/>
      <c r="O82" s="55"/>
      <c r="P82" s="68"/>
      <c r="Q82" s="68"/>
      <c r="R82" s="68"/>
      <c r="S82" s="55"/>
      <c r="T82" s="71">
        <v>1</v>
      </c>
      <c r="U82" s="72">
        <v>175</v>
      </c>
      <c r="V82" s="63">
        <f t="shared" si="5"/>
        <v>19968.622653672195</v>
      </c>
      <c r="W82" s="73">
        <f t="shared" si="4"/>
        <v>3494508.964392634</v>
      </c>
      <c r="X82" s="74">
        <f t="shared" si="7"/>
        <v>0.6639936639655263</v>
      </c>
      <c r="Y82" s="75">
        <f t="shared" si="6"/>
        <v>2320331.811027442</v>
      </c>
    </row>
    <row r="83" spans="1:25" ht="11.25">
      <c r="A83" s="66" t="s">
        <v>336</v>
      </c>
      <c r="B83" s="55">
        <v>75</v>
      </c>
      <c r="C83" s="67"/>
      <c r="D83" s="67"/>
      <c r="E83" s="67"/>
      <c r="F83" s="67"/>
      <c r="G83" s="55"/>
      <c r="H83" s="68"/>
      <c r="I83" s="68"/>
      <c r="J83" s="68"/>
      <c r="K83" s="55"/>
      <c r="L83" s="69"/>
      <c r="M83" s="68"/>
      <c r="N83" s="70"/>
      <c r="O83" s="55"/>
      <c r="P83" s="68"/>
      <c r="Q83" s="68"/>
      <c r="R83" s="68"/>
      <c r="S83" s="55"/>
      <c r="T83" s="71">
        <v>1</v>
      </c>
      <c r="U83" s="72">
        <v>175</v>
      </c>
      <c r="V83" s="63">
        <f t="shared" si="5"/>
        <v>20387.96372939931</v>
      </c>
      <c r="W83" s="73">
        <f t="shared" si="4"/>
        <v>3567893.6526448797</v>
      </c>
      <c r="X83" s="74">
        <f t="shared" si="7"/>
        <v>0.6434047131448898</v>
      </c>
      <c r="Y83" s="75">
        <f t="shared" si="6"/>
        <v>2295599.592111452</v>
      </c>
    </row>
    <row r="84" spans="1:25" ht="11.25">
      <c r="A84" s="66" t="s">
        <v>337</v>
      </c>
      <c r="B84" s="55">
        <v>76</v>
      </c>
      <c r="C84" s="76"/>
      <c r="D84" s="67"/>
      <c r="E84" s="67"/>
      <c r="F84" s="67"/>
      <c r="G84" s="55"/>
      <c r="H84" s="68"/>
      <c r="I84" s="68"/>
      <c r="J84" s="68"/>
      <c r="K84" s="55"/>
      <c r="L84" s="69"/>
      <c r="M84" s="68"/>
      <c r="N84" s="70"/>
      <c r="O84" s="55"/>
      <c r="P84" s="68"/>
      <c r="Q84" s="68"/>
      <c r="R84" s="68"/>
      <c r="S84" s="55"/>
      <c r="T84" s="71">
        <v>1</v>
      </c>
      <c r="U84" s="72">
        <v>175</v>
      </c>
      <c r="V84" s="63">
        <f t="shared" si="5"/>
        <v>20816.110967716693</v>
      </c>
      <c r="W84" s="73">
        <f t="shared" si="4"/>
        <v>3642819.4193504215</v>
      </c>
      <c r="X84" s="74">
        <f t="shared" si="7"/>
        <v>0.623454179403963</v>
      </c>
      <c r="Y84" s="75">
        <f t="shared" si="6"/>
        <v>2271130.991807938</v>
      </c>
    </row>
    <row r="85" spans="1:25" ht="11.25">
      <c r="A85" s="66" t="s">
        <v>338</v>
      </c>
      <c r="B85" s="55">
        <v>77</v>
      </c>
      <c r="C85" s="67"/>
      <c r="D85" s="67"/>
      <c r="E85" s="67"/>
      <c r="F85" s="67"/>
      <c r="G85" s="55"/>
      <c r="H85" s="68"/>
      <c r="I85" s="68"/>
      <c r="J85" s="68"/>
      <c r="K85" s="55"/>
      <c r="L85" s="69"/>
      <c r="M85" s="68"/>
      <c r="N85" s="70"/>
      <c r="O85" s="55"/>
      <c r="P85" s="68"/>
      <c r="Q85" s="68"/>
      <c r="R85" s="68"/>
      <c r="S85" s="55"/>
      <c r="T85" s="71">
        <v>1</v>
      </c>
      <c r="U85" s="72">
        <v>175</v>
      </c>
      <c r="V85" s="63">
        <f t="shared" si="5"/>
        <v>21253.249298038743</v>
      </c>
      <c r="W85" s="73">
        <f t="shared" si="4"/>
        <v>3719318.62715678</v>
      </c>
      <c r="X85" s="74">
        <f t="shared" si="7"/>
        <v>0.6041222668643051</v>
      </c>
      <c r="Y85" s="75">
        <f t="shared" si="6"/>
        <v>2246923.2002285896</v>
      </c>
    </row>
    <row r="86" spans="1:25" ht="11.25">
      <c r="A86" s="66" t="s">
        <v>339</v>
      </c>
      <c r="B86" s="55">
        <v>78</v>
      </c>
      <c r="C86" s="76"/>
      <c r="D86" s="67"/>
      <c r="E86" s="67"/>
      <c r="F86" s="67"/>
      <c r="G86" s="55"/>
      <c r="H86" s="68"/>
      <c r="I86" s="68" t="s">
        <v>334</v>
      </c>
      <c r="J86" s="68"/>
      <c r="K86" s="55"/>
      <c r="L86" s="69" t="s">
        <v>334</v>
      </c>
      <c r="M86" s="68"/>
      <c r="N86" s="70"/>
      <c r="O86" s="55"/>
      <c r="P86" s="68"/>
      <c r="Q86" s="68"/>
      <c r="R86" s="68"/>
      <c r="S86" s="55"/>
      <c r="T86" s="71">
        <v>1</v>
      </c>
      <c r="U86" s="72">
        <v>175</v>
      </c>
      <c r="V86" s="63">
        <f t="shared" si="5"/>
        <v>21699.567533297555</v>
      </c>
      <c r="W86" s="73">
        <f t="shared" si="4"/>
        <v>3797424.318327072</v>
      </c>
      <c r="X86" s="74">
        <f t="shared" si="7"/>
        <v>0.5853897934731639</v>
      </c>
      <c r="Y86" s="75">
        <f t="shared" si="6"/>
        <v>2222973.4374354547</v>
      </c>
    </row>
    <row r="87" spans="1:25" ht="11.25">
      <c r="A87" s="66" t="s">
        <v>340</v>
      </c>
      <c r="B87" s="55">
        <v>79</v>
      </c>
      <c r="C87" s="67"/>
      <c r="D87" s="67"/>
      <c r="E87" s="67"/>
      <c r="F87" s="67"/>
      <c r="G87" s="55"/>
      <c r="H87" s="68"/>
      <c r="I87" s="68"/>
      <c r="J87" s="68"/>
      <c r="K87" s="55"/>
      <c r="L87" s="69" t="s">
        <v>334</v>
      </c>
      <c r="M87" s="68"/>
      <c r="N87" s="70"/>
      <c r="O87" s="55"/>
      <c r="P87" s="68"/>
      <c r="Q87" s="68"/>
      <c r="R87" s="68"/>
      <c r="S87" s="55"/>
      <c r="T87" s="71">
        <v>1</v>
      </c>
      <c r="U87" s="72">
        <v>175</v>
      </c>
      <c r="V87" s="63">
        <f t="shared" si="5"/>
        <v>22155.2584514968</v>
      </c>
      <c r="W87" s="73">
        <f t="shared" si="4"/>
        <v>3877170.22901194</v>
      </c>
      <c r="X87" s="74">
        <f t="shared" si="7"/>
        <v>0.56723817197012</v>
      </c>
      <c r="Y87" s="75">
        <f t="shared" si="6"/>
        <v>2199278.9531217045</v>
      </c>
    </row>
    <row r="88" spans="1:25" ht="11.25">
      <c r="A88" s="66" t="s">
        <v>341</v>
      </c>
      <c r="B88" s="55">
        <v>80</v>
      </c>
      <c r="C88" s="76" t="s">
        <v>334</v>
      </c>
      <c r="D88" s="67"/>
      <c r="E88" s="67"/>
      <c r="F88" s="67"/>
      <c r="G88" s="55"/>
      <c r="H88" s="68"/>
      <c r="I88" s="68"/>
      <c r="J88" s="68"/>
      <c r="K88" s="55"/>
      <c r="L88" s="69" t="s">
        <v>334</v>
      </c>
      <c r="M88" s="68"/>
      <c r="N88" s="70"/>
      <c r="O88" s="55"/>
      <c r="P88" s="68"/>
      <c r="Q88" s="68"/>
      <c r="R88" s="68"/>
      <c r="S88" s="55"/>
      <c r="T88" s="71">
        <v>1</v>
      </c>
      <c r="U88" s="72">
        <v>175</v>
      </c>
      <c r="V88" s="63">
        <f t="shared" si="5"/>
        <v>22620.51887897823</v>
      </c>
      <c r="W88" s="73">
        <f t="shared" si="4"/>
        <v>3958590.8038211903</v>
      </c>
      <c r="X88" s="74">
        <f t="shared" si="7"/>
        <v>0.5496493914439148</v>
      </c>
      <c r="Y88" s="75">
        <f t="shared" si="6"/>
        <v>2175837.0262957946</v>
      </c>
    </row>
    <row r="89" spans="1:25" ht="11.25">
      <c r="A89" s="66" t="s">
        <v>538</v>
      </c>
      <c r="B89" s="55">
        <v>81</v>
      </c>
      <c r="C89" s="67" t="s">
        <v>334</v>
      </c>
      <c r="D89" s="67"/>
      <c r="E89" s="67"/>
      <c r="F89" s="67"/>
      <c r="G89" s="77"/>
      <c r="H89" s="78"/>
      <c r="I89" s="78"/>
      <c r="J89" s="78"/>
      <c r="K89" s="77"/>
      <c r="L89" s="79" t="s">
        <v>334</v>
      </c>
      <c r="M89" s="78"/>
      <c r="N89" s="80"/>
      <c r="O89" s="77"/>
      <c r="P89" s="78"/>
      <c r="Q89" s="78"/>
      <c r="R89" s="78"/>
      <c r="S89" s="77"/>
      <c r="T89" s="71">
        <v>1</v>
      </c>
      <c r="U89" s="72">
        <v>175</v>
      </c>
      <c r="V89" s="63">
        <f t="shared" si="5"/>
        <v>23095.54977543677</v>
      </c>
      <c r="W89" s="73">
        <f t="shared" si="4"/>
        <v>4041721.210701435</v>
      </c>
      <c r="X89" s="74">
        <f t="shared" si="7"/>
        <v>0.5326059994611577</v>
      </c>
      <c r="Y89" s="75">
        <f t="shared" si="6"/>
        <v>2152644.964968998</v>
      </c>
    </row>
    <row r="90" spans="1:25" ht="11.25">
      <c r="A90" s="66" t="s">
        <v>539</v>
      </c>
      <c r="B90" s="55">
        <v>82</v>
      </c>
      <c r="C90" s="67"/>
      <c r="D90" s="67"/>
      <c r="E90" s="67"/>
      <c r="F90" s="67"/>
      <c r="G90" s="77"/>
      <c r="H90" s="78"/>
      <c r="I90" s="78"/>
      <c r="J90" s="78"/>
      <c r="K90" s="77"/>
      <c r="L90" s="79"/>
      <c r="M90" s="78"/>
      <c r="N90" s="80"/>
      <c r="O90" s="77"/>
      <c r="P90" s="78"/>
      <c r="Q90" s="78"/>
      <c r="R90" s="78"/>
      <c r="S90" s="77"/>
      <c r="T90" s="71">
        <v>1</v>
      </c>
      <c r="U90" s="72">
        <v>175</v>
      </c>
      <c r="V90" s="63">
        <f t="shared" si="5"/>
        <v>23580.55632072094</v>
      </c>
      <c r="W90" s="73">
        <f t="shared" si="4"/>
        <v>4126597.3561261646</v>
      </c>
      <c r="X90" s="74">
        <f t="shared" si="7"/>
        <v>0.5160910847491839</v>
      </c>
      <c r="Y90" s="75">
        <f t="shared" si="6"/>
        <v>2129700.1058462663</v>
      </c>
    </row>
    <row r="91" spans="1:25" ht="11.25">
      <c r="A91" s="66" t="s">
        <v>540</v>
      </c>
      <c r="B91" s="55">
        <v>83</v>
      </c>
      <c r="C91" s="67"/>
      <c r="D91" s="67"/>
      <c r="E91" s="67"/>
      <c r="F91" s="67"/>
      <c r="G91" s="77"/>
      <c r="H91" s="78"/>
      <c r="I91" s="78"/>
      <c r="J91" s="78"/>
      <c r="K91" s="77"/>
      <c r="L91" s="79"/>
      <c r="M91" s="78"/>
      <c r="N91" s="80"/>
      <c r="O91" s="77"/>
      <c r="P91" s="78"/>
      <c r="Q91" s="78"/>
      <c r="R91" s="78"/>
      <c r="S91" s="77"/>
      <c r="T91" s="71">
        <v>1</v>
      </c>
      <c r="U91" s="72">
        <v>175</v>
      </c>
      <c r="V91" s="63">
        <f t="shared" si="5"/>
        <v>24075.74800345608</v>
      </c>
      <c r="W91" s="73">
        <f t="shared" si="4"/>
        <v>4213255.900604814</v>
      </c>
      <c r="X91" s="74">
        <f t="shared" si="7"/>
        <v>0.5000882604158758</v>
      </c>
      <c r="Y91" s="75">
        <f t="shared" si="6"/>
        <v>2106999.814020386</v>
      </c>
    </row>
    <row r="92" spans="1:25" ht="11.25">
      <c r="A92" s="66" t="s">
        <v>541</v>
      </c>
      <c r="B92" s="55">
        <v>84</v>
      </c>
      <c r="C92" s="67"/>
      <c r="D92" s="67"/>
      <c r="E92" s="67"/>
      <c r="F92" s="67"/>
      <c r="G92" s="77"/>
      <c r="H92" s="78"/>
      <c r="I92" s="78"/>
      <c r="J92" s="78"/>
      <c r="K92" s="77"/>
      <c r="L92" s="79"/>
      <c r="M92" s="78"/>
      <c r="N92" s="80"/>
      <c r="O92" s="77"/>
      <c r="P92" s="78"/>
      <c r="Q92" s="78"/>
      <c r="R92" s="78"/>
      <c r="S92" s="77"/>
      <c r="T92" s="71">
        <v>1</v>
      </c>
      <c r="U92" s="72">
        <v>175</v>
      </c>
      <c r="V92" s="63">
        <f t="shared" si="5"/>
        <v>24581.338711528653</v>
      </c>
      <c r="W92" s="73">
        <f t="shared" si="4"/>
        <v>4301734.274517515</v>
      </c>
      <c r="X92" s="74">
        <f t="shared" si="7"/>
        <v>0.48458164768980216</v>
      </c>
      <c r="Y92" s="75">
        <f t="shared" si="6"/>
        <v>2084541.482669393</v>
      </c>
    </row>
    <row r="93" spans="1:25" ht="11.25">
      <c r="A93" s="66" t="s">
        <v>542</v>
      </c>
      <c r="B93" s="55">
        <v>85</v>
      </c>
      <c r="C93" s="67"/>
      <c r="D93" s="67"/>
      <c r="E93" s="67"/>
      <c r="F93" s="67"/>
      <c r="G93" s="77"/>
      <c r="H93" s="78"/>
      <c r="I93" s="78"/>
      <c r="J93" s="78"/>
      <c r="K93" s="77"/>
      <c r="L93" s="79"/>
      <c r="M93" s="78"/>
      <c r="N93" s="80"/>
      <c r="O93" s="77"/>
      <c r="P93" s="78"/>
      <c r="Q93" s="78"/>
      <c r="R93" s="78"/>
      <c r="S93" s="77"/>
      <c r="T93" s="71">
        <v>1</v>
      </c>
      <c r="U93" s="72">
        <v>175</v>
      </c>
      <c r="V93" s="63">
        <f t="shared" si="5"/>
        <v>25097.54682447075</v>
      </c>
      <c r="W93" s="73">
        <f t="shared" si="4"/>
        <v>4392070.694282382</v>
      </c>
      <c r="X93" s="74">
        <f t="shared" si="7"/>
        <v>0.469555860164537</v>
      </c>
      <c r="Y93" s="75">
        <f t="shared" si="6"/>
        <v>2062322.532757219</v>
      </c>
    </row>
    <row r="94" spans="1:25" ht="11.25">
      <c r="A94" s="66" t="s">
        <v>543</v>
      </c>
      <c r="B94" s="55">
        <v>86</v>
      </c>
      <c r="C94" s="67"/>
      <c r="D94" s="67"/>
      <c r="E94" s="67"/>
      <c r="F94" s="67"/>
      <c r="G94" s="77"/>
      <c r="H94" s="78"/>
      <c r="I94" s="78"/>
      <c r="J94" s="78"/>
      <c r="K94" s="77"/>
      <c r="L94" s="79"/>
      <c r="M94" s="78"/>
      <c r="N94" s="80"/>
      <c r="O94" s="77"/>
      <c r="P94" s="78"/>
      <c r="Q94" s="78"/>
      <c r="R94" s="78"/>
      <c r="S94" s="77"/>
      <c r="T94" s="71">
        <v>1</v>
      </c>
      <c r="U94" s="72">
        <v>175</v>
      </c>
      <c r="V94" s="63">
        <f t="shared" si="5"/>
        <v>25624.595307784635</v>
      </c>
      <c r="W94" s="73">
        <f t="shared" si="4"/>
        <v>4484304.178862311</v>
      </c>
      <c r="X94" s="74">
        <f t="shared" si="7"/>
        <v>0.45499598853152806</v>
      </c>
      <c r="Y94" s="75">
        <f t="shared" si="6"/>
        <v>2040340.4127375195</v>
      </c>
    </row>
    <row r="95" spans="1:25" ht="11.25">
      <c r="A95" s="66" t="s">
        <v>544</v>
      </c>
      <c r="B95" s="55">
        <v>87</v>
      </c>
      <c r="C95" s="67"/>
      <c r="D95" s="67"/>
      <c r="E95" s="67"/>
      <c r="F95" s="67"/>
      <c r="G95" s="77"/>
      <c r="H95" s="78"/>
      <c r="I95" s="78"/>
      <c r="J95" s="78"/>
      <c r="K95" s="77"/>
      <c r="L95" s="79"/>
      <c r="M95" s="78"/>
      <c r="N95" s="80"/>
      <c r="O95" s="77"/>
      <c r="P95" s="78"/>
      <c r="Q95" s="78"/>
      <c r="R95" s="78"/>
      <c r="S95" s="77"/>
      <c r="T95" s="71">
        <v>1</v>
      </c>
      <c r="U95" s="72">
        <v>175</v>
      </c>
      <c r="V95" s="63">
        <f t="shared" si="5"/>
        <v>26162.71180924811</v>
      </c>
      <c r="W95" s="73">
        <f t="shared" si="4"/>
        <v>4578474.566618419</v>
      </c>
      <c r="X95" s="74">
        <f t="shared" si="7"/>
        <v>0.4408875857863644</v>
      </c>
      <c r="Y95" s="75">
        <f t="shared" si="6"/>
        <v>2018592.5982606658</v>
      </c>
    </row>
    <row r="96" spans="1:25" ht="11.25">
      <c r="A96" s="66" t="s">
        <v>545</v>
      </c>
      <c r="B96" s="55"/>
      <c r="C96" s="67"/>
      <c r="D96" s="67"/>
      <c r="E96" s="67"/>
      <c r="F96" s="67"/>
      <c r="G96" s="77"/>
      <c r="H96" s="78"/>
      <c r="I96" s="78"/>
      <c r="J96" s="78"/>
      <c r="K96" s="77"/>
      <c r="L96" s="79"/>
      <c r="M96" s="78"/>
      <c r="N96" s="80"/>
      <c r="O96" s="77"/>
      <c r="P96" s="78"/>
      <c r="Q96" s="78"/>
      <c r="R96" s="78"/>
      <c r="S96" s="77"/>
      <c r="T96" s="71">
        <v>0</v>
      </c>
      <c r="U96" s="72">
        <v>0</v>
      </c>
      <c r="V96" s="73">
        <v>0</v>
      </c>
      <c r="W96" s="73">
        <f t="shared" si="4"/>
        <v>0</v>
      </c>
      <c r="X96" s="74">
        <f t="shared" si="7"/>
        <v>0.4272166528937639</v>
      </c>
      <c r="Y96" s="75">
        <f t="shared" si="6"/>
        <v>0</v>
      </c>
    </row>
    <row r="97" spans="1:25" ht="11.25">
      <c r="A97" s="66" t="s">
        <v>546</v>
      </c>
      <c r="B97" s="55"/>
      <c r="C97" s="67"/>
      <c r="D97" s="67"/>
      <c r="E97" s="67"/>
      <c r="F97" s="67"/>
      <c r="G97" s="77"/>
      <c r="H97" s="78"/>
      <c r="I97" s="78"/>
      <c r="J97" s="78"/>
      <c r="K97" s="77"/>
      <c r="L97" s="79"/>
      <c r="M97" s="78"/>
      <c r="N97" s="80"/>
      <c r="O97" s="77"/>
      <c r="P97" s="78"/>
      <c r="Q97" s="78"/>
      <c r="R97" s="78"/>
      <c r="S97" s="77"/>
      <c r="T97" s="71">
        <v>0</v>
      </c>
      <c r="U97" s="72">
        <v>0</v>
      </c>
      <c r="V97" s="73">
        <v>0</v>
      </c>
      <c r="W97" s="73">
        <f t="shared" si="4"/>
        <v>0</v>
      </c>
      <c r="X97" s="74">
        <f t="shared" si="7"/>
        <v>0.4139696248970581</v>
      </c>
      <c r="Y97" s="75">
        <f t="shared" si="6"/>
        <v>0</v>
      </c>
    </row>
    <row r="98" spans="1:25" ht="11.25">
      <c r="A98" s="66" t="s">
        <v>547</v>
      </c>
      <c r="B98" s="99"/>
      <c r="C98" s="67"/>
      <c r="D98" s="67"/>
      <c r="E98" s="67"/>
      <c r="F98" s="67"/>
      <c r="G98" s="77"/>
      <c r="H98" s="78"/>
      <c r="I98" s="78"/>
      <c r="J98" s="78"/>
      <c r="K98" s="77"/>
      <c r="L98" s="79"/>
      <c r="M98" s="78"/>
      <c r="N98" s="80"/>
      <c r="O98" s="77"/>
      <c r="P98" s="78"/>
      <c r="Q98" s="78"/>
      <c r="R98" s="78"/>
      <c r="S98" s="77"/>
      <c r="T98" s="71">
        <v>0</v>
      </c>
      <c r="U98" s="72">
        <v>0</v>
      </c>
      <c r="V98" s="73">
        <f aca="true" t="shared" si="8" ref="V98:V115">V97*1.025</f>
        <v>0</v>
      </c>
      <c r="W98" s="73">
        <f t="shared" si="4"/>
        <v>0</v>
      </c>
      <c r="X98" s="74">
        <f t="shared" si="7"/>
        <v>0.4011333574583896</v>
      </c>
      <c r="Y98" s="75">
        <f t="shared" si="6"/>
        <v>0</v>
      </c>
    </row>
    <row r="99" spans="1:25" ht="11.25">
      <c r="A99" s="66" t="s">
        <v>548</v>
      </c>
      <c r="B99" s="55"/>
      <c r="C99" s="67"/>
      <c r="D99" s="67"/>
      <c r="E99" s="67"/>
      <c r="F99" s="67"/>
      <c r="G99" s="77"/>
      <c r="H99" s="78"/>
      <c r="I99" s="78"/>
      <c r="J99" s="78"/>
      <c r="K99" s="77"/>
      <c r="L99" s="79"/>
      <c r="M99" s="78"/>
      <c r="N99" s="80"/>
      <c r="O99" s="77"/>
      <c r="P99" s="78"/>
      <c r="Q99" s="78"/>
      <c r="R99" s="78"/>
      <c r="S99" s="77"/>
      <c r="T99" s="71">
        <v>0</v>
      </c>
      <c r="U99" s="72">
        <v>0</v>
      </c>
      <c r="V99" s="73">
        <f t="shared" si="8"/>
        <v>0</v>
      </c>
      <c r="W99" s="73">
        <f t="shared" si="4"/>
        <v>0</v>
      </c>
      <c r="X99" s="74">
        <f t="shared" si="7"/>
        <v>0.388695113816269</v>
      </c>
      <c r="Y99" s="75">
        <f t="shared" si="6"/>
        <v>0</v>
      </c>
    </row>
    <row r="100" spans="1:25" ht="11.25">
      <c r="A100" s="66" t="s">
        <v>549</v>
      </c>
      <c r="B100" s="99"/>
      <c r="C100" s="67"/>
      <c r="D100" s="67"/>
      <c r="E100" s="67"/>
      <c r="F100" s="67"/>
      <c r="G100" s="77"/>
      <c r="H100" s="78"/>
      <c r="I100" s="78"/>
      <c r="J100" s="78"/>
      <c r="K100" s="77"/>
      <c r="L100" s="79"/>
      <c r="M100" s="78"/>
      <c r="N100" s="80"/>
      <c r="O100" s="77"/>
      <c r="P100" s="78"/>
      <c r="Q100" s="78"/>
      <c r="R100" s="78"/>
      <c r="S100" s="77"/>
      <c r="T100" s="71">
        <v>0</v>
      </c>
      <c r="U100" s="72">
        <v>0</v>
      </c>
      <c r="V100" s="73">
        <f t="shared" si="8"/>
        <v>0</v>
      </c>
      <c r="W100" s="73">
        <f t="shared" si="4"/>
        <v>0</v>
      </c>
      <c r="X100" s="74">
        <f t="shared" si="7"/>
        <v>0.37664255214754744</v>
      </c>
      <c r="Y100" s="75">
        <f t="shared" si="6"/>
        <v>0</v>
      </c>
    </row>
    <row r="101" spans="1:25" ht="11.25">
      <c r="A101" s="66" t="s">
        <v>550</v>
      </c>
      <c r="B101" s="55"/>
      <c r="C101" s="67"/>
      <c r="D101" s="67"/>
      <c r="E101" s="67"/>
      <c r="F101" s="67"/>
      <c r="G101" s="77"/>
      <c r="H101" s="78"/>
      <c r="I101" s="78"/>
      <c r="J101" s="78"/>
      <c r="K101" s="77"/>
      <c r="L101" s="79"/>
      <c r="M101" s="78"/>
      <c r="N101" s="80"/>
      <c r="O101" s="77"/>
      <c r="P101" s="78"/>
      <c r="Q101" s="78"/>
      <c r="R101" s="78"/>
      <c r="S101" s="77"/>
      <c r="T101" s="71">
        <v>0</v>
      </c>
      <c r="U101" s="72">
        <v>0</v>
      </c>
      <c r="V101" s="73">
        <f t="shared" si="8"/>
        <v>0</v>
      </c>
      <c r="W101" s="73">
        <f t="shared" si="4"/>
        <v>0</v>
      </c>
      <c r="X101" s="74">
        <f t="shared" si="7"/>
        <v>0.36496371332126687</v>
      </c>
      <c r="Y101" s="75">
        <f t="shared" si="6"/>
        <v>0</v>
      </c>
    </row>
    <row r="102" spans="1:25" ht="11.25">
      <c r="A102" s="66" t="s">
        <v>551</v>
      </c>
      <c r="B102" s="99"/>
      <c r="C102" s="67"/>
      <c r="D102" s="67"/>
      <c r="E102" s="67"/>
      <c r="F102" s="67"/>
      <c r="G102" s="77"/>
      <c r="H102" s="78"/>
      <c r="I102" s="78"/>
      <c r="J102" s="78"/>
      <c r="K102" s="77"/>
      <c r="L102" s="79"/>
      <c r="M102" s="78"/>
      <c r="N102" s="80"/>
      <c r="O102" s="77"/>
      <c r="P102" s="78"/>
      <c r="Q102" s="78"/>
      <c r="R102" s="78"/>
      <c r="S102" s="77"/>
      <c r="T102" s="71">
        <v>0</v>
      </c>
      <c r="U102" s="72">
        <v>0</v>
      </c>
      <c r="V102" s="73">
        <f t="shared" si="8"/>
        <v>0</v>
      </c>
      <c r="W102" s="73">
        <f t="shared" si="4"/>
        <v>0</v>
      </c>
      <c r="X102" s="74">
        <f t="shared" si="7"/>
        <v>0.35364700903223534</v>
      </c>
      <c r="Y102" s="75">
        <f t="shared" si="6"/>
        <v>0</v>
      </c>
    </row>
    <row r="103" spans="1:25" ht="11.25">
      <c r="A103" s="66" t="s">
        <v>552</v>
      </c>
      <c r="B103" s="55"/>
      <c r="C103" s="67"/>
      <c r="D103" s="67"/>
      <c r="E103" s="67"/>
      <c r="F103" s="67"/>
      <c r="G103" s="77"/>
      <c r="H103" s="78"/>
      <c r="I103" s="78"/>
      <c r="J103" s="78"/>
      <c r="K103" s="77"/>
      <c r="L103" s="79"/>
      <c r="M103" s="78"/>
      <c r="N103" s="80"/>
      <c r="O103" s="77"/>
      <c r="P103" s="78"/>
      <c r="Q103" s="78"/>
      <c r="R103" s="78"/>
      <c r="S103" s="77"/>
      <c r="T103" s="71">
        <v>0</v>
      </c>
      <c r="U103" s="72">
        <v>0</v>
      </c>
      <c r="V103" s="73">
        <f t="shared" si="8"/>
        <v>0</v>
      </c>
      <c r="W103" s="73">
        <f t="shared" si="4"/>
        <v>0</v>
      </c>
      <c r="X103" s="74">
        <f t="shared" si="7"/>
        <v>0.3426812103025536</v>
      </c>
      <c r="Y103" s="75">
        <f t="shared" si="6"/>
        <v>0</v>
      </c>
    </row>
    <row r="104" spans="1:25" ht="11.25">
      <c r="A104" s="66" t="s">
        <v>553</v>
      </c>
      <c r="B104" s="99"/>
      <c r="C104" s="67"/>
      <c r="D104" s="67"/>
      <c r="E104" s="67"/>
      <c r="F104" s="67"/>
      <c r="G104" s="77"/>
      <c r="H104" s="78"/>
      <c r="I104" s="78"/>
      <c r="J104" s="78"/>
      <c r="K104" s="77"/>
      <c r="L104" s="79"/>
      <c r="M104" s="78"/>
      <c r="N104" s="80"/>
      <c r="O104" s="77"/>
      <c r="P104" s="78"/>
      <c r="Q104" s="78"/>
      <c r="R104" s="78"/>
      <c r="S104" s="77"/>
      <c r="T104" s="71">
        <v>0</v>
      </c>
      <c r="U104" s="72">
        <v>0</v>
      </c>
      <c r="V104" s="73">
        <f t="shared" si="8"/>
        <v>0</v>
      </c>
      <c r="W104" s="73">
        <f t="shared" si="4"/>
        <v>0</v>
      </c>
      <c r="X104" s="74">
        <f t="shared" si="7"/>
        <v>0.3320554363396837</v>
      </c>
      <c r="Y104" s="75">
        <f t="shared" si="6"/>
        <v>0</v>
      </c>
    </row>
    <row r="105" spans="1:25" ht="11.25">
      <c r="A105" s="66" t="s">
        <v>554</v>
      </c>
      <c r="B105" s="55"/>
      <c r="C105" s="67"/>
      <c r="D105" s="67"/>
      <c r="E105" s="67"/>
      <c r="F105" s="67"/>
      <c r="G105" s="77"/>
      <c r="H105" s="78"/>
      <c r="I105" s="78"/>
      <c r="J105" s="78"/>
      <c r="K105" s="77"/>
      <c r="L105" s="79"/>
      <c r="M105" s="78"/>
      <c r="N105" s="80"/>
      <c r="O105" s="77"/>
      <c r="P105" s="78"/>
      <c r="Q105" s="78"/>
      <c r="R105" s="78"/>
      <c r="S105" s="77"/>
      <c r="T105" s="71">
        <v>0</v>
      </c>
      <c r="U105" s="72">
        <v>0</v>
      </c>
      <c r="V105" s="73">
        <f t="shared" si="8"/>
        <v>0</v>
      </c>
      <c r="W105" s="73">
        <f t="shared" si="4"/>
        <v>0</v>
      </c>
      <c r="X105" s="74">
        <f t="shared" si="7"/>
        <v>0.3217591437400036</v>
      </c>
      <c r="Y105" s="75">
        <f t="shared" si="6"/>
        <v>0</v>
      </c>
    </row>
    <row r="106" spans="1:25" ht="11.25">
      <c r="A106" s="66" t="s">
        <v>555</v>
      </c>
      <c r="B106" s="99"/>
      <c r="C106" s="67"/>
      <c r="D106" s="67"/>
      <c r="E106" s="67"/>
      <c r="F106" s="67"/>
      <c r="G106" s="77"/>
      <c r="H106" s="78"/>
      <c r="I106" s="78"/>
      <c r="J106" s="78"/>
      <c r="K106" s="77"/>
      <c r="L106" s="79"/>
      <c r="M106" s="78"/>
      <c r="N106" s="80"/>
      <c r="O106" s="77"/>
      <c r="P106" s="78"/>
      <c r="Q106" s="78"/>
      <c r="R106" s="78"/>
      <c r="S106" s="77"/>
      <c r="T106" s="71">
        <v>0</v>
      </c>
      <c r="U106" s="72">
        <v>0</v>
      </c>
      <c r="V106" s="73">
        <f t="shared" si="8"/>
        <v>0</v>
      </c>
      <c r="W106" s="73">
        <f t="shared" si="4"/>
        <v>0</v>
      </c>
      <c r="X106" s="74">
        <f t="shared" si="7"/>
        <v>0.31178211602713524</v>
      </c>
      <c r="Y106" s="75">
        <f t="shared" si="6"/>
        <v>0</v>
      </c>
    </row>
    <row r="107" spans="1:25" ht="11.25">
      <c r="A107" s="66" t="s">
        <v>556</v>
      </c>
      <c r="B107" s="55"/>
      <c r="C107" s="67"/>
      <c r="D107" s="67"/>
      <c r="E107" s="67"/>
      <c r="F107" s="67"/>
      <c r="G107" s="77"/>
      <c r="H107" s="78"/>
      <c r="I107" s="78"/>
      <c r="J107" s="78"/>
      <c r="K107" s="77"/>
      <c r="L107" s="79"/>
      <c r="M107" s="78"/>
      <c r="N107" s="80"/>
      <c r="O107" s="77"/>
      <c r="P107" s="78"/>
      <c r="Q107" s="78"/>
      <c r="R107" s="78"/>
      <c r="S107" s="77"/>
      <c r="T107" s="71">
        <v>0</v>
      </c>
      <c r="U107" s="72">
        <v>0</v>
      </c>
      <c r="V107" s="73">
        <f t="shared" si="8"/>
        <v>0</v>
      </c>
      <c r="W107" s="73">
        <f t="shared" si="4"/>
        <v>0</v>
      </c>
      <c r="X107" s="74">
        <f t="shared" si="7"/>
        <v>0.3021144535146659</v>
      </c>
      <c r="Y107" s="75">
        <f t="shared" si="6"/>
        <v>0</v>
      </c>
    </row>
    <row r="108" spans="1:25" ht="11.25">
      <c r="A108" s="66" t="s">
        <v>557</v>
      </c>
      <c r="B108" s="99"/>
      <c r="C108" s="67"/>
      <c r="D108" s="67"/>
      <c r="E108" s="67"/>
      <c r="F108" s="67"/>
      <c r="G108" s="77"/>
      <c r="H108" s="78"/>
      <c r="I108" s="78"/>
      <c r="J108" s="78"/>
      <c r="K108" s="77"/>
      <c r="L108" s="79"/>
      <c r="M108" s="78"/>
      <c r="N108" s="80"/>
      <c r="O108" s="77"/>
      <c r="P108" s="78"/>
      <c r="Q108" s="78"/>
      <c r="R108" s="78"/>
      <c r="S108" s="77"/>
      <c r="T108" s="71">
        <v>0</v>
      </c>
      <c r="U108" s="72">
        <v>0</v>
      </c>
      <c r="V108" s="73">
        <f t="shared" si="8"/>
        <v>0</v>
      </c>
      <c r="W108" s="73">
        <f t="shared" si="4"/>
        <v>0</v>
      </c>
      <c r="X108" s="74">
        <f t="shared" si="7"/>
        <v>0.2927465634832034</v>
      </c>
      <c r="Y108" s="75">
        <f t="shared" si="6"/>
        <v>0</v>
      </c>
    </row>
    <row r="109" spans="1:25" ht="11.25">
      <c r="A109" s="66" t="s">
        <v>558</v>
      </c>
      <c r="B109" s="55"/>
      <c r="C109" s="67"/>
      <c r="D109" s="67"/>
      <c r="E109" s="67"/>
      <c r="F109" s="67"/>
      <c r="G109" s="77"/>
      <c r="H109" s="78"/>
      <c r="I109" s="78"/>
      <c r="J109" s="78"/>
      <c r="K109" s="77"/>
      <c r="L109" s="79"/>
      <c r="M109" s="78"/>
      <c r="N109" s="80"/>
      <c r="O109" s="77"/>
      <c r="P109" s="78"/>
      <c r="Q109" s="78"/>
      <c r="R109" s="78"/>
      <c r="S109" s="77"/>
      <c r="T109" s="71">
        <v>0</v>
      </c>
      <c r="U109" s="72">
        <v>0</v>
      </c>
      <c r="V109" s="73">
        <f t="shared" si="8"/>
        <v>0</v>
      </c>
      <c r="W109" s="73">
        <f t="shared" si="4"/>
        <v>0</v>
      </c>
      <c r="X109" s="74">
        <f t="shared" si="7"/>
        <v>0.28366915066201875</v>
      </c>
      <c r="Y109" s="75">
        <f t="shared" si="6"/>
        <v>0</v>
      </c>
    </row>
    <row r="110" spans="1:25" ht="11.25">
      <c r="A110" s="66" t="s">
        <v>559</v>
      </c>
      <c r="B110" s="99"/>
      <c r="C110" s="67"/>
      <c r="D110" s="67"/>
      <c r="E110" s="67"/>
      <c r="F110" s="67"/>
      <c r="G110" s="77"/>
      <c r="H110" s="78"/>
      <c r="I110" s="78"/>
      <c r="J110" s="78"/>
      <c r="K110" s="77"/>
      <c r="L110" s="79"/>
      <c r="M110" s="78"/>
      <c r="N110" s="80"/>
      <c r="O110" s="77"/>
      <c r="P110" s="78"/>
      <c r="Q110" s="78"/>
      <c r="R110" s="78"/>
      <c r="S110" s="77"/>
      <c r="T110" s="71">
        <v>0</v>
      </c>
      <c r="U110" s="72">
        <v>0</v>
      </c>
      <c r="V110" s="73">
        <f t="shared" si="8"/>
        <v>0</v>
      </c>
      <c r="W110" s="73">
        <f t="shared" si="4"/>
        <v>0</v>
      </c>
      <c r="X110" s="74">
        <f t="shared" si="7"/>
        <v>0.2748732080058321</v>
      </c>
      <c r="Y110" s="75">
        <f t="shared" si="6"/>
        <v>0</v>
      </c>
    </row>
    <row r="111" spans="1:25" ht="11.25">
      <c r="A111" s="66" t="s">
        <v>560</v>
      </c>
      <c r="B111" s="55"/>
      <c r="C111" s="67"/>
      <c r="D111" s="67"/>
      <c r="E111" s="67"/>
      <c r="F111" s="67"/>
      <c r="G111" s="77"/>
      <c r="H111" s="78"/>
      <c r="I111" s="78"/>
      <c r="J111" s="78"/>
      <c r="K111" s="77"/>
      <c r="L111" s="79"/>
      <c r="M111" s="78"/>
      <c r="N111" s="80"/>
      <c r="O111" s="77"/>
      <c r="P111" s="78"/>
      <c r="Q111" s="78"/>
      <c r="R111" s="78"/>
      <c r="S111" s="77"/>
      <c r="T111" s="71">
        <v>0</v>
      </c>
      <c r="U111" s="72">
        <v>0</v>
      </c>
      <c r="V111" s="73">
        <f t="shared" si="8"/>
        <v>0</v>
      </c>
      <c r="W111" s="73">
        <f t="shared" si="4"/>
        <v>0</v>
      </c>
      <c r="X111" s="74">
        <f t="shared" si="7"/>
        <v>0.2663500077575892</v>
      </c>
      <c r="Y111" s="75">
        <f t="shared" si="6"/>
        <v>0</v>
      </c>
    </row>
    <row r="112" spans="1:25" ht="11.25">
      <c r="A112" s="66" t="s">
        <v>561</v>
      </c>
      <c r="B112" s="99"/>
      <c r="C112" s="67"/>
      <c r="D112" s="67"/>
      <c r="E112" s="67"/>
      <c r="F112" s="67"/>
      <c r="G112" s="77"/>
      <c r="H112" s="78"/>
      <c r="I112" s="78"/>
      <c r="J112" s="78"/>
      <c r="K112" s="77"/>
      <c r="L112" s="79"/>
      <c r="M112" s="78"/>
      <c r="N112" s="80"/>
      <c r="O112" s="77"/>
      <c r="P112" s="78"/>
      <c r="Q112" s="78"/>
      <c r="R112" s="78"/>
      <c r="S112" s="77"/>
      <c r="T112" s="71">
        <v>0</v>
      </c>
      <c r="U112" s="72">
        <v>0</v>
      </c>
      <c r="V112" s="73">
        <f t="shared" si="8"/>
        <v>0</v>
      </c>
      <c r="W112" s="73">
        <f t="shared" si="4"/>
        <v>0</v>
      </c>
      <c r="X112" s="74">
        <f t="shared" si="7"/>
        <v>0.2580910927883616</v>
      </c>
      <c r="Y112" s="75">
        <f t="shared" si="6"/>
        <v>0</v>
      </c>
    </row>
    <row r="113" spans="1:25" ht="11.25">
      <c r="A113" s="66" t="s">
        <v>562</v>
      </c>
      <c r="B113" s="55"/>
      <c r="C113" s="67"/>
      <c r="D113" s="67"/>
      <c r="E113" s="67"/>
      <c r="F113" s="67"/>
      <c r="G113" s="77"/>
      <c r="H113" s="78"/>
      <c r="I113" s="78"/>
      <c r="J113" s="78"/>
      <c r="K113" s="77"/>
      <c r="L113" s="79"/>
      <c r="M113" s="78"/>
      <c r="N113" s="80"/>
      <c r="O113" s="77"/>
      <c r="P113" s="78"/>
      <c r="Q113" s="78"/>
      <c r="R113" s="78"/>
      <c r="S113" s="77"/>
      <c r="T113" s="71">
        <v>0</v>
      </c>
      <c r="U113" s="72">
        <v>0</v>
      </c>
      <c r="V113" s="73">
        <f t="shared" si="8"/>
        <v>0</v>
      </c>
      <c r="W113" s="73">
        <f t="shared" si="4"/>
        <v>0</v>
      </c>
      <c r="X113" s="74">
        <f t="shared" si="7"/>
        <v>0.25008826820577673</v>
      </c>
      <c r="Y113" s="75">
        <f t="shared" si="6"/>
        <v>0</v>
      </c>
    </row>
    <row r="114" spans="1:25" ht="11.25">
      <c r="A114" s="66" t="s">
        <v>563</v>
      </c>
      <c r="B114" s="99"/>
      <c r="C114" s="67"/>
      <c r="D114" s="67"/>
      <c r="E114" s="67"/>
      <c r="F114" s="67"/>
      <c r="G114" s="77"/>
      <c r="H114" s="78"/>
      <c r="I114" s="78"/>
      <c r="J114" s="78"/>
      <c r="K114" s="77"/>
      <c r="L114" s="79"/>
      <c r="M114" s="78"/>
      <c r="N114" s="80"/>
      <c r="O114" s="77"/>
      <c r="P114" s="78"/>
      <c r="Q114" s="78"/>
      <c r="R114" s="78"/>
      <c r="S114" s="77"/>
      <c r="T114" s="71">
        <v>0</v>
      </c>
      <c r="U114" s="72">
        <v>0</v>
      </c>
      <c r="V114" s="73">
        <f t="shared" si="8"/>
        <v>0</v>
      </c>
      <c r="W114" s="73">
        <f t="shared" si="4"/>
        <v>0</v>
      </c>
      <c r="X114" s="74">
        <f t="shared" si="7"/>
        <v>0.24233359322265186</v>
      </c>
      <c r="Y114" s="75">
        <f t="shared" si="6"/>
        <v>0</v>
      </c>
    </row>
    <row r="115" spans="1:25" ht="11.25">
      <c r="A115" s="66" t="s">
        <v>564</v>
      </c>
      <c r="B115" s="55"/>
      <c r="C115" s="67"/>
      <c r="D115" s="67"/>
      <c r="E115" s="67"/>
      <c r="F115" s="67"/>
      <c r="G115" s="77"/>
      <c r="H115" s="78"/>
      <c r="I115" s="78"/>
      <c r="J115" s="78"/>
      <c r="K115" s="77"/>
      <c r="L115" s="79"/>
      <c r="M115" s="78"/>
      <c r="N115" s="80"/>
      <c r="O115" s="77"/>
      <c r="P115" s="78"/>
      <c r="Q115" s="78"/>
      <c r="R115" s="78"/>
      <c r="S115" s="77"/>
      <c r="T115" s="71">
        <v>0</v>
      </c>
      <c r="U115" s="72">
        <v>0</v>
      </c>
      <c r="V115" s="73">
        <f t="shared" si="8"/>
        <v>0</v>
      </c>
      <c r="W115" s="73">
        <f t="shared" si="4"/>
        <v>0</v>
      </c>
      <c r="X115" s="74">
        <f t="shared" si="7"/>
        <v>0.23481937327776342</v>
      </c>
      <c r="Y115" s="75">
        <f t="shared" si="6"/>
        <v>0</v>
      </c>
    </row>
    <row r="116" spans="1:25" ht="12" thickBot="1">
      <c r="A116" s="81" t="s">
        <v>571</v>
      </c>
      <c r="B116" s="82" t="s">
        <v>334</v>
      </c>
      <c r="C116" s="83"/>
      <c r="D116" s="83"/>
      <c r="E116" s="83"/>
      <c r="F116" s="83"/>
      <c r="G116" s="84"/>
      <c r="H116" s="85" t="s">
        <v>565</v>
      </c>
      <c r="I116" s="85"/>
      <c r="J116" s="85"/>
      <c r="K116" s="84"/>
      <c r="L116" s="86"/>
      <c r="M116" s="85"/>
      <c r="N116" s="87"/>
      <c r="O116" s="84"/>
      <c r="P116" s="85"/>
      <c r="Q116" s="85"/>
      <c r="R116" s="85"/>
      <c r="S116" s="84"/>
      <c r="T116" s="88">
        <v>0</v>
      </c>
      <c r="U116" s="89">
        <v>0</v>
      </c>
      <c r="V116" s="90">
        <v>0</v>
      </c>
      <c r="W116" s="90">
        <f t="shared" si="4"/>
        <v>0</v>
      </c>
      <c r="X116" s="74">
        <f t="shared" si="7"/>
        <v>0.22753815240093353</v>
      </c>
      <c r="Y116" s="92">
        <f t="shared" si="6"/>
        <v>0</v>
      </c>
    </row>
    <row r="117" spans="1:25" ht="12" thickBot="1">
      <c r="A117" s="58"/>
      <c r="B117" s="58"/>
      <c r="C117" s="58"/>
      <c r="D117" s="58"/>
      <c r="E117" s="58"/>
      <c r="F117" s="58"/>
      <c r="G117" s="58"/>
      <c r="H117" s="58"/>
      <c r="I117" s="58"/>
      <c r="J117" s="58"/>
      <c r="K117" s="58"/>
      <c r="L117" s="58"/>
      <c r="M117" s="58"/>
      <c r="N117" s="58"/>
      <c r="O117" s="58"/>
      <c r="P117" s="58"/>
      <c r="Q117" s="58"/>
      <c r="R117" s="58"/>
      <c r="S117" s="58"/>
      <c r="T117" s="93"/>
      <c r="U117" s="94"/>
      <c r="V117" s="95"/>
      <c r="W117" s="650" t="s">
        <v>566</v>
      </c>
      <c r="X117" s="651"/>
      <c r="Y117" s="96">
        <f>SUM(Y70:Y116)</f>
        <v>60200239.28871379</v>
      </c>
    </row>
    <row r="118" spans="1:25" ht="11.25">
      <c r="A118" s="28" t="s">
        <v>567</v>
      </c>
      <c r="B118" s="97"/>
      <c r="X118" s="98"/>
      <c r="Y118" s="28"/>
    </row>
    <row r="119" spans="1:25" ht="11.25">
      <c r="A119" s="652" t="s">
        <v>568</v>
      </c>
      <c r="B119" s="653"/>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row>
    <row r="120" spans="1:25" ht="11.25">
      <c r="A120" s="653"/>
      <c r="B120" s="653"/>
      <c r="C120" s="653"/>
      <c r="D120" s="653"/>
      <c r="E120" s="653"/>
      <c r="F120" s="653"/>
      <c r="G120" s="653"/>
      <c r="H120" s="653"/>
      <c r="I120" s="653"/>
      <c r="J120" s="653"/>
      <c r="K120" s="653"/>
      <c r="L120" s="653"/>
      <c r="M120" s="653"/>
      <c r="N120" s="653"/>
      <c r="O120" s="653"/>
      <c r="P120" s="653"/>
      <c r="Q120" s="653"/>
      <c r="R120" s="653"/>
      <c r="S120" s="653"/>
      <c r="T120" s="653"/>
      <c r="U120" s="653"/>
      <c r="V120" s="653"/>
      <c r="W120" s="653"/>
      <c r="X120" s="653"/>
      <c r="Y120" s="653"/>
    </row>
    <row r="121" spans="1:2" ht="11.25">
      <c r="A121" s="28" t="s">
        <v>569</v>
      </c>
      <c r="B121" s="97"/>
    </row>
    <row r="124" spans="24:25" ht="13.5">
      <c r="X124" s="637" t="s">
        <v>298</v>
      </c>
      <c r="Y124" s="637"/>
    </row>
    <row r="125" spans="1:25" ht="13.5">
      <c r="A125" s="638" t="s">
        <v>570</v>
      </c>
      <c r="B125" s="638"/>
      <c r="C125" s="638"/>
      <c r="D125" s="638"/>
      <c r="E125" s="638"/>
      <c r="F125" s="638"/>
      <c r="G125" s="638"/>
      <c r="H125" s="638"/>
      <c r="I125" s="638"/>
      <c r="J125" s="638"/>
      <c r="K125" s="638"/>
      <c r="L125" s="638"/>
      <c r="M125" s="638"/>
      <c r="N125" s="638"/>
      <c r="O125" s="638"/>
      <c r="P125" s="638"/>
      <c r="Q125" s="638"/>
      <c r="R125" s="638"/>
      <c r="S125" s="638"/>
      <c r="T125" s="638"/>
      <c r="U125" s="638"/>
      <c r="V125" s="638"/>
      <c r="W125" s="638"/>
      <c r="X125" s="638"/>
      <c r="Y125" s="638"/>
    </row>
    <row r="126" spans="1:25" ht="14.25" thickBot="1">
      <c r="A126" s="636" t="s">
        <v>192</v>
      </c>
      <c r="B126" s="636"/>
      <c r="C126" s="636"/>
      <c r="W126" s="30" t="s">
        <v>192</v>
      </c>
      <c r="X126" s="639" t="s">
        <v>299</v>
      </c>
      <c r="Y126" s="639"/>
    </row>
    <row r="127" spans="1:25" ht="12.75">
      <c r="A127" s="644" t="s">
        <v>300</v>
      </c>
      <c r="B127" s="646" t="s">
        <v>301</v>
      </c>
      <c r="C127" s="648" t="s">
        <v>302</v>
      </c>
      <c r="D127" s="648" t="s">
        <v>303</v>
      </c>
      <c r="E127" s="648" t="s">
        <v>304</v>
      </c>
      <c r="F127" s="648" t="s">
        <v>305</v>
      </c>
      <c r="G127" s="32"/>
      <c r="H127" s="33"/>
      <c r="I127" s="33" t="s">
        <v>306</v>
      </c>
      <c r="J127" s="33"/>
      <c r="K127" s="33"/>
      <c r="L127" s="32"/>
      <c r="M127" s="33" t="s">
        <v>307</v>
      </c>
      <c r="N127" s="34"/>
      <c r="O127" s="640" t="s">
        <v>308</v>
      </c>
      <c r="P127" s="640"/>
      <c r="Q127" s="640"/>
      <c r="R127" s="640"/>
      <c r="S127" s="641"/>
      <c r="T127" s="642" t="s">
        <v>309</v>
      </c>
      <c r="U127" s="654" t="s">
        <v>310</v>
      </c>
      <c r="V127" s="656" t="s">
        <v>311</v>
      </c>
      <c r="W127" s="656" t="s">
        <v>312</v>
      </c>
      <c r="X127" s="658" t="s">
        <v>313</v>
      </c>
      <c r="Y127" s="660" t="s">
        <v>314</v>
      </c>
    </row>
    <row r="128" spans="1:25" ht="47.25" thickBot="1">
      <c r="A128" s="645"/>
      <c r="B128" s="647"/>
      <c r="C128" s="649"/>
      <c r="D128" s="649"/>
      <c r="E128" s="649"/>
      <c r="F128" s="649"/>
      <c r="G128" s="36" t="s">
        <v>315</v>
      </c>
      <c r="H128" s="37" t="s">
        <v>80</v>
      </c>
      <c r="I128" s="37" t="s">
        <v>81</v>
      </c>
      <c r="J128" s="37" t="s">
        <v>82</v>
      </c>
      <c r="K128" s="36" t="s">
        <v>83</v>
      </c>
      <c r="L128" s="38" t="s">
        <v>84</v>
      </c>
      <c r="M128" s="37" t="s">
        <v>85</v>
      </c>
      <c r="N128" s="39" t="s">
        <v>86</v>
      </c>
      <c r="O128" s="36" t="s">
        <v>316</v>
      </c>
      <c r="P128" s="37" t="s">
        <v>317</v>
      </c>
      <c r="Q128" s="37" t="s">
        <v>318</v>
      </c>
      <c r="R128" s="37" t="s">
        <v>319</v>
      </c>
      <c r="S128" s="36" t="s">
        <v>320</v>
      </c>
      <c r="T128" s="643"/>
      <c r="U128" s="655"/>
      <c r="V128" s="657"/>
      <c r="W128" s="657"/>
      <c r="X128" s="659"/>
      <c r="Y128" s="661"/>
    </row>
    <row r="129" spans="1:25" ht="12" thickBot="1">
      <c r="A129" s="40" t="s">
        <v>36</v>
      </c>
      <c r="B129" s="41">
        <v>39</v>
      </c>
      <c r="C129" s="42"/>
      <c r="D129" s="42"/>
      <c r="E129" s="42"/>
      <c r="F129" s="42"/>
      <c r="G129" s="43">
        <v>14</v>
      </c>
      <c r="H129" s="44"/>
      <c r="I129" s="44"/>
      <c r="J129" s="44"/>
      <c r="K129" s="43"/>
      <c r="L129" s="45"/>
      <c r="M129" s="44"/>
      <c r="N129" s="46"/>
      <c r="O129" s="43"/>
      <c r="P129" s="44"/>
      <c r="Q129" s="44"/>
      <c r="R129" s="44"/>
      <c r="S129" s="43"/>
      <c r="T129" s="47">
        <v>2</v>
      </c>
      <c r="U129" s="48">
        <v>201</v>
      </c>
      <c r="V129" s="49">
        <v>10272</v>
      </c>
      <c r="W129" s="49">
        <f aca="true" t="shared" si="9" ref="W129:W177">U129*V129</f>
        <v>2064672</v>
      </c>
      <c r="X129" s="48" t="s">
        <v>321</v>
      </c>
      <c r="Y129" s="50" t="s">
        <v>321</v>
      </c>
    </row>
    <row r="130" spans="1:25" ht="12" thickTop="1">
      <c r="A130" s="51" t="s">
        <v>322</v>
      </c>
      <c r="B130" s="52">
        <v>40</v>
      </c>
      <c r="C130" s="53"/>
      <c r="D130" s="54"/>
      <c r="E130" s="54"/>
      <c r="F130" s="54"/>
      <c r="G130" s="55">
        <v>15</v>
      </c>
      <c r="H130" s="56"/>
      <c r="I130" s="56"/>
      <c r="J130" s="57"/>
      <c r="K130" s="58"/>
      <c r="L130" s="59"/>
      <c r="M130" s="57"/>
      <c r="N130" s="60"/>
      <c r="O130" s="58"/>
      <c r="P130" s="57"/>
      <c r="Q130" s="57"/>
      <c r="R130" s="57"/>
      <c r="S130" s="58"/>
      <c r="T130" s="61">
        <v>2</v>
      </c>
      <c r="U130" s="62">
        <v>201</v>
      </c>
      <c r="V130" s="63">
        <f aca="true" t="shared" si="10" ref="V130:V175">V129*1.021</f>
        <v>10487.712</v>
      </c>
      <c r="W130" s="63">
        <f t="shared" si="9"/>
        <v>2108030.1119999997</v>
      </c>
      <c r="X130" s="64">
        <f>1/1.032</f>
        <v>0.9689922480620154</v>
      </c>
      <c r="Y130" s="65">
        <f aca="true" t="shared" si="11" ref="Y130:Y177">W130*X130</f>
        <v>2042664.837209302</v>
      </c>
    </row>
    <row r="131" spans="1:25" ht="11.25">
      <c r="A131" s="66" t="s">
        <v>323</v>
      </c>
      <c r="B131" s="55">
        <v>41</v>
      </c>
      <c r="C131" s="67"/>
      <c r="D131" s="67"/>
      <c r="E131" s="67"/>
      <c r="F131" s="67"/>
      <c r="G131" s="55">
        <v>16</v>
      </c>
      <c r="H131" s="68"/>
      <c r="I131" s="68"/>
      <c r="J131" s="68"/>
      <c r="K131" s="55"/>
      <c r="L131" s="69"/>
      <c r="M131" s="68"/>
      <c r="N131" s="70"/>
      <c r="O131" s="55"/>
      <c r="P131" s="68"/>
      <c r="Q131" s="68"/>
      <c r="R131" s="68"/>
      <c r="S131" s="55"/>
      <c r="T131" s="71">
        <v>2</v>
      </c>
      <c r="U131" s="72">
        <v>201</v>
      </c>
      <c r="V131" s="63">
        <f t="shared" si="10"/>
        <v>10707.953951999998</v>
      </c>
      <c r="W131" s="73">
        <f t="shared" si="9"/>
        <v>2152298.744352</v>
      </c>
      <c r="X131" s="74">
        <f aca="true" t="shared" si="12" ref="X131:X175">X130/1.032</f>
        <v>0.9389459768042785</v>
      </c>
      <c r="Y131" s="75">
        <f t="shared" si="11"/>
        <v>2020892.2468902105</v>
      </c>
    </row>
    <row r="132" spans="1:25" ht="11.25">
      <c r="A132" s="66" t="s">
        <v>324</v>
      </c>
      <c r="B132" s="55">
        <v>42</v>
      </c>
      <c r="C132" s="76"/>
      <c r="D132" s="67"/>
      <c r="E132" s="67"/>
      <c r="F132" s="67"/>
      <c r="G132" s="55">
        <v>17</v>
      </c>
      <c r="H132" s="68"/>
      <c r="I132" s="68"/>
      <c r="J132" s="68"/>
      <c r="K132" s="55"/>
      <c r="L132" s="69"/>
      <c r="M132" s="68"/>
      <c r="N132" s="70"/>
      <c r="O132" s="55"/>
      <c r="P132" s="68"/>
      <c r="Q132" s="68"/>
      <c r="R132" s="68"/>
      <c r="S132" s="55"/>
      <c r="T132" s="71">
        <v>2</v>
      </c>
      <c r="U132" s="72">
        <v>201</v>
      </c>
      <c r="V132" s="63">
        <f t="shared" si="10"/>
        <v>10932.820984991997</v>
      </c>
      <c r="W132" s="73">
        <f t="shared" si="9"/>
        <v>2197497.0179833914</v>
      </c>
      <c r="X132" s="74">
        <f t="shared" si="12"/>
        <v>0.9098313728723628</v>
      </c>
      <c r="Y132" s="75">
        <f t="shared" si="11"/>
        <v>1999351.7287547523</v>
      </c>
    </row>
    <row r="133" spans="1:25" ht="11.25">
      <c r="A133" s="66" t="s">
        <v>325</v>
      </c>
      <c r="B133" s="55">
        <v>43</v>
      </c>
      <c r="C133" s="67"/>
      <c r="D133" s="67"/>
      <c r="E133" s="67"/>
      <c r="F133" s="67"/>
      <c r="G133" s="55">
        <v>18</v>
      </c>
      <c r="H133" s="68"/>
      <c r="I133" s="68"/>
      <c r="J133" s="68"/>
      <c r="K133" s="55"/>
      <c r="L133" s="69"/>
      <c r="M133" s="68"/>
      <c r="N133" s="70"/>
      <c r="O133" s="55"/>
      <c r="P133" s="68"/>
      <c r="Q133" s="68"/>
      <c r="R133" s="68"/>
      <c r="S133" s="55"/>
      <c r="T133" s="71">
        <v>2</v>
      </c>
      <c r="U133" s="72">
        <v>201</v>
      </c>
      <c r="V133" s="63">
        <f t="shared" si="10"/>
        <v>11162.410225676827</v>
      </c>
      <c r="W133" s="73">
        <f t="shared" si="9"/>
        <v>2243644.455361042</v>
      </c>
      <c r="X133" s="74">
        <f t="shared" si="12"/>
        <v>0.8816195473569407</v>
      </c>
      <c r="Y133" s="75">
        <f t="shared" si="11"/>
        <v>1978040.8091653117</v>
      </c>
    </row>
    <row r="134" spans="1:25" ht="11.25">
      <c r="A134" s="66" t="s">
        <v>326</v>
      </c>
      <c r="B134" s="55">
        <v>44</v>
      </c>
      <c r="C134" s="76"/>
      <c r="D134" s="67"/>
      <c r="E134" s="67"/>
      <c r="F134" s="67"/>
      <c r="G134" s="55"/>
      <c r="H134" s="68"/>
      <c r="I134" s="68"/>
      <c r="J134" s="68"/>
      <c r="K134" s="55"/>
      <c r="L134" s="69"/>
      <c r="M134" s="68"/>
      <c r="N134" s="70"/>
      <c r="O134" s="55"/>
      <c r="P134" s="68"/>
      <c r="Q134" s="68"/>
      <c r="R134" s="68"/>
      <c r="S134" s="55"/>
      <c r="T134" s="71">
        <v>1</v>
      </c>
      <c r="U134" s="72">
        <v>153</v>
      </c>
      <c r="V134" s="63">
        <f t="shared" si="10"/>
        <v>11396.82084041604</v>
      </c>
      <c r="W134" s="73">
        <f t="shared" si="9"/>
        <v>1743713.588583654</v>
      </c>
      <c r="X134" s="74">
        <f t="shared" si="12"/>
        <v>0.8542825071288185</v>
      </c>
      <c r="Y134" s="75">
        <f t="shared" si="11"/>
        <v>1489624.016169833</v>
      </c>
    </row>
    <row r="135" spans="1:25" ht="11.25">
      <c r="A135" s="66" t="s">
        <v>327</v>
      </c>
      <c r="B135" s="55">
        <v>45</v>
      </c>
      <c r="C135" s="67"/>
      <c r="D135" s="67"/>
      <c r="E135" s="67"/>
      <c r="F135" s="67"/>
      <c r="G135" s="55"/>
      <c r="H135" s="68"/>
      <c r="I135" s="68"/>
      <c r="J135" s="68"/>
      <c r="K135" s="55"/>
      <c r="L135" s="69"/>
      <c r="M135" s="68"/>
      <c r="N135" s="70"/>
      <c r="O135" s="55"/>
      <c r="P135" s="68"/>
      <c r="Q135" s="68"/>
      <c r="R135" s="68"/>
      <c r="S135" s="55"/>
      <c r="T135" s="71">
        <v>1</v>
      </c>
      <c r="U135" s="72">
        <v>153</v>
      </c>
      <c r="V135" s="63">
        <f t="shared" si="10"/>
        <v>11636.154078064776</v>
      </c>
      <c r="W135" s="73">
        <f t="shared" si="9"/>
        <v>1780331.5739439107</v>
      </c>
      <c r="X135" s="74">
        <f t="shared" si="12"/>
        <v>0.8277931270628086</v>
      </c>
      <c r="Y135" s="75">
        <f t="shared" si="11"/>
        <v>1473746.2408036818</v>
      </c>
    </row>
    <row r="136" spans="1:25" ht="11.25">
      <c r="A136" s="66" t="s">
        <v>328</v>
      </c>
      <c r="B136" s="55">
        <v>46</v>
      </c>
      <c r="C136" s="76"/>
      <c r="D136" s="67"/>
      <c r="E136" s="67"/>
      <c r="F136" s="67"/>
      <c r="G136" s="55"/>
      <c r="H136" s="68"/>
      <c r="I136" s="68"/>
      <c r="J136" s="68"/>
      <c r="K136" s="55"/>
      <c r="L136" s="69"/>
      <c r="M136" s="68"/>
      <c r="N136" s="70"/>
      <c r="O136" s="55"/>
      <c r="P136" s="68"/>
      <c r="Q136" s="68"/>
      <c r="R136" s="68"/>
      <c r="S136" s="55"/>
      <c r="T136" s="71">
        <v>1</v>
      </c>
      <c r="U136" s="72">
        <v>153</v>
      </c>
      <c r="V136" s="63">
        <f t="shared" si="10"/>
        <v>11880.513313704134</v>
      </c>
      <c r="W136" s="73">
        <f t="shared" si="9"/>
        <v>1817718.5369967325</v>
      </c>
      <c r="X136" s="74">
        <f t="shared" si="12"/>
        <v>0.8021251231228765</v>
      </c>
      <c r="Y136" s="75">
        <f t="shared" si="11"/>
        <v>1458037.705291239</v>
      </c>
    </row>
    <row r="137" spans="1:25" ht="11.25">
      <c r="A137" s="66" t="s">
        <v>329</v>
      </c>
      <c r="B137" s="55">
        <v>47</v>
      </c>
      <c r="C137" s="67"/>
      <c r="D137" s="67"/>
      <c r="E137" s="67"/>
      <c r="F137" s="67"/>
      <c r="G137" s="55"/>
      <c r="H137" s="68"/>
      <c r="I137" s="68"/>
      <c r="J137" s="68"/>
      <c r="K137" s="55"/>
      <c r="L137" s="69"/>
      <c r="M137" s="68"/>
      <c r="N137" s="70"/>
      <c r="O137" s="55"/>
      <c r="P137" s="68"/>
      <c r="Q137" s="68"/>
      <c r="R137" s="68"/>
      <c r="S137" s="55"/>
      <c r="T137" s="71">
        <v>1</v>
      </c>
      <c r="U137" s="72">
        <v>153</v>
      </c>
      <c r="V137" s="63">
        <f t="shared" si="10"/>
        <v>12130.00409329192</v>
      </c>
      <c r="W137" s="73">
        <f t="shared" si="9"/>
        <v>1855890.6262736637</v>
      </c>
      <c r="X137" s="74">
        <f t="shared" si="12"/>
        <v>0.7772530262818571</v>
      </c>
      <c r="Y137" s="75">
        <f t="shared" si="11"/>
        <v>1442496.605719336</v>
      </c>
    </row>
    <row r="138" spans="1:25" ht="11.25">
      <c r="A138" s="66" t="s">
        <v>330</v>
      </c>
      <c r="B138" s="55">
        <v>48</v>
      </c>
      <c r="C138" s="76"/>
      <c r="D138" s="67"/>
      <c r="E138" s="67"/>
      <c r="F138" s="67"/>
      <c r="G138" s="55"/>
      <c r="H138" s="68"/>
      <c r="I138" s="68"/>
      <c r="J138" s="68"/>
      <c r="K138" s="55"/>
      <c r="L138" s="69"/>
      <c r="M138" s="68"/>
      <c r="N138" s="70"/>
      <c r="O138" s="55"/>
      <c r="P138" s="68"/>
      <c r="Q138" s="68"/>
      <c r="R138" s="68"/>
      <c r="S138" s="55"/>
      <c r="T138" s="71">
        <v>1</v>
      </c>
      <c r="U138" s="72">
        <v>153</v>
      </c>
      <c r="V138" s="63">
        <f t="shared" si="10"/>
        <v>12384.734179251049</v>
      </c>
      <c r="W138" s="73">
        <f t="shared" si="9"/>
        <v>1894864.3294254104</v>
      </c>
      <c r="X138" s="74">
        <f t="shared" si="12"/>
        <v>0.7531521572498615</v>
      </c>
      <c r="Y138" s="75">
        <f t="shared" si="11"/>
        <v>1427121.15740256</v>
      </c>
    </row>
    <row r="139" spans="1:25" ht="11.25">
      <c r="A139" s="66" t="s">
        <v>331</v>
      </c>
      <c r="B139" s="55">
        <v>49</v>
      </c>
      <c r="C139" s="67"/>
      <c r="D139" s="67"/>
      <c r="E139" s="67"/>
      <c r="F139" s="67"/>
      <c r="G139" s="55"/>
      <c r="H139" s="68"/>
      <c r="I139" s="68"/>
      <c r="J139" s="68"/>
      <c r="K139" s="55"/>
      <c r="L139" s="69"/>
      <c r="M139" s="68"/>
      <c r="N139" s="70"/>
      <c r="O139" s="55"/>
      <c r="P139" s="68"/>
      <c r="Q139" s="68"/>
      <c r="R139" s="68"/>
      <c r="S139" s="55"/>
      <c r="T139" s="71">
        <v>1</v>
      </c>
      <c r="U139" s="72">
        <v>153</v>
      </c>
      <c r="V139" s="63">
        <f t="shared" si="10"/>
        <v>12644.81359701532</v>
      </c>
      <c r="W139" s="73">
        <f t="shared" si="9"/>
        <v>1934656.480343344</v>
      </c>
      <c r="X139" s="74">
        <f t="shared" si="12"/>
        <v>0.7297986019862999</v>
      </c>
      <c r="Y139" s="75">
        <f t="shared" si="11"/>
        <v>1411909.5946783079</v>
      </c>
    </row>
    <row r="140" spans="1:25" ht="11.25">
      <c r="A140" s="66" t="s">
        <v>332</v>
      </c>
      <c r="B140" s="55">
        <v>50</v>
      </c>
      <c r="C140" s="76"/>
      <c r="D140" s="67"/>
      <c r="E140" s="67"/>
      <c r="F140" s="67"/>
      <c r="G140" s="55"/>
      <c r="H140" s="68"/>
      <c r="I140" s="68"/>
      <c r="J140" s="68"/>
      <c r="K140" s="55"/>
      <c r="L140" s="69"/>
      <c r="M140" s="68"/>
      <c r="N140" s="70"/>
      <c r="O140" s="55"/>
      <c r="P140" s="68"/>
      <c r="Q140" s="68"/>
      <c r="R140" s="68"/>
      <c r="S140" s="55"/>
      <c r="T140" s="71">
        <v>1</v>
      </c>
      <c r="U140" s="72">
        <v>153</v>
      </c>
      <c r="V140" s="63">
        <f t="shared" si="10"/>
        <v>12910.354682552641</v>
      </c>
      <c r="W140" s="73">
        <f t="shared" si="9"/>
        <v>1975284.266430554</v>
      </c>
      <c r="X140" s="74">
        <f t="shared" si="12"/>
        <v>0.7071691879712207</v>
      </c>
      <c r="Y140" s="75">
        <f t="shared" si="11"/>
        <v>1396860.1707040232</v>
      </c>
    </row>
    <row r="141" spans="1:25" ht="11.25">
      <c r="A141" s="66" t="s">
        <v>333</v>
      </c>
      <c r="B141" s="55">
        <v>51</v>
      </c>
      <c r="C141" s="67"/>
      <c r="D141" s="67"/>
      <c r="E141" s="67"/>
      <c r="F141" s="67"/>
      <c r="G141" s="55"/>
      <c r="H141" s="68" t="s">
        <v>334</v>
      </c>
      <c r="I141" s="68"/>
      <c r="J141" s="68"/>
      <c r="K141" s="55"/>
      <c r="L141" s="69"/>
      <c r="M141" s="68"/>
      <c r="N141" s="70"/>
      <c r="O141" s="55"/>
      <c r="P141" s="68"/>
      <c r="Q141" s="68"/>
      <c r="R141" s="68"/>
      <c r="S141" s="55"/>
      <c r="T141" s="71">
        <v>1</v>
      </c>
      <c r="U141" s="72">
        <v>153</v>
      </c>
      <c r="V141" s="63">
        <f t="shared" si="10"/>
        <v>13181.472130886244</v>
      </c>
      <c r="W141" s="73">
        <f t="shared" si="9"/>
        <v>2016765.2360255953</v>
      </c>
      <c r="X141" s="74">
        <f t="shared" si="12"/>
        <v>0.6852414612124231</v>
      </c>
      <c r="Y141" s="75">
        <f t="shared" si="11"/>
        <v>1381971.1572565963</v>
      </c>
    </row>
    <row r="142" spans="1:25" ht="11.25">
      <c r="A142" s="66" t="s">
        <v>335</v>
      </c>
      <c r="B142" s="55">
        <v>52</v>
      </c>
      <c r="C142" s="76"/>
      <c r="D142" s="67"/>
      <c r="E142" s="67"/>
      <c r="F142" s="67"/>
      <c r="G142" s="55"/>
      <c r="H142" s="68"/>
      <c r="I142" s="68"/>
      <c r="J142" s="68"/>
      <c r="K142" s="55"/>
      <c r="L142" s="69"/>
      <c r="M142" s="68"/>
      <c r="N142" s="70"/>
      <c r="O142" s="55"/>
      <c r="P142" s="68"/>
      <c r="Q142" s="68"/>
      <c r="R142" s="68"/>
      <c r="S142" s="55"/>
      <c r="T142" s="71">
        <v>1</v>
      </c>
      <c r="U142" s="72">
        <v>153</v>
      </c>
      <c r="V142" s="63">
        <f t="shared" si="10"/>
        <v>13458.283045634855</v>
      </c>
      <c r="W142" s="73">
        <f t="shared" si="9"/>
        <v>2059117.3059821327</v>
      </c>
      <c r="X142" s="74">
        <f t="shared" si="12"/>
        <v>0.6639936639655263</v>
      </c>
      <c r="Y142" s="75">
        <f t="shared" si="11"/>
        <v>1367240.8445339</v>
      </c>
    </row>
    <row r="143" spans="1:25" ht="11.25">
      <c r="A143" s="66" t="s">
        <v>336</v>
      </c>
      <c r="B143" s="55">
        <v>53</v>
      </c>
      <c r="C143" s="67"/>
      <c r="D143" s="67"/>
      <c r="E143" s="67"/>
      <c r="F143" s="67"/>
      <c r="G143" s="55"/>
      <c r="H143" s="68"/>
      <c r="I143" s="68"/>
      <c r="J143" s="68"/>
      <c r="K143" s="55"/>
      <c r="L143" s="69"/>
      <c r="M143" s="68"/>
      <c r="N143" s="70"/>
      <c r="O143" s="55"/>
      <c r="P143" s="68"/>
      <c r="Q143" s="68"/>
      <c r="R143" s="68"/>
      <c r="S143" s="55"/>
      <c r="T143" s="71">
        <v>1</v>
      </c>
      <c r="U143" s="72">
        <v>153</v>
      </c>
      <c r="V143" s="63">
        <f t="shared" si="10"/>
        <v>13740.906989593186</v>
      </c>
      <c r="W143" s="73">
        <f t="shared" si="9"/>
        <v>2102358.7694077576</v>
      </c>
      <c r="X143" s="74">
        <f t="shared" si="12"/>
        <v>0.6434047131448898</v>
      </c>
      <c r="Y143" s="75">
        <f t="shared" si="11"/>
        <v>1352667.5409584418</v>
      </c>
    </row>
    <row r="144" spans="1:25" ht="11.25">
      <c r="A144" s="66" t="s">
        <v>337</v>
      </c>
      <c r="B144" s="55">
        <v>54</v>
      </c>
      <c r="C144" s="76"/>
      <c r="D144" s="67"/>
      <c r="E144" s="67"/>
      <c r="F144" s="67"/>
      <c r="G144" s="55"/>
      <c r="H144" s="68"/>
      <c r="I144" s="68"/>
      <c r="J144" s="68"/>
      <c r="K144" s="55"/>
      <c r="L144" s="69"/>
      <c r="M144" s="68"/>
      <c r="N144" s="70"/>
      <c r="O144" s="55"/>
      <c r="P144" s="68"/>
      <c r="Q144" s="68"/>
      <c r="R144" s="68"/>
      <c r="S144" s="55"/>
      <c r="T144" s="71">
        <v>1</v>
      </c>
      <c r="U144" s="72">
        <v>153</v>
      </c>
      <c r="V144" s="63">
        <f t="shared" si="10"/>
        <v>14029.466036374642</v>
      </c>
      <c r="W144" s="73">
        <f t="shared" si="9"/>
        <v>2146508.30356532</v>
      </c>
      <c r="X144" s="74">
        <f t="shared" si="12"/>
        <v>0.623454179403963</v>
      </c>
      <c r="Y144" s="75">
        <f t="shared" si="11"/>
        <v>1338249.5729831094</v>
      </c>
    </row>
    <row r="145" spans="1:25" ht="11.25">
      <c r="A145" s="66" t="s">
        <v>338</v>
      </c>
      <c r="B145" s="55">
        <v>55</v>
      </c>
      <c r="C145" s="67"/>
      <c r="D145" s="67"/>
      <c r="E145" s="67"/>
      <c r="F145" s="67"/>
      <c r="G145" s="55"/>
      <c r="H145" s="68"/>
      <c r="I145" s="68"/>
      <c r="J145" s="68"/>
      <c r="K145" s="55"/>
      <c r="L145" s="69"/>
      <c r="M145" s="68"/>
      <c r="N145" s="70"/>
      <c r="O145" s="55"/>
      <c r="P145" s="68"/>
      <c r="Q145" s="68"/>
      <c r="R145" s="68"/>
      <c r="S145" s="55"/>
      <c r="T145" s="71">
        <v>1</v>
      </c>
      <c r="U145" s="72">
        <v>175</v>
      </c>
      <c r="V145" s="63">
        <f t="shared" si="10"/>
        <v>14324.084823138508</v>
      </c>
      <c r="W145" s="73">
        <f t="shared" si="9"/>
        <v>2506714.844049239</v>
      </c>
      <c r="X145" s="74">
        <f t="shared" si="12"/>
        <v>0.6041222668643051</v>
      </c>
      <c r="Y145" s="75">
        <f t="shared" si="11"/>
        <v>1514362.2539694295</v>
      </c>
    </row>
    <row r="146" spans="1:25" ht="11.25">
      <c r="A146" s="66" t="s">
        <v>339</v>
      </c>
      <c r="B146" s="55">
        <v>56</v>
      </c>
      <c r="C146" s="76"/>
      <c r="D146" s="67"/>
      <c r="E146" s="67"/>
      <c r="F146" s="67"/>
      <c r="G146" s="55"/>
      <c r="H146" s="68"/>
      <c r="I146" s="68" t="s">
        <v>334</v>
      </c>
      <c r="J146" s="68"/>
      <c r="K146" s="55"/>
      <c r="L146" s="69" t="s">
        <v>334</v>
      </c>
      <c r="M146" s="68"/>
      <c r="N146" s="70"/>
      <c r="O146" s="55"/>
      <c r="P146" s="68"/>
      <c r="Q146" s="68"/>
      <c r="R146" s="68"/>
      <c r="S146" s="55"/>
      <c r="T146" s="71">
        <v>1</v>
      </c>
      <c r="U146" s="72">
        <v>175</v>
      </c>
      <c r="V146" s="63">
        <f t="shared" si="10"/>
        <v>14624.890604424416</v>
      </c>
      <c r="W146" s="73">
        <f t="shared" si="9"/>
        <v>2559355.8557742727</v>
      </c>
      <c r="X146" s="74">
        <f t="shared" si="12"/>
        <v>0.5853897934731639</v>
      </c>
      <c r="Y146" s="75">
        <f t="shared" si="11"/>
        <v>1498220.7958360342</v>
      </c>
    </row>
    <row r="147" spans="1:25" ht="11.25">
      <c r="A147" s="66" t="s">
        <v>340</v>
      </c>
      <c r="B147" s="55">
        <v>57</v>
      </c>
      <c r="C147" s="67"/>
      <c r="D147" s="67"/>
      <c r="E147" s="67"/>
      <c r="F147" s="67"/>
      <c r="G147" s="55"/>
      <c r="H147" s="68"/>
      <c r="I147" s="68"/>
      <c r="J147" s="68"/>
      <c r="K147" s="55"/>
      <c r="L147" s="69" t="s">
        <v>334</v>
      </c>
      <c r="M147" s="68"/>
      <c r="N147" s="70"/>
      <c r="O147" s="55"/>
      <c r="P147" s="68"/>
      <c r="Q147" s="68"/>
      <c r="R147" s="68"/>
      <c r="S147" s="55"/>
      <c r="T147" s="71">
        <v>1</v>
      </c>
      <c r="U147" s="72">
        <v>175</v>
      </c>
      <c r="V147" s="63">
        <f t="shared" si="10"/>
        <v>14932.013307117328</v>
      </c>
      <c r="W147" s="73">
        <f t="shared" si="9"/>
        <v>2613102.3287455323</v>
      </c>
      <c r="X147" s="74">
        <f t="shared" si="12"/>
        <v>0.56723817197012</v>
      </c>
      <c r="Y147" s="75">
        <f t="shared" si="11"/>
        <v>1482251.3881284795</v>
      </c>
    </row>
    <row r="148" spans="1:25" ht="11.25">
      <c r="A148" s="66" t="s">
        <v>341</v>
      </c>
      <c r="B148" s="55">
        <v>58</v>
      </c>
      <c r="C148" s="76" t="s">
        <v>334</v>
      </c>
      <c r="D148" s="67"/>
      <c r="E148" s="67"/>
      <c r="F148" s="67"/>
      <c r="G148" s="55"/>
      <c r="H148" s="68"/>
      <c r="I148" s="68"/>
      <c r="J148" s="68"/>
      <c r="K148" s="55"/>
      <c r="L148" s="69" t="s">
        <v>334</v>
      </c>
      <c r="M148" s="68"/>
      <c r="N148" s="70"/>
      <c r="O148" s="55"/>
      <c r="P148" s="68"/>
      <c r="Q148" s="68"/>
      <c r="R148" s="68"/>
      <c r="S148" s="55"/>
      <c r="T148" s="71">
        <v>1</v>
      </c>
      <c r="U148" s="72">
        <v>175</v>
      </c>
      <c r="V148" s="63">
        <f t="shared" si="10"/>
        <v>15245.58558656679</v>
      </c>
      <c r="W148" s="73">
        <f t="shared" si="9"/>
        <v>2667977.4776491886</v>
      </c>
      <c r="X148" s="74">
        <f t="shared" si="12"/>
        <v>0.5496493914439148</v>
      </c>
      <c r="Y148" s="75">
        <f t="shared" si="11"/>
        <v>1466452.1969759474</v>
      </c>
    </row>
    <row r="149" spans="1:25" ht="11.25">
      <c r="A149" s="66" t="s">
        <v>538</v>
      </c>
      <c r="B149" s="55">
        <v>59</v>
      </c>
      <c r="C149" s="67" t="s">
        <v>334</v>
      </c>
      <c r="D149" s="67"/>
      <c r="E149" s="67"/>
      <c r="F149" s="67"/>
      <c r="G149" s="77"/>
      <c r="H149" s="78"/>
      <c r="I149" s="78"/>
      <c r="J149" s="78"/>
      <c r="K149" s="77"/>
      <c r="L149" s="79" t="s">
        <v>334</v>
      </c>
      <c r="M149" s="78"/>
      <c r="N149" s="80"/>
      <c r="O149" s="77"/>
      <c r="P149" s="78"/>
      <c r="Q149" s="78"/>
      <c r="R149" s="78"/>
      <c r="S149" s="77"/>
      <c r="T149" s="71">
        <v>1</v>
      </c>
      <c r="U149" s="72">
        <v>175</v>
      </c>
      <c r="V149" s="63">
        <f t="shared" si="10"/>
        <v>15565.742883884692</v>
      </c>
      <c r="W149" s="73">
        <f t="shared" si="9"/>
        <v>2724005.004679821</v>
      </c>
      <c r="X149" s="74">
        <f t="shared" si="12"/>
        <v>0.5326059994611577</v>
      </c>
      <c r="Y149" s="75">
        <f t="shared" si="11"/>
        <v>1450821.4080546917</v>
      </c>
    </row>
    <row r="150" spans="1:25" ht="11.25">
      <c r="A150" s="66" t="s">
        <v>539</v>
      </c>
      <c r="B150" s="55">
        <v>60</v>
      </c>
      <c r="C150" s="67"/>
      <c r="D150" s="67"/>
      <c r="E150" s="67"/>
      <c r="F150" s="67"/>
      <c r="G150" s="77"/>
      <c r="H150" s="78"/>
      <c r="I150" s="78"/>
      <c r="J150" s="78"/>
      <c r="K150" s="77"/>
      <c r="L150" s="79"/>
      <c r="M150" s="78"/>
      <c r="N150" s="80"/>
      <c r="O150" s="77"/>
      <c r="P150" s="78"/>
      <c r="Q150" s="78"/>
      <c r="R150" s="78"/>
      <c r="S150" s="77"/>
      <c r="T150" s="71">
        <v>1</v>
      </c>
      <c r="U150" s="72">
        <v>175</v>
      </c>
      <c r="V150" s="63">
        <f t="shared" si="10"/>
        <v>15892.623484446269</v>
      </c>
      <c r="W150" s="73">
        <f t="shared" si="9"/>
        <v>2781209.109778097</v>
      </c>
      <c r="X150" s="74">
        <f t="shared" si="12"/>
        <v>0.5160910847491839</v>
      </c>
      <c r="Y150" s="75">
        <f t="shared" si="11"/>
        <v>1435357.22637969</v>
      </c>
    </row>
    <row r="151" spans="1:25" ht="11.25">
      <c r="A151" s="66" t="s">
        <v>540</v>
      </c>
      <c r="B151" s="55">
        <v>61</v>
      </c>
      <c r="C151" s="67"/>
      <c r="D151" s="67"/>
      <c r="E151" s="67"/>
      <c r="F151" s="67"/>
      <c r="G151" s="77"/>
      <c r="H151" s="78"/>
      <c r="I151" s="78"/>
      <c r="J151" s="78"/>
      <c r="K151" s="77"/>
      <c r="L151" s="79"/>
      <c r="M151" s="78"/>
      <c r="N151" s="80"/>
      <c r="O151" s="77"/>
      <c r="P151" s="78"/>
      <c r="Q151" s="78"/>
      <c r="R151" s="78"/>
      <c r="S151" s="77"/>
      <c r="T151" s="71">
        <v>1</v>
      </c>
      <c r="U151" s="72">
        <v>175</v>
      </c>
      <c r="V151" s="63">
        <f t="shared" si="10"/>
        <v>16226.36857761964</v>
      </c>
      <c r="W151" s="73">
        <f t="shared" si="9"/>
        <v>2839614.501083437</v>
      </c>
      <c r="X151" s="74">
        <f t="shared" si="12"/>
        <v>0.5000882604158758</v>
      </c>
      <c r="Y151" s="75">
        <f t="shared" si="11"/>
        <v>1420057.876098511</v>
      </c>
    </row>
    <row r="152" spans="1:25" ht="11.25">
      <c r="A152" s="66" t="s">
        <v>541</v>
      </c>
      <c r="B152" s="55">
        <v>62</v>
      </c>
      <c r="C152" s="67"/>
      <c r="D152" s="67"/>
      <c r="E152" s="67"/>
      <c r="F152" s="67"/>
      <c r="G152" s="77"/>
      <c r="H152" s="78"/>
      <c r="I152" s="78"/>
      <c r="J152" s="78"/>
      <c r="K152" s="77"/>
      <c r="L152" s="79"/>
      <c r="M152" s="78"/>
      <c r="N152" s="80"/>
      <c r="O152" s="77"/>
      <c r="P152" s="78"/>
      <c r="Q152" s="78"/>
      <c r="R152" s="78"/>
      <c r="S152" s="77"/>
      <c r="T152" s="71">
        <v>1</v>
      </c>
      <c r="U152" s="72">
        <v>175</v>
      </c>
      <c r="V152" s="63">
        <f t="shared" si="10"/>
        <v>16567.12231774965</v>
      </c>
      <c r="W152" s="73">
        <f t="shared" si="9"/>
        <v>2899246.405606189</v>
      </c>
      <c r="X152" s="74">
        <f t="shared" si="12"/>
        <v>0.48458164768980216</v>
      </c>
      <c r="Y152" s="75">
        <f t="shared" si="11"/>
        <v>1404921.6002873834</v>
      </c>
    </row>
    <row r="153" spans="1:25" ht="11.25">
      <c r="A153" s="66" t="s">
        <v>542</v>
      </c>
      <c r="B153" s="55">
        <v>63</v>
      </c>
      <c r="C153" s="67"/>
      <c r="D153" s="67"/>
      <c r="E153" s="67"/>
      <c r="F153" s="67"/>
      <c r="G153" s="77"/>
      <c r="H153" s="78"/>
      <c r="I153" s="78"/>
      <c r="J153" s="78"/>
      <c r="K153" s="77"/>
      <c r="L153" s="79"/>
      <c r="M153" s="78"/>
      <c r="N153" s="80"/>
      <c r="O153" s="77"/>
      <c r="P153" s="78"/>
      <c r="Q153" s="78"/>
      <c r="R153" s="78"/>
      <c r="S153" s="77"/>
      <c r="T153" s="71">
        <v>1</v>
      </c>
      <c r="U153" s="72">
        <v>175</v>
      </c>
      <c r="V153" s="63">
        <f t="shared" si="10"/>
        <v>16915.031886422392</v>
      </c>
      <c r="W153" s="73">
        <f t="shared" si="9"/>
        <v>2960130.5801239186</v>
      </c>
      <c r="X153" s="74">
        <f t="shared" si="12"/>
        <v>0.469555860164537</v>
      </c>
      <c r="Y153" s="75">
        <f t="shared" si="11"/>
        <v>1389946.6607494364</v>
      </c>
    </row>
    <row r="154" spans="1:25" ht="11.25">
      <c r="A154" s="66" t="s">
        <v>543</v>
      </c>
      <c r="B154" s="55">
        <v>64</v>
      </c>
      <c r="C154" s="67"/>
      <c r="D154" s="67"/>
      <c r="E154" s="67"/>
      <c r="F154" s="67"/>
      <c r="G154" s="77"/>
      <c r="H154" s="78"/>
      <c r="I154" s="78"/>
      <c r="J154" s="78"/>
      <c r="K154" s="77"/>
      <c r="L154" s="79"/>
      <c r="M154" s="78"/>
      <c r="N154" s="80"/>
      <c r="O154" s="77"/>
      <c r="P154" s="78"/>
      <c r="Q154" s="78"/>
      <c r="R154" s="78"/>
      <c r="S154" s="77"/>
      <c r="T154" s="71">
        <v>1</v>
      </c>
      <c r="U154" s="72">
        <v>175</v>
      </c>
      <c r="V154" s="63">
        <f t="shared" si="10"/>
        <v>17270.247556037262</v>
      </c>
      <c r="W154" s="73">
        <f t="shared" si="9"/>
        <v>3022293.322306521</v>
      </c>
      <c r="X154" s="74">
        <f t="shared" si="12"/>
        <v>0.45499598853152806</v>
      </c>
      <c r="Y154" s="75">
        <f t="shared" si="11"/>
        <v>1375131.3378150915</v>
      </c>
    </row>
    <row r="155" spans="1:25" ht="11.25">
      <c r="A155" s="66" t="s">
        <v>544</v>
      </c>
      <c r="B155" s="55">
        <v>65</v>
      </c>
      <c r="C155" s="67"/>
      <c r="D155" s="67"/>
      <c r="E155" s="67"/>
      <c r="F155" s="67"/>
      <c r="G155" s="77"/>
      <c r="H155" s="78"/>
      <c r="I155" s="78"/>
      <c r="J155" s="78"/>
      <c r="K155" s="77"/>
      <c r="L155" s="79"/>
      <c r="M155" s="78"/>
      <c r="N155" s="80"/>
      <c r="O155" s="77"/>
      <c r="P155" s="78"/>
      <c r="Q155" s="78"/>
      <c r="R155" s="78"/>
      <c r="S155" s="77"/>
      <c r="T155" s="71">
        <v>1</v>
      </c>
      <c r="U155" s="72">
        <v>175</v>
      </c>
      <c r="V155" s="63">
        <f t="shared" si="10"/>
        <v>17632.922754714044</v>
      </c>
      <c r="W155" s="73">
        <f t="shared" si="9"/>
        <v>3085761.482074958</v>
      </c>
      <c r="X155" s="74">
        <f t="shared" si="12"/>
        <v>0.4408875857863644</v>
      </c>
      <c r="Y155" s="75">
        <f t="shared" si="11"/>
        <v>1360473.930144582</v>
      </c>
    </row>
    <row r="156" spans="1:25" ht="11.25">
      <c r="A156" s="66" t="s">
        <v>545</v>
      </c>
      <c r="B156" s="55">
        <v>66</v>
      </c>
      <c r="C156" s="67"/>
      <c r="D156" s="67"/>
      <c r="E156" s="67"/>
      <c r="F156" s="67"/>
      <c r="G156" s="77"/>
      <c r="H156" s="78"/>
      <c r="I156" s="78"/>
      <c r="J156" s="78"/>
      <c r="K156" s="77"/>
      <c r="L156" s="79"/>
      <c r="M156" s="78"/>
      <c r="N156" s="80"/>
      <c r="O156" s="77"/>
      <c r="P156" s="78"/>
      <c r="Q156" s="78"/>
      <c r="R156" s="78"/>
      <c r="S156" s="77"/>
      <c r="T156" s="71">
        <v>1</v>
      </c>
      <c r="U156" s="72">
        <v>175</v>
      </c>
      <c r="V156" s="63">
        <f t="shared" si="10"/>
        <v>18003.214132563036</v>
      </c>
      <c r="W156" s="73">
        <f t="shared" si="9"/>
        <v>3150562.473198531</v>
      </c>
      <c r="X156" s="74">
        <f t="shared" si="12"/>
        <v>0.4272166528937639</v>
      </c>
      <c r="Y156" s="75">
        <f t="shared" si="11"/>
        <v>1345972.7545325754</v>
      </c>
    </row>
    <row r="157" spans="1:25" ht="11.25">
      <c r="A157" s="66" t="s">
        <v>546</v>
      </c>
      <c r="B157" s="55">
        <v>67</v>
      </c>
      <c r="C157" s="67"/>
      <c r="D157" s="67"/>
      <c r="E157" s="67"/>
      <c r="F157" s="67"/>
      <c r="G157" s="77"/>
      <c r="H157" s="78"/>
      <c r="I157" s="78"/>
      <c r="J157" s="78"/>
      <c r="K157" s="77"/>
      <c r="L157" s="79"/>
      <c r="M157" s="78"/>
      <c r="N157" s="80"/>
      <c r="O157" s="77"/>
      <c r="P157" s="78"/>
      <c r="Q157" s="78"/>
      <c r="R157" s="78"/>
      <c r="S157" s="77"/>
      <c r="T157" s="71">
        <v>1</v>
      </c>
      <c r="U157" s="72">
        <v>175</v>
      </c>
      <c r="V157" s="63">
        <f t="shared" si="10"/>
        <v>18381.281629346857</v>
      </c>
      <c r="W157" s="73">
        <f t="shared" si="9"/>
        <v>3216724.2851357</v>
      </c>
      <c r="X157" s="74">
        <f t="shared" si="12"/>
        <v>0.4139696248970581</v>
      </c>
      <c r="Y157" s="75">
        <f t="shared" si="11"/>
        <v>1331626.145714883</v>
      </c>
    </row>
    <row r="158" spans="1:25" ht="11.25">
      <c r="A158" s="66" t="s">
        <v>547</v>
      </c>
      <c r="B158" s="55">
        <v>68</v>
      </c>
      <c r="C158" s="67"/>
      <c r="D158" s="67"/>
      <c r="E158" s="67"/>
      <c r="F158" s="67"/>
      <c r="G158" s="77"/>
      <c r="H158" s="78"/>
      <c r="I158" s="78"/>
      <c r="J158" s="78"/>
      <c r="K158" s="77"/>
      <c r="L158" s="79"/>
      <c r="M158" s="78"/>
      <c r="N158" s="80"/>
      <c r="O158" s="77"/>
      <c r="P158" s="78"/>
      <c r="Q158" s="78"/>
      <c r="R158" s="78"/>
      <c r="S158" s="77"/>
      <c r="T158" s="71">
        <v>1</v>
      </c>
      <c r="U158" s="72">
        <v>175</v>
      </c>
      <c r="V158" s="63">
        <f t="shared" si="10"/>
        <v>18767.28854356314</v>
      </c>
      <c r="W158" s="73">
        <f t="shared" si="9"/>
        <v>3284275.4951235494</v>
      </c>
      <c r="X158" s="74">
        <f t="shared" si="12"/>
        <v>0.4011333574583896</v>
      </c>
      <c r="Y158" s="75">
        <f t="shared" si="11"/>
        <v>1317432.4561772242</v>
      </c>
    </row>
    <row r="159" spans="1:25" ht="11.25">
      <c r="A159" s="66" t="s">
        <v>548</v>
      </c>
      <c r="B159" s="55">
        <v>69</v>
      </c>
      <c r="C159" s="67"/>
      <c r="D159" s="67"/>
      <c r="E159" s="67"/>
      <c r="F159" s="67"/>
      <c r="G159" s="77"/>
      <c r="H159" s="78"/>
      <c r="I159" s="78"/>
      <c r="J159" s="78"/>
      <c r="K159" s="77"/>
      <c r="L159" s="79"/>
      <c r="M159" s="78"/>
      <c r="N159" s="80"/>
      <c r="O159" s="77"/>
      <c r="P159" s="78"/>
      <c r="Q159" s="78"/>
      <c r="R159" s="78"/>
      <c r="S159" s="77"/>
      <c r="T159" s="71">
        <v>1</v>
      </c>
      <c r="U159" s="72">
        <v>175</v>
      </c>
      <c r="V159" s="63">
        <f t="shared" si="10"/>
        <v>19161.401602977963</v>
      </c>
      <c r="W159" s="73">
        <f t="shared" si="9"/>
        <v>3353245.2805211437</v>
      </c>
      <c r="X159" s="74">
        <f t="shared" si="12"/>
        <v>0.388695113816269</v>
      </c>
      <c r="Y159" s="75">
        <f t="shared" si="11"/>
        <v>1303390.0559660327</v>
      </c>
    </row>
    <row r="160" spans="1:25" ht="11.25">
      <c r="A160" s="66" t="s">
        <v>549</v>
      </c>
      <c r="B160" s="55">
        <v>70</v>
      </c>
      <c r="C160" s="67"/>
      <c r="D160" s="67"/>
      <c r="E160" s="67"/>
      <c r="F160" s="67"/>
      <c r="G160" s="77"/>
      <c r="H160" s="78"/>
      <c r="I160" s="78"/>
      <c r="J160" s="78"/>
      <c r="K160" s="77"/>
      <c r="L160" s="79"/>
      <c r="M160" s="78"/>
      <c r="N160" s="80"/>
      <c r="O160" s="77"/>
      <c r="P160" s="78"/>
      <c r="Q160" s="78"/>
      <c r="R160" s="78"/>
      <c r="S160" s="77"/>
      <c r="T160" s="71">
        <v>1</v>
      </c>
      <c r="U160" s="72">
        <v>175</v>
      </c>
      <c r="V160" s="63">
        <f t="shared" si="10"/>
        <v>19563.791036640498</v>
      </c>
      <c r="W160" s="73">
        <f t="shared" si="9"/>
        <v>3423663.4314120873</v>
      </c>
      <c r="X160" s="74">
        <f t="shared" si="12"/>
        <v>0.37664255214754744</v>
      </c>
      <c r="Y160" s="75">
        <f t="shared" si="11"/>
        <v>1289497.3325012783</v>
      </c>
    </row>
    <row r="161" spans="1:25" ht="11.25">
      <c r="A161" s="66" t="s">
        <v>550</v>
      </c>
      <c r="B161" s="55">
        <v>71</v>
      </c>
      <c r="C161" s="67"/>
      <c r="D161" s="67"/>
      <c r="E161" s="67"/>
      <c r="F161" s="67"/>
      <c r="G161" s="77"/>
      <c r="H161" s="78"/>
      <c r="I161" s="78"/>
      <c r="J161" s="78"/>
      <c r="K161" s="77"/>
      <c r="L161" s="79"/>
      <c r="M161" s="78"/>
      <c r="N161" s="80"/>
      <c r="O161" s="77"/>
      <c r="P161" s="78"/>
      <c r="Q161" s="78"/>
      <c r="R161" s="78"/>
      <c r="S161" s="77"/>
      <c r="T161" s="71">
        <v>1</v>
      </c>
      <c r="U161" s="72">
        <v>175</v>
      </c>
      <c r="V161" s="63">
        <f t="shared" si="10"/>
        <v>19974.630648409948</v>
      </c>
      <c r="W161" s="73">
        <f t="shared" si="9"/>
        <v>3495560.363471741</v>
      </c>
      <c r="X161" s="74">
        <f t="shared" si="12"/>
        <v>0.36496371332126687</v>
      </c>
      <c r="Y161" s="75">
        <f t="shared" si="11"/>
        <v>1275752.690391284</v>
      </c>
    </row>
    <row r="162" spans="1:25" ht="11.25">
      <c r="A162" s="66" t="s">
        <v>551</v>
      </c>
      <c r="B162" s="55">
        <v>72</v>
      </c>
      <c r="C162" s="67"/>
      <c r="D162" s="67"/>
      <c r="E162" s="67"/>
      <c r="F162" s="67"/>
      <c r="G162" s="77"/>
      <c r="H162" s="78"/>
      <c r="I162" s="78"/>
      <c r="J162" s="78"/>
      <c r="K162" s="77"/>
      <c r="L162" s="79"/>
      <c r="M162" s="78"/>
      <c r="N162" s="80"/>
      <c r="O162" s="77"/>
      <c r="P162" s="78"/>
      <c r="Q162" s="78"/>
      <c r="R162" s="78"/>
      <c r="S162" s="77"/>
      <c r="T162" s="71">
        <v>1</v>
      </c>
      <c r="U162" s="72">
        <v>175</v>
      </c>
      <c r="V162" s="63">
        <f t="shared" si="10"/>
        <v>20394.097892026555</v>
      </c>
      <c r="W162" s="73">
        <f t="shared" si="9"/>
        <v>3568967.131104647</v>
      </c>
      <c r="X162" s="74">
        <f t="shared" si="12"/>
        <v>0.35364700903223534</v>
      </c>
      <c r="Y162" s="75">
        <f t="shared" si="11"/>
        <v>1262154.5512495162</v>
      </c>
    </row>
    <row r="163" spans="1:25" ht="11.25">
      <c r="A163" s="66" t="s">
        <v>552</v>
      </c>
      <c r="B163" s="55">
        <v>73</v>
      </c>
      <c r="C163" s="67"/>
      <c r="D163" s="67"/>
      <c r="E163" s="67"/>
      <c r="F163" s="67"/>
      <c r="G163" s="77"/>
      <c r="H163" s="78"/>
      <c r="I163" s="78"/>
      <c r="J163" s="78"/>
      <c r="K163" s="77"/>
      <c r="L163" s="79"/>
      <c r="M163" s="78"/>
      <c r="N163" s="80"/>
      <c r="O163" s="77"/>
      <c r="P163" s="78"/>
      <c r="Q163" s="78"/>
      <c r="R163" s="78"/>
      <c r="S163" s="77"/>
      <c r="T163" s="71">
        <v>1</v>
      </c>
      <c r="U163" s="72">
        <v>175</v>
      </c>
      <c r="V163" s="63">
        <f t="shared" si="10"/>
        <v>20822.37394775911</v>
      </c>
      <c r="W163" s="73">
        <f t="shared" si="9"/>
        <v>3643915.4408578444</v>
      </c>
      <c r="X163" s="74">
        <f t="shared" si="12"/>
        <v>0.3426812103025536</v>
      </c>
      <c r="Y163" s="75">
        <f t="shared" si="11"/>
        <v>1248701.3535133293</v>
      </c>
    </row>
    <row r="164" spans="1:25" ht="11.25">
      <c r="A164" s="66" t="s">
        <v>553</v>
      </c>
      <c r="B164" s="55">
        <v>74</v>
      </c>
      <c r="C164" s="67"/>
      <c r="D164" s="67"/>
      <c r="E164" s="67"/>
      <c r="F164" s="67"/>
      <c r="G164" s="77"/>
      <c r="H164" s="78"/>
      <c r="I164" s="78"/>
      <c r="J164" s="78"/>
      <c r="K164" s="77"/>
      <c r="L164" s="79"/>
      <c r="M164" s="78"/>
      <c r="N164" s="80"/>
      <c r="O164" s="77"/>
      <c r="P164" s="78"/>
      <c r="Q164" s="78"/>
      <c r="R164" s="78"/>
      <c r="S164" s="77"/>
      <c r="T164" s="71">
        <v>1</v>
      </c>
      <c r="U164" s="72">
        <v>175</v>
      </c>
      <c r="V164" s="63">
        <f t="shared" si="10"/>
        <v>21259.643800662052</v>
      </c>
      <c r="W164" s="73">
        <f t="shared" si="9"/>
        <v>3720437.665115859</v>
      </c>
      <c r="X164" s="74">
        <f t="shared" si="12"/>
        <v>0.3320554363396837</v>
      </c>
      <c r="Y164" s="75">
        <f t="shared" si="11"/>
        <v>1235391.5522646406</v>
      </c>
    </row>
    <row r="165" spans="1:25" ht="11.25">
      <c r="A165" s="66" t="s">
        <v>554</v>
      </c>
      <c r="B165" s="55">
        <v>75</v>
      </c>
      <c r="C165" s="67"/>
      <c r="D165" s="67"/>
      <c r="E165" s="67"/>
      <c r="F165" s="67"/>
      <c r="G165" s="77"/>
      <c r="H165" s="78"/>
      <c r="I165" s="78"/>
      <c r="J165" s="78"/>
      <c r="K165" s="77"/>
      <c r="L165" s="79"/>
      <c r="M165" s="78"/>
      <c r="N165" s="80"/>
      <c r="O165" s="77"/>
      <c r="P165" s="78"/>
      <c r="Q165" s="78"/>
      <c r="R165" s="78"/>
      <c r="S165" s="77"/>
      <c r="T165" s="71">
        <v>1</v>
      </c>
      <c r="U165" s="72">
        <v>175</v>
      </c>
      <c r="V165" s="63">
        <f t="shared" si="10"/>
        <v>21706.096320475954</v>
      </c>
      <c r="W165" s="73">
        <f t="shared" si="9"/>
        <v>3798566.856083292</v>
      </c>
      <c r="X165" s="74">
        <f t="shared" si="12"/>
        <v>0.3217591437400036</v>
      </c>
      <c r="Y165" s="75">
        <f t="shared" si="11"/>
        <v>1222223.6190525175</v>
      </c>
    </row>
    <row r="166" spans="1:25" ht="11.25">
      <c r="A166" s="66" t="s">
        <v>555</v>
      </c>
      <c r="B166" s="55">
        <v>76</v>
      </c>
      <c r="C166" s="67"/>
      <c r="D166" s="67"/>
      <c r="E166" s="67"/>
      <c r="F166" s="67"/>
      <c r="G166" s="77"/>
      <c r="H166" s="78"/>
      <c r="I166" s="78"/>
      <c r="J166" s="78"/>
      <c r="K166" s="77"/>
      <c r="L166" s="79"/>
      <c r="M166" s="78"/>
      <c r="N166" s="80"/>
      <c r="O166" s="77"/>
      <c r="P166" s="78"/>
      <c r="Q166" s="78"/>
      <c r="R166" s="78"/>
      <c r="S166" s="77"/>
      <c r="T166" s="71">
        <v>1</v>
      </c>
      <c r="U166" s="72">
        <v>175</v>
      </c>
      <c r="V166" s="63">
        <f t="shared" si="10"/>
        <v>22161.92434320595</v>
      </c>
      <c r="W166" s="73">
        <f t="shared" si="9"/>
        <v>3878336.760061041</v>
      </c>
      <c r="X166" s="74">
        <f t="shared" si="12"/>
        <v>0.31178211602713524</v>
      </c>
      <c r="Y166" s="75">
        <f t="shared" si="11"/>
        <v>1209196.0417176553</v>
      </c>
    </row>
    <row r="167" spans="1:25" ht="11.25">
      <c r="A167" s="66" t="s">
        <v>556</v>
      </c>
      <c r="B167" s="55">
        <v>77</v>
      </c>
      <c r="C167" s="67"/>
      <c r="D167" s="67"/>
      <c r="E167" s="67"/>
      <c r="F167" s="67"/>
      <c r="G167" s="77"/>
      <c r="H167" s="78"/>
      <c r="I167" s="78"/>
      <c r="J167" s="78"/>
      <c r="K167" s="77"/>
      <c r="L167" s="79"/>
      <c r="M167" s="78"/>
      <c r="N167" s="80"/>
      <c r="O167" s="77"/>
      <c r="P167" s="78"/>
      <c r="Q167" s="78"/>
      <c r="R167" s="78"/>
      <c r="S167" s="77"/>
      <c r="T167" s="71">
        <v>1</v>
      </c>
      <c r="U167" s="72">
        <v>175</v>
      </c>
      <c r="V167" s="63">
        <f t="shared" si="10"/>
        <v>22627.324754413272</v>
      </c>
      <c r="W167" s="73">
        <f t="shared" si="9"/>
        <v>3959781.832022323</v>
      </c>
      <c r="X167" s="74">
        <f t="shared" si="12"/>
        <v>0.3021144535146659</v>
      </c>
      <c r="Y167" s="75">
        <f t="shared" si="11"/>
        <v>1196307.3242187267</v>
      </c>
    </row>
    <row r="168" spans="1:25" ht="11.25">
      <c r="A168" s="66" t="s">
        <v>557</v>
      </c>
      <c r="B168" s="55">
        <v>78</v>
      </c>
      <c r="C168" s="67"/>
      <c r="D168" s="67"/>
      <c r="E168" s="67"/>
      <c r="F168" s="67"/>
      <c r="G168" s="77"/>
      <c r="H168" s="78"/>
      <c r="I168" s="78"/>
      <c r="J168" s="78"/>
      <c r="K168" s="77"/>
      <c r="L168" s="79"/>
      <c r="M168" s="78"/>
      <c r="N168" s="80"/>
      <c r="O168" s="77"/>
      <c r="P168" s="78"/>
      <c r="Q168" s="78"/>
      <c r="R168" s="78"/>
      <c r="S168" s="77"/>
      <c r="T168" s="71">
        <v>1</v>
      </c>
      <c r="U168" s="72">
        <v>175</v>
      </c>
      <c r="V168" s="63">
        <f t="shared" si="10"/>
        <v>23102.498574255947</v>
      </c>
      <c r="W168" s="73">
        <f t="shared" si="9"/>
        <v>4042937.2504947907</v>
      </c>
      <c r="X168" s="74">
        <f t="shared" si="12"/>
        <v>0.2927465634832034</v>
      </c>
      <c r="Y168" s="75">
        <f t="shared" si="11"/>
        <v>1183555.986460581</v>
      </c>
    </row>
    <row r="169" spans="1:25" ht="11.25">
      <c r="A169" s="66" t="s">
        <v>558</v>
      </c>
      <c r="B169" s="55">
        <v>79</v>
      </c>
      <c r="C169" s="67"/>
      <c r="D169" s="67"/>
      <c r="E169" s="67"/>
      <c r="F169" s="67"/>
      <c r="G169" s="77"/>
      <c r="H169" s="78"/>
      <c r="I169" s="78"/>
      <c r="J169" s="78"/>
      <c r="K169" s="77"/>
      <c r="L169" s="79"/>
      <c r="M169" s="78"/>
      <c r="N169" s="80"/>
      <c r="O169" s="77"/>
      <c r="P169" s="78"/>
      <c r="Q169" s="78"/>
      <c r="R169" s="78"/>
      <c r="S169" s="77"/>
      <c r="T169" s="71">
        <v>1</v>
      </c>
      <c r="U169" s="72">
        <v>175</v>
      </c>
      <c r="V169" s="63">
        <f t="shared" si="10"/>
        <v>23587.65104431532</v>
      </c>
      <c r="W169" s="73">
        <f t="shared" si="9"/>
        <v>4127838.932755181</v>
      </c>
      <c r="X169" s="74">
        <f t="shared" si="12"/>
        <v>0.28366915066201875</v>
      </c>
      <c r="Y169" s="75">
        <f t="shared" si="11"/>
        <v>1170940.5641242762</v>
      </c>
    </row>
    <row r="170" spans="1:25" ht="11.25">
      <c r="A170" s="66" t="s">
        <v>559</v>
      </c>
      <c r="B170" s="55">
        <v>80</v>
      </c>
      <c r="C170" s="67"/>
      <c r="D170" s="67"/>
      <c r="E170" s="67"/>
      <c r="F170" s="67"/>
      <c r="G170" s="77"/>
      <c r="H170" s="78"/>
      <c r="I170" s="78"/>
      <c r="J170" s="78"/>
      <c r="K170" s="77"/>
      <c r="L170" s="79"/>
      <c r="M170" s="78"/>
      <c r="N170" s="80"/>
      <c r="O170" s="77"/>
      <c r="P170" s="78"/>
      <c r="Q170" s="78"/>
      <c r="R170" s="78"/>
      <c r="S170" s="77"/>
      <c r="T170" s="71">
        <v>1</v>
      </c>
      <c r="U170" s="72">
        <v>175</v>
      </c>
      <c r="V170" s="63">
        <f t="shared" si="10"/>
        <v>24082.99171624594</v>
      </c>
      <c r="W170" s="73">
        <f t="shared" si="9"/>
        <v>4214523.550343039</v>
      </c>
      <c r="X170" s="74">
        <f t="shared" si="12"/>
        <v>0.2748732080058321</v>
      </c>
      <c r="Y170" s="75">
        <f t="shared" si="11"/>
        <v>1158459.6084989202</v>
      </c>
    </row>
    <row r="171" spans="1:25" ht="11.25">
      <c r="A171" s="66" t="s">
        <v>560</v>
      </c>
      <c r="B171" s="55">
        <v>81</v>
      </c>
      <c r="C171" s="67"/>
      <c r="D171" s="67"/>
      <c r="E171" s="67"/>
      <c r="F171" s="67"/>
      <c r="G171" s="77"/>
      <c r="H171" s="78"/>
      <c r="I171" s="78"/>
      <c r="J171" s="78"/>
      <c r="K171" s="77"/>
      <c r="L171" s="79"/>
      <c r="M171" s="78"/>
      <c r="N171" s="80"/>
      <c r="O171" s="77"/>
      <c r="P171" s="78"/>
      <c r="Q171" s="78"/>
      <c r="R171" s="78"/>
      <c r="S171" s="77"/>
      <c r="T171" s="71">
        <v>1</v>
      </c>
      <c r="U171" s="72">
        <v>175</v>
      </c>
      <c r="V171" s="63">
        <f t="shared" si="10"/>
        <v>24588.7345422871</v>
      </c>
      <c r="W171" s="73">
        <f t="shared" si="9"/>
        <v>4303028.544900242</v>
      </c>
      <c r="X171" s="74">
        <f t="shared" si="12"/>
        <v>0.2663500077575892</v>
      </c>
      <c r="Y171" s="75">
        <f t="shared" si="11"/>
        <v>1146111.6863153074</v>
      </c>
    </row>
    <row r="172" spans="1:25" ht="11.25">
      <c r="A172" s="66" t="s">
        <v>561</v>
      </c>
      <c r="B172" s="55">
        <v>82</v>
      </c>
      <c r="C172" s="67"/>
      <c r="D172" s="67"/>
      <c r="E172" s="67"/>
      <c r="F172" s="67"/>
      <c r="G172" s="77"/>
      <c r="H172" s="78"/>
      <c r="I172" s="78"/>
      <c r="J172" s="78"/>
      <c r="K172" s="77"/>
      <c r="L172" s="79"/>
      <c r="M172" s="78"/>
      <c r="N172" s="80"/>
      <c r="O172" s="77"/>
      <c r="P172" s="78"/>
      <c r="Q172" s="78"/>
      <c r="R172" s="78"/>
      <c r="S172" s="77"/>
      <c r="T172" s="71">
        <v>1</v>
      </c>
      <c r="U172" s="72">
        <v>175</v>
      </c>
      <c r="V172" s="63">
        <f t="shared" si="10"/>
        <v>25105.097967675127</v>
      </c>
      <c r="W172" s="73">
        <f t="shared" si="9"/>
        <v>4393392.144343147</v>
      </c>
      <c r="X172" s="74">
        <f t="shared" si="12"/>
        <v>0.2580910927883616</v>
      </c>
      <c r="Y172" s="75">
        <f t="shared" si="11"/>
        <v>1133895.3795813262</v>
      </c>
    </row>
    <row r="173" spans="1:25" ht="11.25">
      <c r="A173" s="66" t="s">
        <v>562</v>
      </c>
      <c r="B173" s="55">
        <v>83</v>
      </c>
      <c r="C173" s="67"/>
      <c r="D173" s="67"/>
      <c r="E173" s="67"/>
      <c r="F173" s="67"/>
      <c r="G173" s="77"/>
      <c r="H173" s="78"/>
      <c r="I173" s="78"/>
      <c r="J173" s="78"/>
      <c r="K173" s="77"/>
      <c r="L173" s="79"/>
      <c r="M173" s="78"/>
      <c r="N173" s="80"/>
      <c r="O173" s="77"/>
      <c r="P173" s="78"/>
      <c r="Q173" s="78"/>
      <c r="R173" s="78"/>
      <c r="S173" s="77"/>
      <c r="T173" s="71">
        <v>1</v>
      </c>
      <c r="U173" s="72">
        <v>175</v>
      </c>
      <c r="V173" s="63">
        <f t="shared" si="10"/>
        <v>25632.3050249963</v>
      </c>
      <c r="W173" s="73">
        <f t="shared" si="9"/>
        <v>4485653.379374353</v>
      </c>
      <c r="X173" s="74">
        <f t="shared" si="12"/>
        <v>0.25008826820577673</v>
      </c>
      <c r="Y173" s="75">
        <f t="shared" si="11"/>
        <v>1121809.285419122</v>
      </c>
    </row>
    <row r="174" spans="1:25" ht="11.25">
      <c r="A174" s="66" t="s">
        <v>563</v>
      </c>
      <c r="B174" s="55">
        <v>84</v>
      </c>
      <c r="C174" s="67"/>
      <c r="D174" s="67"/>
      <c r="E174" s="67"/>
      <c r="F174" s="67"/>
      <c r="G174" s="77"/>
      <c r="H174" s="78"/>
      <c r="I174" s="78"/>
      <c r="J174" s="78"/>
      <c r="K174" s="77"/>
      <c r="L174" s="79"/>
      <c r="M174" s="78"/>
      <c r="N174" s="80"/>
      <c r="O174" s="77"/>
      <c r="P174" s="78"/>
      <c r="Q174" s="78"/>
      <c r="R174" s="78"/>
      <c r="S174" s="77"/>
      <c r="T174" s="71">
        <v>1</v>
      </c>
      <c r="U174" s="72">
        <v>175</v>
      </c>
      <c r="V174" s="63">
        <f t="shared" si="10"/>
        <v>26170.583430521223</v>
      </c>
      <c r="W174" s="73">
        <f t="shared" si="9"/>
        <v>4579852.100341214</v>
      </c>
      <c r="X174" s="74">
        <f t="shared" si="12"/>
        <v>0.24233359322265186</v>
      </c>
      <c r="Y174" s="75">
        <f t="shared" si="11"/>
        <v>1109852.0159039954</v>
      </c>
    </row>
    <row r="175" spans="1:25" ht="11.25">
      <c r="A175" s="66" t="s">
        <v>564</v>
      </c>
      <c r="B175" s="55">
        <v>85</v>
      </c>
      <c r="C175" s="67"/>
      <c r="D175" s="67"/>
      <c r="E175" s="67"/>
      <c r="F175" s="67"/>
      <c r="G175" s="77"/>
      <c r="H175" s="78"/>
      <c r="I175" s="78"/>
      <c r="J175" s="78"/>
      <c r="K175" s="77"/>
      <c r="L175" s="79"/>
      <c r="M175" s="78"/>
      <c r="N175" s="80"/>
      <c r="O175" s="77"/>
      <c r="P175" s="78"/>
      <c r="Q175" s="78"/>
      <c r="R175" s="78"/>
      <c r="S175" s="77"/>
      <c r="T175" s="71">
        <v>1</v>
      </c>
      <c r="U175" s="72">
        <v>175</v>
      </c>
      <c r="V175" s="63">
        <f t="shared" si="10"/>
        <v>26720.165682562165</v>
      </c>
      <c r="W175" s="73">
        <f t="shared" si="9"/>
        <v>4676028.994448379</v>
      </c>
      <c r="X175" s="74">
        <f t="shared" si="12"/>
        <v>0.23481937327776342</v>
      </c>
      <c r="Y175" s="75">
        <f t="shared" si="11"/>
        <v>1098022.1979050185</v>
      </c>
    </row>
    <row r="176" spans="1:25" ht="11.25">
      <c r="A176" s="66" t="s">
        <v>37</v>
      </c>
      <c r="B176" s="55"/>
      <c r="C176" s="67"/>
      <c r="D176" s="67"/>
      <c r="E176" s="67"/>
      <c r="F176" s="67"/>
      <c r="G176" s="77"/>
      <c r="H176" s="78"/>
      <c r="I176" s="78"/>
      <c r="J176" s="78"/>
      <c r="K176" s="77"/>
      <c r="L176" s="79"/>
      <c r="M176" s="78"/>
      <c r="N176" s="80"/>
      <c r="O176" s="77"/>
      <c r="P176" s="78"/>
      <c r="Q176" s="78"/>
      <c r="R176" s="78"/>
      <c r="S176" s="77"/>
      <c r="T176" s="71">
        <v>0</v>
      </c>
      <c r="U176" s="72">
        <v>0</v>
      </c>
      <c r="V176" s="73">
        <v>0</v>
      </c>
      <c r="W176" s="73">
        <f t="shared" si="9"/>
        <v>0</v>
      </c>
      <c r="X176" s="74">
        <v>0</v>
      </c>
      <c r="Y176" s="75">
        <f t="shared" si="11"/>
        <v>0</v>
      </c>
    </row>
    <row r="177" spans="1:25" ht="12" thickBot="1">
      <c r="A177" s="81" t="s">
        <v>38</v>
      </c>
      <c r="B177" s="82"/>
      <c r="C177" s="83"/>
      <c r="D177" s="83"/>
      <c r="E177" s="83"/>
      <c r="F177" s="83"/>
      <c r="G177" s="84"/>
      <c r="H177" s="85" t="s">
        <v>565</v>
      </c>
      <c r="I177" s="85"/>
      <c r="J177" s="85"/>
      <c r="K177" s="84"/>
      <c r="L177" s="86"/>
      <c r="M177" s="85"/>
      <c r="N177" s="87"/>
      <c r="O177" s="84"/>
      <c r="P177" s="85"/>
      <c r="Q177" s="85"/>
      <c r="R177" s="85"/>
      <c r="S177" s="84"/>
      <c r="T177" s="88">
        <v>0</v>
      </c>
      <c r="U177" s="89">
        <v>0</v>
      </c>
      <c r="V177" s="90">
        <v>0</v>
      </c>
      <c r="W177" s="90">
        <f t="shared" si="9"/>
        <v>0</v>
      </c>
      <c r="X177" s="91">
        <v>0</v>
      </c>
      <c r="Y177" s="92">
        <f t="shared" si="11"/>
        <v>0</v>
      </c>
    </row>
    <row r="178" spans="1:25" ht="12" thickBot="1">
      <c r="A178" s="58"/>
      <c r="B178" s="58"/>
      <c r="C178" s="58"/>
      <c r="D178" s="58"/>
      <c r="E178" s="58"/>
      <c r="F178" s="58"/>
      <c r="G178" s="58"/>
      <c r="H178" s="58"/>
      <c r="I178" s="58"/>
      <c r="J178" s="58"/>
      <c r="K178" s="58"/>
      <c r="L178" s="58"/>
      <c r="M178" s="58"/>
      <c r="N178" s="58"/>
      <c r="O178" s="58"/>
      <c r="P178" s="58"/>
      <c r="Q178" s="58"/>
      <c r="R178" s="58"/>
      <c r="S178" s="58"/>
      <c r="T178" s="93"/>
      <c r="U178" s="94"/>
      <c r="V178" s="95"/>
      <c r="W178" s="650" t="s">
        <v>566</v>
      </c>
      <c r="X178" s="651"/>
      <c r="Y178" s="96">
        <f>SUM(Y130:Y177)</f>
        <v>63739163.504468106</v>
      </c>
    </row>
    <row r="179" spans="1:25" ht="11.25">
      <c r="A179" s="28" t="s">
        <v>567</v>
      </c>
      <c r="B179" s="97"/>
      <c r="X179" s="98"/>
      <c r="Y179" s="28"/>
    </row>
    <row r="180" spans="1:25" ht="11.25">
      <c r="A180" s="652" t="s">
        <v>568</v>
      </c>
      <c r="B180" s="653"/>
      <c r="C180" s="653"/>
      <c r="D180" s="653"/>
      <c r="E180" s="653"/>
      <c r="F180" s="653"/>
      <c r="G180" s="653"/>
      <c r="H180" s="653"/>
      <c r="I180" s="653"/>
      <c r="J180" s="653"/>
      <c r="K180" s="653"/>
      <c r="L180" s="653"/>
      <c r="M180" s="653"/>
      <c r="N180" s="653"/>
      <c r="O180" s="653"/>
      <c r="P180" s="653"/>
      <c r="Q180" s="653"/>
      <c r="R180" s="653"/>
      <c r="S180" s="653"/>
      <c r="T180" s="653"/>
      <c r="U180" s="653"/>
      <c r="V180" s="653"/>
      <c r="W180" s="653"/>
      <c r="X180" s="653"/>
      <c r="Y180" s="653"/>
    </row>
    <row r="181" spans="1:25" ht="11.25">
      <c r="A181" s="653"/>
      <c r="B181" s="653"/>
      <c r="C181" s="653"/>
      <c r="D181" s="653"/>
      <c r="E181" s="653"/>
      <c r="F181" s="653"/>
      <c r="G181" s="653"/>
      <c r="H181" s="653"/>
      <c r="I181" s="653"/>
      <c r="J181" s="653"/>
      <c r="K181" s="653"/>
      <c r="L181" s="653"/>
      <c r="M181" s="653"/>
      <c r="N181" s="653"/>
      <c r="O181" s="653"/>
      <c r="P181" s="653"/>
      <c r="Q181" s="653"/>
      <c r="R181" s="653"/>
      <c r="S181" s="653"/>
      <c r="T181" s="653"/>
      <c r="U181" s="653"/>
      <c r="V181" s="653"/>
      <c r="W181" s="653"/>
      <c r="X181" s="653"/>
      <c r="Y181" s="653"/>
    </row>
    <row r="182" spans="1:2" ht="11.25">
      <c r="A182" s="28" t="s">
        <v>569</v>
      </c>
      <c r="B182" s="97"/>
    </row>
    <row r="184" spans="24:25" ht="11.25">
      <c r="X184" s="28" t="s">
        <v>187</v>
      </c>
      <c r="Y184" s="30">
        <f>ROUND((Y178+Y117+Y56),0)</f>
        <v>240034482</v>
      </c>
    </row>
  </sheetData>
  <sheetProtection/>
  <mergeCells count="57">
    <mergeCell ref="W178:X178"/>
    <mergeCell ref="A180:Y181"/>
    <mergeCell ref="T127:T128"/>
    <mergeCell ref="U127:U128"/>
    <mergeCell ref="V127:V128"/>
    <mergeCell ref="W127:W128"/>
    <mergeCell ref="X127:X128"/>
    <mergeCell ref="Y127:Y128"/>
    <mergeCell ref="A125:Y125"/>
    <mergeCell ref="A126:C126"/>
    <mergeCell ref="X126:Y126"/>
    <mergeCell ref="A127:A128"/>
    <mergeCell ref="B127:B128"/>
    <mergeCell ref="C127:C128"/>
    <mergeCell ref="D127:D128"/>
    <mergeCell ref="E127:E128"/>
    <mergeCell ref="F127:F128"/>
    <mergeCell ref="O127:S127"/>
    <mergeCell ref="X124:Y124"/>
    <mergeCell ref="U67:U68"/>
    <mergeCell ref="V67:V68"/>
    <mergeCell ref="W67:W68"/>
    <mergeCell ref="X67:X68"/>
    <mergeCell ref="T67:T68"/>
    <mergeCell ref="Y67:Y68"/>
    <mergeCell ref="W117:X117"/>
    <mergeCell ref="A119:Y120"/>
    <mergeCell ref="A63:Y63"/>
    <mergeCell ref="A66:C66"/>
    <mergeCell ref="X66:Y66"/>
    <mergeCell ref="A67:A68"/>
    <mergeCell ref="B67:B68"/>
    <mergeCell ref="C67:C68"/>
    <mergeCell ref="D67:D68"/>
    <mergeCell ref="E67:E68"/>
    <mergeCell ref="F67:F68"/>
    <mergeCell ref="O67:S67"/>
    <mergeCell ref="W56:X56"/>
    <mergeCell ref="A58:Y59"/>
    <mergeCell ref="X62:Y62"/>
    <mergeCell ref="U6:U7"/>
    <mergeCell ref="V6:V7"/>
    <mergeCell ref="W6:W7"/>
    <mergeCell ref="X6:X7"/>
    <mergeCell ref="E6:E7"/>
    <mergeCell ref="F6:F7"/>
    <mergeCell ref="Y6:Y7"/>
    <mergeCell ref="A5:C5"/>
    <mergeCell ref="X1:Y1"/>
    <mergeCell ref="A2:Y2"/>
    <mergeCell ref="X5:Y5"/>
    <mergeCell ref="O6:S6"/>
    <mergeCell ref="T6:T7"/>
    <mergeCell ref="A6:A7"/>
    <mergeCell ref="B6:B7"/>
    <mergeCell ref="C6:C7"/>
    <mergeCell ref="D6:D7"/>
  </mergeCells>
  <printOptions/>
  <pageMargins left="0.39" right="0.43" top="0.62" bottom="0.64" header="0.512" footer="0.512"/>
  <pageSetup horizontalDpi="600" verticalDpi="600" orientation="portrait" paperSize="9" r:id="rId1"/>
  <rowBreaks count="1" manualBreakCount="1">
    <brk id="123" max="255" man="1"/>
  </rowBreaks>
</worksheet>
</file>

<file path=xl/worksheets/sheet18.xml><?xml version="1.0" encoding="utf-8"?>
<worksheet xmlns="http://schemas.openxmlformats.org/spreadsheetml/2006/main" xmlns:r="http://schemas.openxmlformats.org/officeDocument/2006/relationships">
  <sheetPr>
    <tabColor indexed="20"/>
  </sheetPr>
  <dimension ref="A2:Y179"/>
  <sheetViews>
    <sheetView zoomScale="75" zoomScaleNormal="75" zoomScalePageLayoutView="0" workbookViewId="0" topLeftCell="A136">
      <selection activeCell="E85" sqref="E85"/>
    </sheetView>
  </sheetViews>
  <sheetFormatPr defaultColWidth="9.00390625" defaultRowHeight="13.5"/>
  <cols>
    <col min="3" max="3" width="4.00390625" style="0" bestFit="1" customWidth="1"/>
    <col min="4" max="4" width="3.625" style="0" customWidth="1"/>
    <col min="5" max="7" width="3.75390625" style="0" bestFit="1" customWidth="1"/>
    <col min="8" max="8" width="4.00390625" style="0" bestFit="1" customWidth="1"/>
    <col min="9" max="14" width="3.75390625" style="0" bestFit="1" customWidth="1"/>
    <col min="15" max="19" width="3.25390625" style="0" customWidth="1"/>
    <col min="20" max="20" width="5.125" style="0" customWidth="1"/>
    <col min="23" max="23" width="11.00390625" style="0" bestFit="1" customWidth="1"/>
    <col min="25" max="25" width="12.125" style="0" bestFit="1" customWidth="1"/>
  </cols>
  <sheetData>
    <row r="2" spans="1:25" ht="13.5">
      <c r="A2" s="662" t="s">
        <v>572</v>
      </c>
      <c r="B2" s="662"/>
      <c r="C2" s="662"/>
      <c r="D2" s="662"/>
      <c r="E2" s="662"/>
      <c r="F2" s="662"/>
      <c r="G2" s="662"/>
      <c r="H2" s="662"/>
      <c r="V2" s="9"/>
      <c r="W2" s="9"/>
      <c r="X2" s="297"/>
      <c r="Y2" s="9"/>
    </row>
    <row r="3" spans="1:25" ht="13.5">
      <c r="A3" s="101"/>
      <c r="B3" s="101"/>
      <c r="C3" s="101"/>
      <c r="D3" s="101"/>
      <c r="E3" s="101"/>
      <c r="F3" s="101"/>
      <c r="G3" s="101"/>
      <c r="H3" s="101"/>
      <c r="V3" s="9"/>
      <c r="W3" s="9"/>
      <c r="X3" s="297"/>
      <c r="Y3" s="9"/>
    </row>
    <row r="4" spans="1:25" ht="13.5">
      <c r="A4" s="101"/>
      <c r="B4" s="101" t="s">
        <v>192</v>
      </c>
      <c r="C4" s="101"/>
      <c r="D4" s="12" t="s">
        <v>134</v>
      </c>
      <c r="E4" s="12"/>
      <c r="F4" s="12"/>
      <c r="G4" s="12"/>
      <c r="H4" s="12"/>
      <c r="I4" s="12"/>
      <c r="L4" s="628"/>
      <c r="M4" s="628"/>
      <c r="N4" s="628"/>
      <c r="O4" s="628"/>
      <c r="P4" s="628"/>
      <c r="Q4" s="628"/>
      <c r="R4" s="628"/>
      <c r="S4" s="628"/>
      <c r="T4" s="628"/>
      <c r="U4" s="628"/>
      <c r="V4" s="9"/>
      <c r="W4" s="9"/>
      <c r="X4" s="297"/>
      <c r="Y4" s="9"/>
    </row>
    <row r="5" spans="1:25" ht="13.5">
      <c r="A5" s="101"/>
      <c r="B5" s="101"/>
      <c r="C5" s="101"/>
      <c r="D5" s="12"/>
      <c r="E5" s="12"/>
      <c r="F5" s="12"/>
      <c r="G5" s="12"/>
      <c r="H5" s="12"/>
      <c r="I5" s="12"/>
      <c r="V5" s="9"/>
      <c r="W5" s="9"/>
      <c r="X5" s="297"/>
      <c r="Y5" s="9"/>
    </row>
    <row r="6" spans="2:25" ht="13.5">
      <c r="B6" s="629" t="s">
        <v>573</v>
      </c>
      <c r="C6" s="629" t="s">
        <v>161</v>
      </c>
      <c r="D6" s="630" t="s">
        <v>162</v>
      </c>
      <c r="E6" s="629" t="s">
        <v>163</v>
      </c>
      <c r="F6" s="629" t="s">
        <v>164</v>
      </c>
      <c r="G6" s="629" t="s">
        <v>165</v>
      </c>
      <c r="H6" s="630" t="s">
        <v>166</v>
      </c>
      <c r="I6" s="630"/>
      <c r="J6" s="630"/>
      <c r="K6" s="630"/>
      <c r="L6" s="629" t="s">
        <v>167</v>
      </c>
      <c r="M6" s="629"/>
      <c r="N6" s="629"/>
      <c r="O6" s="630" t="s">
        <v>168</v>
      </c>
      <c r="P6" s="630"/>
      <c r="Q6" s="630"/>
      <c r="R6" s="630"/>
      <c r="S6" s="630"/>
      <c r="T6" s="629" t="s">
        <v>169</v>
      </c>
      <c r="U6" s="629" t="s">
        <v>170</v>
      </c>
      <c r="V6" s="103"/>
      <c r="W6" s="103"/>
      <c r="X6" s="298"/>
      <c r="Y6" s="103"/>
    </row>
    <row r="7" spans="1:25" ht="54">
      <c r="A7" s="104"/>
      <c r="B7" s="629"/>
      <c r="C7" s="629"/>
      <c r="D7" s="630"/>
      <c r="E7" s="629"/>
      <c r="F7" s="629"/>
      <c r="G7" s="629"/>
      <c r="H7" s="102" t="s">
        <v>171</v>
      </c>
      <c r="I7" s="102" t="s">
        <v>172</v>
      </c>
      <c r="J7" s="102" t="s">
        <v>173</v>
      </c>
      <c r="K7" s="102" t="s">
        <v>174</v>
      </c>
      <c r="L7" s="102" t="s">
        <v>175</v>
      </c>
      <c r="M7" s="102" t="s">
        <v>176</v>
      </c>
      <c r="N7" s="102" t="s">
        <v>177</v>
      </c>
      <c r="O7" s="102" t="s">
        <v>496</v>
      </c>
      <c r="P7" s="102" t="s">
        <v>497</v>
      </c>
      <c r="Q7" s="102" t="s">
        <v>246</v>
      </c>
      <c r="R7" s="102" t="s">
        <v>247</v>
      </c>
      <c r="S7" s="102" t="s">
        <v>248</v>
      </c>
      <c r="T7" s="629"/>
      <c r="U7" s="629"/>
      <c r="V7" s="105" t="s">
        <v>249</v>
      </c>
      <c r="W7" s="105" t="s">
        <v>250</v>
      </c>
      <c r="X7" s="299" t="s">
        <v>251</v>
      </c>
      <c r="Y7" s="105" t="s">
        <v>252</v>
      </c>
    </row>
    <row r="8" spans="2:25" ht="13.5">
      <c r="B8" s="106" t="s">
        <v>135</v>
      </c>
      <c r="C8" s="16">
        <v>38</v>
      </c>
      <c r="D8" s="106"/>
      <c r="E8" s="106"/>
      <c r="F8" s="106"/>
      <c r="G8" s="106"/>
      <c r="H8" s="16">
        <v>13</v>
      </c>
      <c r="I8" s="106"/>
      <c r="J8" s="106"/>
      <c r="K8" s="106"/>
      <c r="L8" s="106"/>
      <c r="M8" s="106"/>
      <c r="N8" s="106"/>
      <c r="O8" s="106"/>
      <c r="P8" s="106"/>
      <c r="Q8" s="106"/>
      <c r="R8" s="106"/>
      <c r="S8" s="106"/>
      <c r="T8" s="106">
        <v>2</v>
      </c>
      <c r="U8" s="106">
        <v>201</v>
      </c>
      <c r="V8" s="107">
        <v>10440</v>
      </c>
      <c r="W8" s="107">
        <f aca="true" t="shared" si="0" ref="W8:W55">U8*V8</f>
        <v>2098440</v>
      </c>
      <c r="X8" s="300" t="s">
        <v>253</v>
      </c>
      <c r="Y8" s="108" t="s">
        <v>253</v>
      </c>
    </row>
    <row r="9" spans="2:25" ht="14.25">
      <c r="B9" s="17" t="s">
        <v>254</v>
      </c>
      <c r="C9" s="16">
        <v>39</v>
      </c>
      <c r="D9" s="16"/>
      <c r="E9" s="16"/>
      <c r="F9" s="16"/>
      <c r="G9" s="16"/>
      <c r="H9" s="16">
        <v>14</v>
      </c>
      <c r="I9" s="16"/>
      <c r="J9" s="16"/>
      <c r="K9" s="16"/>
      <c r="L9" s="16"/>
      <c r="M9" s="16"/>
      <c r="N9" s="16"/>
      <c r="O9" s="16"/>
      <c r="P9" s="16"/>
      <c r="Q9" s="16"/>
      <c r="R9" s="16"/>
      <c r="S9" s="16"/>
      <c r="T9" s="16">
        <v>2</v>
      </c>
      <c r="U9" s="16">
        <v>201</v>
      </c>
      <c r="V9" s="103">
        <f>V8*1.021</f>
        <v>10659.24</v>
      </c>
      <c r="W9" s="103">
        <f t="shared" si="0"/>
        <v>2142507.2399999998</v>
      </c>
      <c r="X9" s="301">
        <f>1/1.032</f>
        <v>0.9689922480620154</v>
      </c>
      <c r="Y9" s="103">
        <f aca="true" t="shared" si="1" ref="Y9:Y55">W9*X9</f>
        <v>2076072.9069767438</v>
      </c>
    </row>
    <row r="10" spans="2:25" ht="14.25">
      <c r="B10" s="17" t="s">
        <v>255</v>
      </c>
      <c r="C10" s="16">
        <v>40</v>
      </c>
      <c r="D10" s="16"/>
      <c r="E10" s="16"/>
      <c r="F10" s="16"/>
      <c r="G10" s="16"/>
      <c r="H10" s="16">
        <v>15</v>
      </c>
      <c r="I10" s="16"/>
      <c r="J10" s="16"/>
      <c r="K10" s="16"/>
      <c r="L10" s="16"/>
      <c r="M10" s="16"/>
      <c r="N10" s="16"/>
      <c r="O10" s="16"/>
      <c r="P10" s="16"/>
      <c r="Q10" s="16"/>
      <c r="R10" s="16"/>
      <c r="S10" s="16"/>
      <c r="T10" s="16">
        <v>2</v>
      </c>
      <c r="U10" s="16">
        <v>201</v>
      </c>
      <c r="V10" s="103">
        <f>V9*1.021</f>
        <v>10883.084039999998</v>
      </c>
      <c r="W10" s="103">
        <f t="shared" si="0"/>
        <v>2187499.8920399994</v>
      </c>
      <c r="X10" s="301">
        <f>X9/1.032</f>
        <v>0.9389459768042785</v>
      </c>
      <c r="Y10" s="103">
        <f t="shared" si="1"/>
        <v>2053944.222890751</v>
      </c>
    </row>
    <row r="11" spans="2:25" ht="14.25">
      <c r="B11" s="17" t="s">
        <v>256</v>
      </c>
      <c r="C11" s="16">
        <v>41</v>
      </c>
      <c r="D11" s="16"/>
      <c r="E11" s="16"/>
      <c r="F11" s="16"/>
      <c r="G11" s="16"/>
      <c r="H11" s="16">
        <v>16</v>
      </c>
      <c r="I11" s="16"/>
      <c r="J11" s="16"/>
      <c r="K11" s="16"/>
      <c r="L11" s="16"/>
      <c r="M11" s="16"/>
      <c r="N11" s="16"/>
      <c r="O11" s="16"/>
      <c r="P11" s="16"/>
      <c r="Q11" s="16"/>
      <c r="R11" s="16"/>
      <c r="S11" s="16"/>
      <c r="T11" s="16">
        <v>2</v>
      </c>
      <c r="U11" s="16">
        <v>201</v>
      </c>
      <c r="V11" s="103">
        <f>V10*1.021</f>
        <v>11111.628804839997</v>
      </c>
      <c r="W11" s="103">
        <f t="shared" si="0"/>
        <v>2233437.3897728394</v>
      </c>
      <c r="X11" s="301">
        <f aca="true" t="shared" si="2" ref="X11:X55">X10/1.032</f>
        <v>0.9098313728723628</v>
      </c>
      <c r="Y11" s="103">
        <f t="shared" si="1"/>
        <v>2032051.406561489</v>
      </c>
    </row>
    <row r="12" spans="2:25" ht="14.25">
      <c r="B12" s="17" t="s">
        <v>257</v>
      </c>
      <c r="C12" s="16">
        <v>42</v>
      </c>
      <c r="D12" s="16"/>
      <c r="E12" s="16"/>
      <c r="F12" s="16"/>
      <c r="G12" s="16"/>
      <c r="H12" s="16">
        <v>17</v>
      </c>
      <c r="I12" s="16"/>
      <c r="J12" s="16"/>
      <c r="K12" s="16"/>
      <c r="L12" s="16"/>
      <c r="M12" s="16"/>
      <c r="N12" s="16"/>
      <c r="O12" s="16"/>
      <c r="P12" s="16"/>
      <c r="Q12" s="16"/>
      <c r="R12" s="16"/>
      <c r="S12" s="16"/>
      <c r="T12" s="16">
        <v>2</v>
      </c>
      <c r="U12" s="16">
        <v>201</v>
      </c>
      <c r="V12" s="103">
        <f aca="true" t="shared" si="3" ref="V12:V55">V11*1.021</f>
        <v>11344.973009741636</v>
      </c>
      <c r="W12" s="103">
        <f t="shared" si="0"/>
        <v>2280339.574958069</v>
      </c>
      <c r="X12" s="301">
        <f t="shared" si="2"/>
        <v>0.8816195473569407</v>
      </c>
      <c r="Y12" s="103">
        <f t="shared" si="1"/>
        <v>2010391.9438946513</v>
      </c>
    </row>
    <row r="13" spans="2:25" ht="14.25">
      <c r="B13" s="17" t="s">
        <v>258</v>
      </c>
      <c r="C13" s="16">
        <v>43</v>
      </c>
      <c r="D13" s="16"/>
      <c r="E13" s="16"/>
      <c r="F13" s="16"/>
      <c r="G13" s="16"/>
      <c r="H13" s="16">
        <v>18</v>
      </c>
      <c r="I13" s="16"/>
      <c r="J13" s="16"/>
      <c r="K13" s="16"/>
      <c r="L13" s="16"/>
      <c r="M13" s="16"/>
      <c r="N13" s="16"/>
      <c r="O13" s="16"/>
      <c r="P13" s="16"/>
      <c r="Q13" s="16"/>
      <c r="R13" s="16"/>
      <c r="S13" s="16"/>
      <c r="T13" s="16">
        <v>2</v>
      </c>
      <c r="U13" s="16">
        <v>201</v>
      </c>
      <c r="V13" s="103">
        <f t="shared" si="3"/>
        <v>11583.217442946208</v>
      </c>
      <c r="W13" s="103">
        <f t="shared" si="0"/>
        <v>2328226.7060321877</v>
      </c>
      <c r="X13" s="301">
        <f t="shared" si="2"/>
        <v>0.8542825071288185</v>
      </c>
      <c r="Y13" s="103">
        <f t="shared" si="1"/>
        <v>1988963.347593448</v>
      </c>
    </row>
    <row r="14" spans="2:25" ht="14.25">
      <c r="B14" s="17" t="s">
        <v>259</v>
      </c>
      <c r="C14" s="16">
        <v>44</v>
      </c>
      <c r="D14" s="16"/>
      <c r="E14" s="16"/>
      <c r="F14" s="16"/>
      <c r="G14" s="16"/>
      <c r="H14" s="16"/>
      <c r="I14" s="16"/>
      <c r="J14" s="16"/>
      <c r="K14" s="16"/>
      <c r="L14" s="16"/>
      <c r="M14" s="16"/>
      <c r="N14" s="16"/>
      <c r="O14" s="16"/>
      <c r="P14" s="16"/>
      <c r="Q14" s="16"/>
      <c r="R14" s="16"/>
      <c r="S14" s="16"/>
      <c r="T14" s="16">
        <v>1</v>
      </c>
      <c r="U14" s="16">
        <v>153</v>
      </c>
      <c r="V14" s="103">
        <f t="shared" si="3"/>
        <v>11826.465009248077</v>
      </c>
      <c r="W14" s="103">
        <f t="shared" si="0"/>
        <v>1809449.1464149558</v>
      </c>
      <c r="X14" s="301">
        <f t="shared" si="2"/>
        <v>0.8277931270628086</v>
      </c>
      <c r="Y14" s="103">
        <f t="shared" si="1"/>
        <v>1497849.5671719662</v>
      </c>
    </row>
    <row r="15" spans="2:25" ht="14.25">
      <c r="B15" s="17" t="s">
        <v>260</v>
      </c>
      <c r="C15" s="16">
        <v>45</v>
      </c>
      <c r="D15" s="16"/>
      <c r="E15" s="16"/>
      <c r="F15" s="16"/>
      <c r="G15" s="16"/>
      <c r="H15" s="16"/>
      <c r="I15" s="16"/>
      <c r="J15" s="16"/>
      <c r="K15" s="16"/>
      <c r="L15" s="16"/>
      <c r="M15" s="16"/>
      <c r="N15" s="16"/>
      <c r="O15" s="16"/>
      <c r="P15" s="16"/>
      <c r="Q15" s="16"/>
      <c r="R15" s="16"/>
      <c r="S15" s="16"/>
      <c r="T15" s="16">
        <v>1</v>
      </c>
      <c r="U15" s="16">
        <v>153</v>
      </c>
      <c r="V15" s="103">
        <f t="shared" si="3"/>
        <v>12074.820774442285</v>
      </c>
      <c r="W15" s="103">
        <f t="shared" si="0"/>
        <v>1847447.5784896696</v>
      </c>
      <c r="X15" s="301">
        <f t="shared" si="2"/>
        <v>0.8021251231228765</v>
      </c>
      <c r="Y15" s="103">
        <f t="shared" si="1"/>
        <v>1481884.1163590862</v>
      </c>
    </row>
    <row r="16" spans="2:25" ht="14.25">
      <c r="B16" s="17" t="s">
        <v>261</v>
      </c>
      <c r="C16" s="16">
        <v>46</v>
      </c>
      <c r="D16" s="16"/>
      <c r="E16" s="16"/>
      <c r="F16" s="16"/>
      <c r="G16" s="16"/>
      <c r="H16" s="16"/>
      <c r="I16" s="16"/>
      <c r="J16" s="16"/>
      <c r="K16" s="16"/>
      <c r="L16" s="16"/>
      <c r="M16" s="16"/>
      <c r="N16" s="16"/>
      <c r="O16" s="16"/>
      <c r="P16" s="16"/>
      <c r="Q16" s="16"/>
      <c r="R16" s="16"/>
      <c r="S16" s="16"/>
      <c r="T16" s="16">
        <v>1</v>
      </c>
      <c r="U16" s="16">
        <v>153</v>
      </c>
      <c r="V16" s="103">
        <f t="shared" si="3"/>
        <v>12328.392010705573</v>
      </c>
      <c r="W16" s="103">
        <f t="shared" si="0"/>
        <v>1886243.9776379527</v>
      </c>
      <c r="X16" s="301">
        <f t="shared" si="2"/>
        <v>0.7772530262818571</v>
      </c>
      <c r="Y16" s="103">
        <f t="shared" si="1"/>
        <v>1466088.8399250263</v>
      </c>
    </row>
    <row r="17" spans="2:25" ht="14.25">
      <c r="B17" s="17" t="s">
        <v>262</v>
      </c>
      <c r="C17" s="16">
        <v>47</v>
      </c>
      <c r="D17" s="16"/>
      <c r="E17" s="16"/>
      <c r="F17" s="16"/>
      <c r="G17" s="16"/>
      <c r="H17" s="16"/>
      <c r="I17" s="16"/>
      <c r="J17" s="16"/>
      <c r="K17" s="16"/>
      <c r="L17" s="16"/>
      <c r="M17" s="16"/>
      <c r="N17" s="16"/>
      <c r="O17" s="16"/>
      <c r="P17" s="16"/>
      <c r="Q17" s="16"/>
      <c r="R17" s="16"/>
      <c r="S17" s="16"/>
      <c r="T17" s="16">
        <v>1</v>
      </c>
      <c r="U17" s="16">
        <v>153</v>
      </c>
      <c r="V17" s="103">
        <f t="shared" si="3"/>
        <v>12587.288242930388</v>
      </c>
      <c r="W17" s="103">
        <f t="shared" si="0"/>
        <v>1925855.1011683494</v>
      </c>
      <c r="X17" s="301">
        <f t="shared" si="2"/>
        <v>0.7531521572498615</v>
      </c>
      <c r="Y17" s="103">
        <f t="shared" si="1"/>
        <v>1450461.9239955926</v>
      </c>
    </row>
    <row r="18" spans="2:25" ht="14.25">
      <c r="B18" s="17" t="s">
        <v>263</v>
      </c>
      <c r="C18" s="16">
        <v>48</v>
      </c>
      <c r="D18" s="16"/>
      <c r="E18" s="16"/>
      <c r="F18" s="16"/>
      <c r="G18" s="16"/>
      <c r="H18" s="16"/>
      <c r="I18" s="16"/>
      <c r="J18" s="16"/>
      <c r="K18" s="16"/>
      <c r="L18" s="16"/>
      <c r="M18" s="16"/>
      <c r="N18" s="16"/>
      <c r="O18" s="16"/>
      <c r="P18" s="16"/>
      <c r="Q18" s="16"/>
      <c r="R18" s="16"/>
      <c r="S18" s="16"/>
      <c r="T18" s="16">
        <v>1</v>
      </c>
      <c r="U18" s="16">
        <v>153</v>
      </c>
      <c r="V18" s="103">
        <f t="shared" si="3"/>
        <v>12851.621296031924</v>
      </c>
      <c r="W18" s="103">
        <f t="shared" si="0"/>
        <v>1966298.0582928844</v>
      </c>
      <c r="X18" s="301">
        <f t="shared" si="2"/>
        <v>0.7297986019862999</v>
      </c>
      <c r="Y18" s="103">
        <f t="shared" si="1"/>
        <v>1435001.574030523</v>
      </c>
    </row>
    <row r="19" spans="2:25" ht="14.25">
      <c r="B19" s="17" t="s">
        <v>264</v>
      </c>
      <c r="C19" s="16">
        <v>49</v>
      </c>
      <c r="D19" s="16"/>
      <c r="E19" s="16"/>
      <c r="F19" s="16"/>
      <c r="G19" s="16"/>
      <c r="H19" s="16"/>
      <c r="I19" s="16"/>
      <c r="J19" s="16"/>
      <c r="K19" s="16"/>
      <c r="L19" s="16"/>
      <c r="M19" s="16"/>
      <c r="N19" s="16"/>
      <c r="O19" s="16"/>
      <c r="P19" s="16"/>
      <c r="Q19" s="16"/>
      <c r="R19" s="16"/>
      <c r="S19" s="16"/>
      <c r="T19" s="16">
        <v>1</v>
      </c>
      <c r="U19" s="16">
        <v>153</v>
      </c>
      <c r="V19" s="103">
        <f t="shared" si="3"/>
        <v>13121.505343248593</v>
      </c>
      <c r="W19" s="103">
        <f t="shared" si="0"/>
        <v>2007590.3175170347</v>
      </c>
      <c r="X19" s="301">
        <f t="shared" si="2"/>
        <v>0.7071691879712207</v>
      </c>
      <c r="Y19" s="103">
        <f t="shared" si="1"/>
        <v>1419706.0146174068</v>
      </c>
    </row>
    <row r="20" spans="2:25" ht="14.25">
      <c r="B20" s="17" t="s">
        <v>265</v>
      </c>
      <c r="C20" s="16">
        <v>50</v>
      </c>
      <c r="D20" s="16"/>
      <c r="E20" s="16"/>
      <c r="F20" s="16"/>
      <c r="G20" s="16"/>
      <c r="H20" s="16"/>
      <c r="I20" s="16"/>
      <c r="J20" s="16"/>
      <c r="K20" s="16"/>
      <c r="L20" s="16"/>
      <c r="M20" s="16"/>
      <c r="N20" s="16"/>
      <c r="O20" s="16"/>
      <c r="P20" s="16"/>
      <c r="Q20" s="16"/>
      <c r="R20" s="16"/>
      <c r="S20" s="16"/>
      <c r="T20" s="16">
        <v>1</v>
      </c>
      <c r="U20" s="16">
        <v>153</v>
      </c>
      <c r="V20" s="103">
        <f t="shared" si="3"/>
        <v>13397.056955456812</v>
      </c>
      <c r="W20" s="103">
        <f t="shared" si="0"/>
        <v>2049749.7141848921</v>
      </c>
      <c r="X20" s="301">
        <f t="shared" si="2"/>
        <v>0.6852414612124231</v>
      </c>
      <c r="Y20" s="103">
        <f t="shared" si="1"/>
        <v>1404573.489267802</v>
      </c>
    </row>
    <row r="21" spans="2:25" ht="14.25">
      <c r="B21" s="17" t="s">
        <v>266</v>
      </c>
      <c r="C21" s="106">
        <v>51</v>
      </c>
      <c r="D21" s="16"/>
      <c r="E21" s="16"/>
      <c r="F21" s="16"/>
      <c r="G21" s="16"/>
      <c r="H21" s="16"/>
      <c r="I21" s="16"/>
      <c r="J21" s="16"/>
      <c r="K21" s="16"/>
      <c r="L21" s="16"/>
      <c r="M21" s="16"/>
      <c r="N21" s="16"/>
      <c r="O21" s="16"/>
      <c r="P21" s="16"/>
      <c r="Q21" s="16"/>
      <c r="R21" s="16"/>
      <c r="S21" s="16"/>
      <c r="T21" s="16">
        <v>1</v>
      </c>
      <c r="U21" s="16">
        <v>153</v>
      </c>
      <c r="V21" s="103">
        <f t="shared" si="3"/>
        <v>13678.395151521403</v>
      </c>
      <c r="W21" s="103">
        <f t="shared" si="0"/>
        <v>2092794.4581827747</v>
      </c>
      <c r="X21" s="301">
        <f t="shared" si="2"/>
        <v>0.6639936639655263</v>
      </c>
      <c r="Y21" s="103">
        <f t="shared" si="1"/>
        <v>1389602.260215529</v>
      </c>
    </row>
    <row r="22" spans="2:25" ht="14.25">
      <c r="B22" s="17" t="s">
        <v>267</v>
      </c>
      <c r="C22" s="16">
        <v>52</v>
      </c>
      <c r="D22" s="16"/>
      <c r="E22" s="16"/>
      <c r="F22" s="16"/>
      <c r="G22" s="16"/>
      <c r="H22" s="16"/>
      <c r="I22" s="16"/>
      <c r="J22" s="16"/>
      <c r="K22" s="16"/>
      <c r="L22" s="16"/>
      <c r="M22" s="16"/>
      <c r="N22" s="16"/>
      <c r="O22" s="16"/>
      <c r="P22" s="16"/>
      <c r="Q22" s="16"/>
      <c r="R22" s="16"/>
      <c r="S22" s="16"/>
      <c r="T22" s="16">
        <v>1</v>
      </c>
      <c r="U22" s="16">
        <v>153</v>
      </c>
      <c r="V22" s="103">
        <f t="shared" si="3"/>
        <v>13965.641449703351</v>
      </c>
      <c r="W22" s="103">
        <f t="shared" si="0"/>
        <v>2136743.1418046127</v>
      </c>
      <c r="X22" s="301">
        <f t="shared" si="2"/>
        <v>0.6434047131448898</v>
      </c>
      <c r="Y22" s="103">
        <f t="shared" si="1"/>
        <v>1374790.6082171074</v>
      </c>
    </row>
    <row r="23" spans="2:25" ht="14.25">
      <c r="B23" s="17" t="s">
        <v>268</v>
      </c>
      <c r="C23" s="16">
        <v>53</v>
      </c>
      <c r="D23" s="16"/>
      <c r="E23" s="16"/>
      <c r="F23" s="16"/>
      <c r="G23" s="16"/>
      <c r="H23" s="16"/>
      <c r="I23" s="16"/>
      <c r="J23" s="16"/>
      <c r="K23" s="16"/>
      <c r="L23" s="16"/>
      <c r="M23" s="16"/>
      <c r="N23" s="16"/>
      <c r="O23" s="16"/>
      <c r="P23" s="16"/>
      <c r="Q23" s="16"/>
      <c r="R23" s="16"/>
      <c r="S23" s="16"/>
      <c r="T23" s="16">
        <v>1</v>
      </c>
      <c r="U23" s="16">
        <v>153</v>
      </c>
      <c r="V23" s="103">
        <f t="shared" si="3"/>
        <v>14258.91992014712</v>
      </c>
      <c r="W23" s="103">
        <f t="shared" si="0"/>
        <v>2181614.7477825093</v>
      </c>
      <c r="X23" s="301">
        <f t="shared" si="2"/>
        <v>0.623454179403963</v>
      </c>
      <c r="Y23" s="103">
        <f t="shared" si="1"/>
        <v>1360136.832354328</v>
      </c>
    </row>
    <row r="24" spans="2:25" ht="14.25">
      <c r="B24" s="17" t="s">
        <v>269</v>
      </c>
      <c r="C24" s="16">
        <v>54</v>
      </c>
      <c r="D24" s="16"/>
      <c r="E24" s="16"/>
      <c r="F24" s="16"/>
      <c r="G24" s="16"/>
      <c r="H24" s="16"/>
      <c r="I24" s="16"/>
      <c r="J24" s="16"/>
      <c r="K24" s="16"/>
      <c r="L24" s="16"/>
      <c r="M24" s="16"/>
      <c r="N24" s="16"/>
      <c r="O24" s="16"/>
      <c r="P24" s="16"/>
      <c r="Q24" s="16"/>
      <c r="R24" s="16"/>
      <c r="S24" s="16"/>
      <c r="T24" s="16">
        <v>1</v>
      </c>
      <c r="U24" s="16">
        <v>153</v>
      </c>
      <c r="V24" s="103">
        <f t="shared" si="3"/>
        <v>14558.357238470207</v>
      </c>
      <c r="W24" s="103">
        <f t="shared" si="0"/>
        <v>2227428.657485942</v>
      </c>
      <c r="X24" s="301">
        <f t="shared" si="2"/>
        <v>0.6041222668643051</v>
      </c>
      <c r="Y24" s="103">
        <f t="shared" si="1"/>
        <v>1345639.249838923</v>
      </c>
    </row>
    <row r="25" spans="2:25" ht="14.25">
      <c r="B25" s="17" t="s">
        <v>270</v>
      </c>
      <c r="C25" s="16">
        <v>55</v>
      </c>
      <c r="D25" s="16"/>
      <c r="E25" s="16"/>
      <c r="F25" s="16"/>
      <c r="G25" s="16"/>
      <c r="H25" s="16"/>
      <c r="I25" s="16"/>
      <c r="J25" s="16"/>
      <c r="K25" s="16"/>
      <c r="L25" s="16"/>
      <c r="M25" s="16"/>
      <c r="N25" s="16"/>
      <c r="O25" s="16"/>
      <c r="P25" s="16"/>
      <c r="Q25" s="16"/>
      <c r="R25" s="16"/>
      <c r="S25" s="16"/>
      <c r="T25" s="16">
        <v>1</v>
      </c>
      <c r="U25" s="16">
        <v>175</v>
      </c>
      <c r="V25" s="103">
        <f t="shared" si="3"/>
        <v>14864.082740478081</v>
      </c>
      <c r="W25" s="103">
        <f t="shared" si="0"/>
        <v>2601214.4795836643</v>
      </c>
      <c r="X25" s="301">
        <f t="shared" si="2"/>
        <v>0.5853897934731639</v>
      </c>
      <c r="Y25" s="103">
        <f t="shared" si="1"/>
        <v>1522724.4069828847</v>
      </c>
    </row>
    <row r="26" spans="2:25" ht="14.25">
      <c r="B26" s="17" t="s">
        <v>271</v>
      </c>
      <c r="C26" s="16">
        <v>56</v>
      </c>
      <c r="D26" s="16"/>
      <c r="E26" s="16"/>
      <c r="F26" s="16"/>
      <c r="G26" s="16"/>
      <c r="H26" s="16"/>
      <c r="I26" s="16"/>
      <c r="J26" s="16"/>
      <c r="K26" s="16"/>
      <c r="L26" s="16"/>
      <c r="M26" s="16"/>
      <c r="N26" s="16"/>
      <c r="O26" s="16"/>
      <c r="P26" s="16"/>
      <c r="Q26" s="16"/>
      <c r="R26" s="16"/>
      <c r="S26" s="16"/>
      <c r="T26" s="16">
        <v>1</v>
      </c>
      <c r="U26" s="16">
        <v>175</v>
      </c>
      <c r="V26" s="103">
        <f t="shared" si="3"/>
        <v>15176.228478028119</v>
      </c>
      <c r="W26" s="103">
        <f t="shared" si="0"/>
        <v>2655839.983654921</v>
      </c>
      <c r="X26" s="301">
        <f t="shared" si="2"/>
        <v>0.56723817197012</v>
      </c>
      <c r="Y26" s="103">
        <f t="shared" si="1"/>
        <v>1506493.817373571</v>
      </c>
    </row>
    <row r="27" spans="2:25" ht="14.25">
      <c r="B27" s="17" t="s">
        <v>272</v>
      </c>
      <c r="C27" s="16">
        <v>57</v>
      </c>
      <c r="D27" s="16"/>
      <c r="E27" s="16"/>
      <c r="F27" s="16"/>
      <c r="G27" s="16"/>
      <c r="H27" s="16"/>
      <c r="I27" s="16"/>
      <c r="J27" s="16"/>
      <c r="K27" s="16"/>
      <c r="L27" s="16"/>
      <c r="M27" s="16"/>
      <c r="N27" s="16"/>
      <c r="O27" s="16"/>
      <c r="P27" s="16"/>
      <c r="Q27" s="16"/>
      <c r="R27" s="16"/>
      <c r="S27" s="16"/>
      <c r="T27" s="16">
        <v>1</v>
      </c>
      <c r="U27" s="16">
        <v>175</v>
      </c>
      <c r="V27" s="103">
        <f t="shared" si="3"/>
        <v>15494.929276066709</v>
      </c>
      <c r="W27" s="103">
        <f t="shared" si="0"/>
        <v>2711612.623311674</v>
      </c>
      <c r="X27" s="301">
        <f t="shared" si="2"/>
        <v>0.5496493914439148</v>
      </c>
      <c r="Y27" s="103">
        <f t="shared" si="1"/>
        <v>1490436.228234899</v>
      </c>
    </row>
    <row r="28" spans="2:25" ht="14.25">
      <c r="B28" s="17" t="s">
        <v>227</v>
      </c>
      <c r="C28" s="16">
        <v>58</v>
      </c>
      <c r="D28" s="16"/>
      <c r="E28" s="16"/>
      <c r="F28" s="16"/>
      <c r="G28" s="16"/>
      <c r="H28" s="16"/>
      <c r="I28" s="16"/>
      <c r="J28" s="16"/>
      <c r="K28" s="16"/>
      <c r="L28" s="16"/>
      <c r="M28" s="16"/>
      <c r="N28" s="16"/>
      <c r="O28" s="16"/>
      <c r="P28" s="16"/>
      <c r="Q28" s="16"/>
      <c r="R28" s="16"/>
      <c r="S28" s="16"/>
      <c r="T28" s="16">
        <v>1</v>
      </c>
      <c r="U28" s="16">
        <v>175</v>
      </c>
      <c r="V28" s="103">
        <f t="shared" si="3"/>
        <v>15820.322790864107</v>
      </c>
      <c r="W28" s="103">
        <f t="shared" si="0"/>
        <v>2768556.488401219</v>
      </c>
      <c r="X28" s="301">
        <f t="shared" si="2"/>
        <v>0.5326059994611577</v>
      </c>
      <c r="Y28" s="103">
        <f t="shared" si="1"/>
        <v>1474549.7955696043</v>
      </c>
    </row>
    <row r="29" spans="2:25" ht="14.25">
      <c r="B29" s="17" t="s">
        <v>228</v>
      </c>
      <c r="C29" s="16">
        <v>59</v>
      </c>
      <c r="D29" s="16"/>
      <c r="E29" s="16"/>
      <c r="F29" s="16"/>
      <c r="G29" s="16"/>
      <c r="H29" s="16"/>
      <c r="I29" s="16"/>
      <c r="J29" s="16"/>
      <c r="K29" s="16"/>
      <c r="L29" s="16"/>
      <c r="M29" s="16"/>
      <c r="N29" s="16"/>
      <c r="O29" s="16"/>
      <c r="P29" s="16"/>
      <c r="Q29" s="16"/>
      <c r="R29" s="16"/>
      <c r="S29" s="16"/>
      <c r="T29" s="16">
        <v>1</v>
      </c>
      <c r="U29" s="16">
        <v>175</v>
      </c>
      <c r="V29" s="103">
        <f t="shared" si="3"/>
        <v>16152.549569472252</v>
      </c>
      <c r="W29" s="103">
        <f t="shared" si="0"/>
        <v>2826696.1746576442</v>
      </c>
      <c r="X29" s="301">
        <f t="shared" si="2"/>
        <v>0.5160910847491839</v>
      </c>
      <c r="Y29" s="103">
        <f t="shared" si="1"/>
        <v>1458832.695035432</v>
      </c>
    </row>
    <row r="30" spans="2:25" ht="14.25">
      <c r="B30" s="17" t="s">
        <v>229</v>
      </c>
      <c r="C30" s="16">
        <v>60</v>
      </c>
      <c r="D30" s="16"/>
      <c r="E30" s="16"/>
      <c r="F30" s="16"/>
      <c r="G30" s="16"/>
      <c r="H30" s="16"/>
      <c r="I30" s="16"/>
      <c r="J30" s="16"/>
      <c r="K30" s="16"/>
      <c r="L30" s="16"/>
      <c r="M30" s="16"/>
      <c r="N30" s="16"/>
      <c r="O30" s="16"/>
      <c r="P30" s="16"/>
      <c r="Q30" s="16"/>
      <c r="R30" s="16"/>
      <c r="S30" s="16"/>
      <c r="T30" s="16">
        <v>1</v>
      </c>
      <c r="U30" s="16">
        <v>175</v>
      </c>
      <c r="V30" s="103">
        <f t="shared" si="3"/>
        <v>16491.753110431167</v>
      </c>
      <c r="W30" s="103">
        <f t="shared" si="0"/>
        <v>2886056.794325454</v>
      </c>
      <c r="X30" s="301">
        <f t="shared" si="2"/>
        <v>0.5000882604158758</v>
      </c>
      <c r="Y30" s="103">
        <f t="shared" si="1"/>
        <v>1443283.1217356354</v>
      </c>
    </row>
    <row r="31" spans="2:25" ht="14.25">
      <c r="B31" s="17" t="s">
        <v>230</v>
      </c>
      <c r="C31" s="16">
        <v>61</v>
      </c>
      <c r="D31" s="16"/>
      <c r="E31" s="16"/>
      <c r="F31" s="16"/>
      <c r="G31" s="16"/>
      <c r="H31" s="16"/>
      <c r="I31" s="16"/>
      <c r="J31" s="16"/>
      <c r="K31" s="16"/>
      <c r="L31" s="16"/>
      <c r="M31" s="16"/>
      <c r="N31" s="16"/>
      <c r="O31" s="16"/>
      <c r="P31" s="16"/>
      <c r="Q31" s="16"/>
      <c r="R31" s="16"/>
      <c r="S31" s="16"/>
      <c r="T31" s="16">
        <v>1</v>
      </c>
      <c r="U31" s="16">
        <v>175</v>
      </c>
      <c r="V31" s="103">
        <f t="shared" si="3"/>
        <v>16838.079925750222</v>
      </c>
      <c r="W31" s="103">
        <f t="shared" si="0"/>
        <v>2946663.987006289</v>
      </c>
      <c r="X31" s="301">
        <f t="shared" si="2"/>
        <v>0.48458164768980216</v>
      </c>
      <c r="Y31" s="103">
        <f t="shared" si="1"/>
        <v>1427899.2900117093</v>
      </c>
    </row>
    <row r="32" spans="2:25" ht="14.25">
      <c r="B32" s="17" t="s">
        <v>231</v>
      </c>
      <c r="C32" s="16">
        <v>62</v>
      </c>
      <c r="D32" s="16"/>
      <c r="E32" s="16"/>
      <c r="F32" s="16"/>
      <c r="G32" s="16"/>
      <c r="H32" s="16"/>
      <c r="I32" s="16"/>
      <c r="J32" s="16"/>
      <c r="K32" s="16"/>
      <c r="L32" s="16"/>
      <c r="M32" s="16"/>
      <c r="N32" s="16"/>
      <c r="O32" s="16"/>
      <c r="P32" s="16"/>
      <c r="Q32" s="16"/>
      <c r="R32" s="16"/>
      <c r="S32" s="16"/>
      <c r="T32" s="16">
        <v>1</v>
      </c>
      <c r="U32" s="16">
        <v>175</v>
      </c>
      <c r="V32" s="103">
        <f t="shared" si="3"/>
        <v>17191.679604190977</v>
      </c>
      <c r="W32" s="103">
        <f t="shared" si="0"/>
        <v>3008543.930733421</v>
      </c>
      <c r="X32" s="301">
        <f t="shared" si="2"/>
        <v>0.469555860164537</v>
      </c>
      <c r="Y32" s="103">
        <f t="shared" si="1"/>
        <v>1412679.4332383287</v>
      </c>
    </row>
    <row r="33" spans="2:25" ht="14.25">
      <c r="B33" s="17" t="s">
        <v>232</v>
      </c>
      <c r="C33" s="16">
        <v>63</v>
      </c>
      <c r="D33" s="16"/>
      <c r="E33" s="16"/>
      <c r="F33" s="16"/>
      <c r="G33" s="16"/>
      <c r="H33" s="16"/>
      <c r="I33" s="16"/>
      <c r="J33" s="16"/>
      <c r="K33" s="16"/>
      <c r="L33" s="16"/>
      <c r="M33" s="16"/>
      <c r="N33" s="16"/>
      <c r="O33" s="16"/>
      <c r="P33" s="16"/>
      <c r="Q33" s="16"/>
      <c r="R33" s="16"/>
      <c r="S33" s="16"/>
      <c r="T33" s="16">
        <v>1</v>
      </c>
      <c r="U33" s="16">
        <v>175</v>
      </c>
      <c r="V33" s="103">
        <f t="shared" si="3"/>
        <v>17552.704875878986</v>
      </c>
      <c r="W33" s="103">
        <f t="shared" si="0"/>
        <v>3071723.3532788227</v>
      </c>
      <c r="X33" s="301">
        <f t="shared" si="2"/>
        <v>0.45499598853152806</v>
      </c>
      <c r="Y33" s="103">
        <f t="shared" si="1"/>
        <v>1397621.8036204781</v>
      </c>
    </row>
    <row r="34" spans="2:25" ht="14.25">
      <c r="B34" s="17" t="s">
        <v>233</v>
      </c>
      <c r="C34" s="16">
        <v>64</v>
      </c>
      <c r="D34" s="16"/>
      <c r="E34" s="16"/>
      <c r="F34" s="16"/>
      <c r="G34" s="16"/>
      <c r="H34" s="16"/>
      <c r="I34" s="16"/>
      <c r="J34" s="16"/>
      <c r="K34" s="16"/>
      <c r="L34" s="16"/>
      <c r="M34" s="16"/>
      <c r="N34" s="16"/>
      <c r="O34" s="16"/>
      <c r="P34" s="16"/>
      <c r="Q34" s="16"/>
      <c r="R34" s="16"/>
      <c r="S34" s="16"/>
      <c r="T34" s="16">
        <v>1</v>
      </c>
      <c r="U34" s="16">
        <v>175</v>
      </c>
      <c r="V34" s="103">
        <f t="shared" si="3"/>
        <v>17921.311678272443</v>
      </c>
      <c r="W34" s="103">
        <f t="shared" si="0"/>
        <v>3136229.5436976776</v>
      </c>
      <c r="X34" s="301">
        <f t="shared" si="2"/>
        <v>0.4408875857863644</v>
      </c>
      <c r="Y34" s="103">
        <f t="shared" si="1"/>
        <v>1382724.6719927404</v>
      </c>
    </row>
    <row r="35" spans="2:25" ht="14.25">
      <c r="B35" s="17" t="s">
        <v>234</v>
      </c>
      <c r="C35" s="106">
        <v>65</v>
      </c>
      <c r="D35" s="16"/>
      <c r="E35" s="16"/>
      <c r="F35" s="16"/>
      <c r="G35" s="16"/>
      <c r="H35" s="16"/>
      <c r="I35" s="16"/>
      <c r="J35" s="16"/>
      <c r="K35" s="16"/>
      <c r="L35" s="16"/>
      <c r="M35" s="16"/>
      <c r="N35" s="16"/>
      <c r="O35" s="16"/>
      <c r="P35" s="16"/>
      <c r="Q35" s="16"/>
      <c r="R35" s="16"/>
      <c r="S35" s="16"/>
      <c r="T35" s="16">
        <v>1</v>
      </c>
      <c r="U35" s="16">
        <v>175</v>
      </c>
      <c r="V35" s="103">
        <f t="shared" si="3"/>
        <v>18297.659223516162</v>
      </c>
      <c r="W35" s="103">
        <f t="shared" si="0"/>
        <v>3202090.3641153285</v>
      </c>
      <c r="X35" s="301">
        <f t="shared" si="2"/>
        <v>0.4272166528937639</v>
      </c>
      <c r="Y35" s="103">
        <f t="shared" si="1"/>
        <v>1367986.3276207244</v>
      </c>
    </row>
    <row r="36" spans="2:25" ht="14.25">
      <c r="B36" s="17" t="s">
        <v>235</v>
      </c>
      <c r="C36" s="16">
        <v>66</v>
      </c>
      <c r="D36" s="16"/>
      <c r="E36" s="16"/>
      <c r="F36" s="16"/>
      <c r="G36" s="16"/>
      <c r="H36" s="16"/>
      <c r="I36" s="16"/>
      <c r="J36" s="16"/>
      <c r="K36" s="16"/>
      <c r="L36" s="16"/>
      <c r="M36" s="16"/>
      <c r="N36" s="16"/>
      <c r="O36" s="16"/>
      <c r="P36" s="16"/>
      <c r="Q36" s="16"/>
      <c r="R36" s="16"/>
      <c r="S36" s="16"/>
      <c r="T36" s="16">
        <v>1</v>
      </c>
      <c r="U36" s="16">
        <v>175</v>
      </c>
      <c r="V36" s="103">
        <f t="shared" si="3"/>
        <v>18681.91006721</v>
      </c>
      <c r="W36" s="103">
        <f t="shared" si="0"/>
        <v>3269334.26176175</v>
      </c>
      <c r="X36" s="301">
        <f t="shared" si="2"/>
        <v>0.4139696248970581</v>
      </c>
      <c r="Y36" s="103">
        <f t="shared" si="1"/>
        <v>1353405.078004612</v>
      </c>
    </row>
    <row r="37" spans="2:25" ht="14.25">
      <c r="B37" s="17" t="s">
        <v>236</v>
      </c>
      <c r="C37" s="16">
        <v>67</v>
      </c>
      <c r="D37" s="16"/>
      <c r="E37" s="16"/>
      <c r="F37" s="16"/>
      <c r="G37" s="16"/>
      <c r="H37" s="16"/>
      <c r="I37" s="16"/>
      <c r="J37" s="16"/>
      <c r="K37" s="16"/>
      <c r="L37" s="16"/>
      <c r="M37" s="16"/>
      <c r="N37" s="16"/>
      <c r="O37" s="16"/>
      <c r="P37" s="16"/>
      <c r="Q37" s="16"/>
      <c r="R37" s="16"/>
      <c r="S37" s="16"/>
      <c r="T37" s="16">
        <v>1</v>
      </c>
      <c r="U37" s="16">
        <v>175</v>
      </c>
      <c r="V37" s="103">
        <f t="shared" si="3"/>
        <v>19074.23017862141</v>
      </c>
      <c r="W37" s="103">
        <f t="shared" si="0"/>
        <v>3337990.2812587465</v>
      </c>
      <c r="X37" s="301">
        <f t="shared" si="2"/>
        <v>0.4011333574583896</v>
      </c>
      <c r="Y37" s="103">
        <f t="shared" si="1"/>
        <v>1338979.248684795</v>
      </c>
    </row>
    <row r="38" spans="2:25" ht="14.25">
      <c r="B38" s="17" t="s">
        <v>237</v>
      </c>
      <c r="C38" s="16">
        <v>68</v>
      </c>
      <c r="D38" s="16"/>
      <c r="E38" s="16"/>
      <c r="F38" s="16"/>
      <c r="G38" s="16"/>
      <c r="H38" s="16"/>
      <c r="I38" s="16"/>
      <c r="J38" s="16"/>
      <c r="K38" s="16"/>
      <c r="L38" s="16"/>
      <c r="M38" s="16"/>
      <c r="N38" s="16"/>
      <c r="O38" s="16"/>
      <c r="P38" s="16"/>
      <c r="Q38" s="16"/>
      <c r="R38" s="16"/>
      <c r="S38" s="16"/>
      <c r="T38" s="16">
        <v>1</v>
      </c>
      <c r="U38" s="16">
        <v>175</v>
      </c>
      <c r="V38" s="103">
        <f t="shared" si="3"/>
        <v>19474.789012372457</v>
      </c>
      <c r="W38" s="103">
        <f t="shared" si="0"/>
        <v>3408088.07716518</v>
      </c>
      <c r="X38" s="301">
        <f t="shared" si="2"/>
        <v>0.388695113816269</v>
      </c>
      <c r="Y38" s="103">
        <f t="shared" si="1"/>
        <v>1324707.183049589</v>
      </c>
    </row>
    <row r="39" spans="2:25" ht="14.25">
      <c r="B39" s="17" t="s">
        <v>238</v>
      </c>
      <c r="C39" s="16">
        <v>69</v>
      </c>
      <c r="D39" s="16"/>
      <c r="E39" s="16"/>
      <c r="F39" s="16"/>
      <c r="G39" s="16"/>
      <c r="H39" s="16"/>
      <c r="I39" s="16"/>
      <c r="J39" s="16"/>
      <c r="K39" s="16"/>
      <c r="L39" s="16"/>
      <c r="M39" s="16"/>
      <c r="N39" s="16"/>
      <c r="O39" s="16"/>
      <c r="P39" s="16"/>
      <c r="Q39" s="16"/>
      <c r="R39" s="16"/>
      <c r="S39" s="16"/>
      <c r="T39" s="16">
        <v>1</v>
      </c>
      <c r="U39" s="16">
        <v>175</v>
      </c>
      <c r="V39" s="103">
        <f t="shared" si="3"/>
        <v>19883.759581632276</v>
      </c>
      <c r="W39" s="103">
        <f t="shared" si="0"/>
        <v>3479657.9267856483</v>
      </c>
      <c r="X39" s="301">
        <f t="shared" si="2"/>
        <v>0.37664255214754744</v>
      </c>
      <c r="Y39" s="103">
        <f t="shared" si="1"/>
        <v>1310587.2421449902</v>
      </c>
    </row>
    <row r="40" spans="2:25" ht="14.25">
      <c r="B40" s="17" t="s">
        <v>239</v>
      </c>
      <c r="C40" s="16">
        <v>70</v>
      </c>
      <c r="D40" s="16"/>
      <c r="E40" s="16"/>
      <c r="F40" s="16"/>
      <c r="G40" s="16"/>
      <c r="H40" s="16"/>
      <c r="I40" s="16"/>
      <c r="J40" s="16"/>
      <c r="K40" s="16"/>
      <c r="L40" s="16"/>
      <c r="M40" s="16"/>
      <c r="N40" s="16"/>
      <c r="O40" s="16"/>
      <c r="P40" s="16"/>
      <c r="Q40" s="16"/>
      <c r="R40" s="16"/>
      <c r="S40" s="16"/>
      <c r="T40" s="16">
        <v>1</v>
      </c>
      <c r="U40" s="16">
        <v>175</v>
      </c>
      <c r="V40" s="103">
        <f t="shared" si="3"/>
        <v>20301.31853284655</v>
      </c>
      <c r="W40" s="103">
        <f t="shared" si="0"/>
        <v>3552730.7432481465</v>
      </c>
      <c r="X40" s="301">
        <f t="shared" si="2"/>
        <v>0.36496371332126687</v>
      </c>
      <c r="Y40" s="103">
        <f t="shared" si="1"/>
        <v>1296617.804486468</v>
      </c>
    </row>
    <row r="41" spans="2:25" ht="14.25">
      <c r="B41" s="17" t="s">
        <v>240</v>
      </c>
      <c r="C41" s="16">
        <v>71</v>
      </c>
      <c r="D41" s="16"/>
      <c r="E41" s="16"/>
      <c r="F41" s="16"/>
      <c r="G41" s="16"/>
      <c r="H41" s="16"/>
      <c r="I41" s="16"/>
      <c r="J41" s="16"/>
      <c r="K41" s="16"/>
      <c r="L41" s="16"/>
      <c r="M41" s="16"/>
      <c r="N41" s="16"/>
      <c r="O41" s="16"/>
      <c r="P41" s="16"/>
      <c r="Q41" s="16"/>
      <c r="R41" s="16"/>
      <c r="S41" s="16"/>
      <c r="T41" s="16">
        <v>1</v>
      </c>
      <c r="U41" s="16">
        <v>175</v>
      </c>
      <c r="V41" s="103">
        <f t="shared" si="3"/>
        <v>20727.64622203633</v>
      </c>
      <c r="W41" s="103">
        <f t="shared" si="0"/>
        <v>3627338.0888563576</v>
      </c>
      <c r="X41" s="301">
        <f t="shared" si="2"/>
        <v>0.35364700903223534</v>
      </c>
      <c r="Y41" s="103">
        <f t="shared" si="1"/>
        <v>1282797.2658727556</v>
      </c>
    </row>
    <row r="42" spans="2:25" ht="14.25">
      <c r="B42" s="17" t="s">
        <v>241</v>
      </c>
      <c r="C42" s="16">
        <v>72</v>
      </c>
      <c r="D42" s="16"/>
      <c r="E42" s="16"/>
      <c r="F42" s="16"/>
      <c r="G42" s="16"/>
      <c r="H42" s="16"/>
      <c r="I42" s="16"/>
      <c r="J42" s="16"/>
      <c r="K42" s="16"/>
      <c r="L42" s="16"/>
      <c r="M42" s="16"/>
      <c r="N42" s="16"/>
      <c r="O42" s="16"/>
      <c r="P42" s="16"/>
      <c r="Q42" s="16"/>
      <c r="R42" s="16"/>
      <c r="S42" s="16"/>
      <c r="T42" s="16">
        <v>1</v>
      </c>
      <c r="U42" s="16">
        <v>175</v>
      </c>
      <c r="V42" s="103">
        <f t="shared" si="3"/>
        <v>21162.92679269909</v>
      </c>
      <c r="W42" s="103">
        <f t="shared" si="0"/>
        <v>3703512.188722341</v>
      </c>
      <c r="X42" s="301">
        <f t="shared" si="2"/>
        <v>0.3426812103025536</v>
      </c>
      <c r="Y42" s="103">
        <f t="shared" si="1"/>
        <v>1269124.039201631</v>
      </c>
    </row>
    <row r="43" spans="2:25" ht="14.25">
      <c r="B43" s="17" t="s">
        <v>242</v>
      </c>
      <c r="C43" s="16">
        <v>73</v>
      </c>
      <c r="D43" s="16"/>
      <c r="E43" s="16"/>
      <c r="F43" s="16"/>
      <c r="G43" s="16"/>
      <c r="H43" s="16"/>
      <c r="I43" s="16"/>
      <c r="J43" s="16"/>
      <c r="K43" s="16"/>
      <c r="L43" s="16"/>
      <c r="M43" s="16"/>
      <c r="N43" s="16"/>
      <c r="O43" s="16"/>
      <c r="P43" s="16"/>
      <c r="Q43" s="16"/>
      <c r="R43" s="16"/>
      <c r="S43" s="16"/>
      <c r="T43" s="16">
        <v>1</v>
      </c>
      <c r="U43" s="16">
        <v>175</v>
      </c>
      <c r="V43" s="103">
        <f t="shared" si="3"/>
        <v>21607.34825534577</v>
      </c>
      <c r="W43" s="103">
        <f t="shared" si="0"/>
        <v>3781285.9446855094</v>
      </c>
      <c r="X43" s="301">
        <f t="shared" si="2"/>
        <v>0.3320554363396837</v>
      </c>
      <c r="Y43" s="103">
        <f t="shared" si="1"/>
        <v>1255596.55428766</v>
      </c>
    </row>
    <row r="44" spans="2:25" ht="14.25">
      <c r="B44" s="17" t="s">
        <v>243</v>
      </c>
      <c r="C44" s="16">
        <v>74</v>
      </c>
      <c r="D44" s="16"/>
      <c r="E44" s="16"/>
      <c r="F44" s="16"/>
      <c r="G44" s="16"/>
      <c r="H44" s="16"/>
      <c r="I44" s="16"/>
      <c r="J44" s="16"/>
      <c r="K44" s="16"/>
      <c r="L44" s="16"/>
      <c r="M44" s="16"/>
      <c r="N44" s="16"/>
      <c r="O44" s="16"/>
      <c r="P44" s="16"/>
      <c r="Q44" s="16"/>
      <c r="R44" s="16"/>
      <c r="S44" s="16"/>
      <c r="T44" s="16">
        <v>1</v>
      </c>
      <c r="U44" s="16">
        <v>175</v>
      </c>
      <c r="V44" s="103">
        <f t="shared" si="3"/>
        <v>22061.10256870803</v>
      </c>
      <c r="W44" s="103">
        <f t="shared" si="0"/>
        <v>3860692.9495239053</v>
      </c>
      <c r="X44" s="301">
        <f t="shared" si="2"/>
        <v>0.3217591437400036</v>
      </c>
      <c r="Y44" s="103">
        <f t="shared" si="1"/>
        <v>1242213.2576818806</v>
      </c>
    </row>
    <row r="45" spans="2:25" ht="14.25">
      <c r="B45" s="17" t="s">
        <v>244</v>
      </c>
      <c r="C45" s="16">
        <v>75</v>
      </c>
      <c r="D45" s="16"/>
      <c r="E45" s="16"/>
      <c r="F45" s="16"/>
      <c r="G45" s="16"/>
      <c r="H45" s="16"/>
      <c r="I45" s="16"/>
      <c r="J45" s="16"/>
      <c r="K45" s="16"/>
      <c r="L45" s="16"/>
      <c r="M45" s="16"/>
      <c r="N45" s="16"/>
      <c r="O45" s="16"/>
      <c r="P45" s="16"/>
      <c r="Q45" s="16"/>
      <c r="R45" s="16"/>
      <c r="S45" s="16"/>
      <c r="T45" s="16">
        <v>1</v>
      </c>
      <c r="U45" s="16">
        <v>175</v>
      </c>
      <c r="V45" s="103">
        <f t="shared" si="3"/>
        <v>22524.385722650895</v>
      </c>
      <c r="W45" s="103">
        <f t="shared" si="0"/>
        <v>3941767.501463907</v>
      </c>
      <c r="X45" s="301">
        <f t="shared" si="2"/>
        <v>0.31178211602713524</v>
      </c>
      <c r="Y45" s="103">
        <f t="shared" si="1"/>
        <v>1228972.6124934107</v>
      </c>
    </row>
    <row r="46" spans="2:25" ht="14.25">
      <c r="B46" s="17" t="s">
        <v>245</v>
      </c>
      <c r="C46" s="16">
        <v>76</v>
      </c>
      <c r="D46" s="16"/>
      <c r="E46" s="16"/>
      <c r="F46" s="16"/>
      <c r="G46" s="16"/>
      <c r="H46" s="16"/>
      <c r="I46" s="16"/>
      <c r="J46" s="16"/>
      <c r="K46" s="16"/>
      <c r="L46" s="16"/>
      <c r="M46" s="16"/>
      <c r="N46" s="16"/>
      <c r="O46" s="16"/>
      <c r="P46" s="16"/>
      <c r="Q46" s="16"/>
      <c r="R46" s="16"/>
      <c r="S46" s="16"/>
      <c r="T46" s="16">
        <v>1</v>
      </c>
      <c r="U46" s="16">
        <v>175</v>
      </c>
      <c r="V46" s="103">
        <f t="shared" si="3"/>
        <v>22997.397822826562</v>
      </c>
      <c r="W46" s="103">
        <f t="shared" si="0"/>
        <v>4024544.6189946486</v>
      </c>
      <c r="X46" s="301">
        <f t="shared" si="2"/>
        <v>0.3021144535146659</v>
      </c>
      <c r="Y46" s="103">
        <f t="shared" si="1"/>
        <v>1215873.0982129576</v>
      </c>
    </row>
    <row r="47" spans="2:25" ht="14.25">
      <c r="B47" s="17" t="s">
        <v>153</v>
      </c>
      <c r="C47" s="16">
        <v>77</v>
      </c>
      <c r="D47" s="16"/>
      <c r="E47" s="16"/>
      <c r="F47" s="16"/>
      <c r="G47" s="16"/>
      <c r="H47" s="16"/>
      <c r="I47" s="16"/>
      <c r="J47" s="16"/>
      <c r="K47" s="16"/>
      <c r="L47" s="16"/>
      <c r="M47" s="16"/>
      <c r="N47" s="16"/>
      <c r="O47" s="16"/>
      <c r="P47" s="16"/>
      <c r="Q47" s="16"/>
      <c r="R47" s="16"/>
      <c r="S47" s="16"/>
      <c r="T47" s="16">
        <v>1</v>
      </c>
      <c r="U47" s="16">
        <v>175</v>
      </c>
      <c r="V47" s="103">
        <f t="shared" si="3"/>
        <v>23480.34317710592</v>
      </c>
      <c r="W47" s="103">
        <f t="shared" si="0"/>
        <v>4109060.0559935356</v>
      </c>
      <c r="X47" s="301">
        <f t="shared" si="2"/>
        <v>0.2927465634832034</v>
      </c>
      <c r="Y47" s="103">
        <f t="shared" si="1"/>
        <v>1202913.2105382069</v>
      </c>
    </row>
    <row r="48" spans="2:25" ht="14.25">
      <c r="B48" s="17" t="s">
        <v>154</v>
      </c>
      <c r="C48" s="16">
        <v>78</v>
      </c>
      <c r="D48" s="16"/>
      <c r="E48" s="16"/>
      <c r="F48" s="16"/>
      <c r="G48" s="16"/>
      <c r="H48" s="16"/>
      <c r="I48" s="16"/>
      <c r="J48" s="16"/>
      <c r="K48" s="16"/>
      <c r="L48" s="16"/>
      <c r="M48" s="16"/>
      <c r="N48" s="16"/>
      <c r="O48" s="16"/>
      <c r="P48" s="16"/>
      <c r="Q48" s="16"/>
      <c r="R48" s="16"/>
      <c r="S48" s="16"/>
      <c r="T48" s="16">
        <v>1</v>
      </c>
      <c r="U48" s="16">
        <v>175</v>
      </c>
      <c r="V48" s="103">
        <f t="shared" si="3"/>
        <v>23973.43038382514</v>
      </c>
      <c r="W48" s="103">
        <f t="shared" si="0"/>
        <v>4195350.3171694</v>
      </c>
      <c r="X48" s="301">
        <f t="shared" si="2"/>
        <v>0.28366915066201875</v>
      </c>
      <c r="Y48" s="103">
        <f t="shared" si="1"/>
        <v>1190091.4612010748</v>
      </c>
    </row>
    <row r="49" spans="2:25" ht="14.25">
      <c r="B49" s="17" t="s">
        <v>155</v>
      </c>
      <c r="C49" s="106">
        <v>79</v>
      </c>
      <c r="D49" s="16"/>
      <c r="E49" s="16"/>
      <c r="F49" s="16"/>
      <c r="G49" s="16"/>
      <c r="H49" s="16"/>
      <c r="I49" s="16"/>
      <c r="J49" s="16"/>
      <c r="K49" s="16"/>
      <c r="L49" s="16"/>
      <c r="M49" s="16"/>
      <c r="N49" s="16"/>
      <c r="O49" s="16"/>
      <c r="P49" s="16"/>
      <c r="Q49" s="16"/>
      <c r="R49" s="16"/>
      <c r="S49" s="16"/>
      <c r="T49" s="16">
        <v>1</v>
      </c>
      <c r="U49" s="16">
        <v>175</v>
      </c>
      <c r="V49" s="103">
        <f t="shared" si="3"/>
        <v>24476.872421885466</v>
      </c>
      <c r="W49" s="103">
        <f t="shared" si="0"/>
        <v>4283452.673829957</v>
      </c>
      <c r="X49" s="301">
        <f t="shared" si="2"/>
        <v>0.2748732080058321</v>
      </c>
      <c r="Y49" s="103">
        <f t="shared" si="1"/>
        <v>1177406.3777967994</v>
      </c>
    </row>
    <row r="50" spans="2:25" ht="14.25">
      <c r="B50" s="17" t="s">
        <v>156</v>
      </c>
      <c r="C50" s="16">
        <v>80</v>
      </c>
      <c r="D50" s="16"/>
      <c r="E50" s="16"/>
      <c r="F50" s="16"/>
      <c r="G50" s="16"/>
      <c r="H50" s="16"/>
      <c r="I50" s="16"/>
      <c r="J50" s="16"/>
      <c r="K50" s="16"/>
      <c r="L50" s="16"/>
      <c r="M50" s="16"/>
      <c r="N50" s="16"/>
      <c r="O50" s="16"/>
      <c r="P50" s="16"/>
      <c r="Q50" s="16"/>
      <c r="R50" s="16"/>
      <c r="S50" s="16"/>
      <c r="T50" s="16">
        <v>1</v>
      </c>
      <c r="U50" s="16">
        <v>175</v>
      </c>
      <c r="V50" s="103">
        <f t="shared" si="3"/>
        <v>24990.886742745057</v>
      </c>
      <c r="W50" s="103">
        <f t="shared" si="0"/>
        <v>4373405.179980385</v>
      </c>
      <c r="X50" s="301">
        <f t="shared" si="2"/>
        <v>0.2663500077575892</v>
      </c>
      <c r="Y50" s="103">
        <f t="shared" si="1"/>
        <v>1164856.5036148564</v>
      </c>
    </row>
    <row r="51" spans="2:25" ht="14.25">
      <c r="B51" s="17" t="s">
        <v>157</v>
      </c>
      <c r="C51" s="16">
        <v>81</v>
      </c>
      <c r="D51" s="16"/>
      <c r="E51" s="16"/>
      <c r="F51" s="16"/>
      <c r="G51" s="16"/>
      <c r="H51" s="16"/>
      <c r="I51" s="16"/>
      <c r="J51" s="16"/>
      <c r="K51" s="16"/>
      <c r="L51" s="16"/>
      <c r="M51" s="16"/>
      <c r="N51" s="16"/>
      <c r="O51" s="16"/>
      <c r="P51" s="16"/>
      <c r="Q51" s="16"/>
      <c r="R51" s="16"/>
      <c r="S51" s="16"/>
      <c r="T51" s="16">
        <v>1</v>
      </c>
      <c r="U51" s="16">
        <v>175</v>
      </c>
      <c r="V51" s="103">
        <f t="shared" si="3"/>
        <v>25515.6953643427</v>
      </c>
      <c r="W51" s="103">
        <f t="shared" si="0"/>
        <v>4465246.688759972</v>
      </c>
      <c r="X51" s="301">
        <f t="shared" si="2"/>
        <v>0.2580910927883616</v>
      </c>
      <c r="Y51" s="103">
        <f t="shared" si="1"/>
        <v>1152440.3974716745</v>
      </c>
    </row>
    <row r="52" spans="2:25" ht="14.25">
      <c r="B52" s="17" t="s">
        <v>158</v>
      </c>
      <c r="C52" s="16">
        <v>82</v>
      </c>
      <c r="D52" s="16"/>
      <c r="E52" s="16"/>
      <c r="F52" s="16"/>
      <c r="G52" s="16"/>
      <c r="H52" s="16"/>
      <c r="I52" s="16"/>
      <c r="J52" s="16"/>
      <c r="K52" s="16"/>
      <c r="L52" s="16"/>
      <c r="M52" s="16"/>
      <c r="N52" s="16"/>
      <c r="O52" s="16"/>
      <c r="P52" s="16"/>
      <c r="Q52" s="16"/>
      <c r="R52" s="16"/>
      <c r="S52" s="16"/>
      <c r="T52" s="16">
        <v>1</v>
      </c>
      <c r="U52" s="16">
        <v>175</v>
      </c>
      <c r="V52" s="103">
        <f t="shared" si="3"/>
        <v>26051.524966993893</v>
      </c>
      <c r="W52" s="103">
        <f t="shared" si="0"/>
        <v>4559016.869223931</v>
      </c>
      <c r="X52" s="301">
        <f t="shared" si="2"/>
        <v>0.25008826820577673</v>
      </c>
      <c r="Y52" s="103">
        <f t="shared" si="1"/>
        <v>1140156.633545135</v>
      </c>
    </row>
    <row r="53" spans="2:25" ht="14.25">
      <c r="B53" s="17" t="s">
        <v>159</v>
      </c>
      <c r="C53" s="16">
        <v>83</v>
      </c>
      <c r="D53" s="16"/>
      <c r="E53" s="16"/>
      <c r="F53" s="16"/>
      <c r="G53" s="16"/>
      <c r="H53" s="16"/>
      <c r="I53" s="16"/>
      <c r="J53" s="16"/>
      <c r="K53" s="16"/>
      <c r="L53" s="16"/>
      <c r="M53" s="16"/>
      <c r="N53" s="16"/>
      <c r="O53" s="16"/>
      <c r="P53" s="16"/>
      <c r="Q53" s="16"/>
      <c r="R53" s="16"/>
      <c r="S53" s="16"/>
      <c r="T53" s="16">
        <v>1</v>
      </c>
      <c r="U53" s="16">
        <v>175</v>
      </c>
      <c r="V53" s="103">
        <f t="shared" si="3"/>
        <v>26598.606991300763</v>
      </c>
      <c r="W53" s="103">
        <f t="shared" si="0"/>
        <v>4654756.223477634</v>
      </c>
      <c r="X53" s="301">
        <f t="shared" si="2"/>
        <v>0.24233359322265186</v>
      </c>
      <c r="Y53" s="103">
        <f t="shared" si="1"/>
        <v>1128003.801210836</v>
      </c>
    </row>
    <row r="54" spans="2:25" ht="14.25">
      <c r="B54" s="17" t="s">
        <v>160</v>
      </c>
      <c r="C54" s="16">
        <v>84</v>
      </c>
      <c r="D54" s="16"/>
      <c r="E54" s="16"/>
      <c r="F54" s="16"/>
      <c r="G54" s="16"/>
      <c r="H54" s="16"/>
      <c r="I54" s="16"/>
      <c r="J54" s="16"/>
      <c r="K54" s="16"/>
      <c r="L54" s="16"/>
      <c r="M54" s="16"/>
      <c r="N54" s="16"/>
      <c r="O54" s="16"/>
      <c r="P54" s="16"/>
      <c r="Q54" s="16"/>
      <c r="R54" s="16"/>
      <c r="S54" s="16"/>
      <c r="T54" s="16">
        <v>1</v>
      </c>
      <c r="U54" s="16">
        <v>175</v>
      </c>
      <c r="V54" s="103">
        <f t="shared" si="3"/>
        <v>27157.177738118076</v>
      </c>
      <c r="W54" s="103">
        <f t="shared" si="0"/>
        <v>4752506.104170663</v>
      </c>
      <c r="X54" s="301">
        <f t="shared" si="2"/>
        <v>0.23481937327776342</v>
      </c>
      <c r="Y54" s="103">
        <f t="shared" si="1"/>
        <v>1115980.5048801003</v>
      </c>
    </row>
    <row r="55" spans="2:25" ht="14.25">
      <c r="B55" s="17" t="s">
        <v>180</v>
      </c>
      <c r="C55" s="16">
        <v>85</v>
      </c>
      <c r="D55" s="16"/>
      <c r="E55" s="16"/>
      <c r="F55" s="16"/>
      <c r="G55" s="16"/>
      <c r="H55" s="16"/>
      <c r="I55" s="16"/>
      <c r="J55" s="16"/>
      <c r="K55" s="16"/>
      <c r="L55" s="16"/>
      <c r="M55" s="16"/>
      <c r="N55" s="16"/>
      <c r="O55" s="16"/>
      <c r="P55" s="16"/>
      <c r="Q55" s="16"/>
      <c r="R55" s="16"/>
      <c r="S55" s="16"/>
      <c r="T55" s="16">
        <v>1</v>
      </c>
      <c r="U55" s="16">
        <v>175</v>
      </c>
      <c r="V55" s="103">
        <f t="shared" si="3"/>
        <v>27727.478470618553</v>
      </c>
      <c r="W55" s="103">
        <f t="shared" si="0"/>
        <v>4852308.732358247</v>
      </c>
      <c r="X55" s="301">
        <f t="shared" si="2"/>
        <v>0.22753815240093353</v>
      </c>
      <c r="Y55" s="103">
        <f t="shared" si="1"/>
        <v>1104085.3638397113</v>
      </c>
    </row>
    <row r="56" spans="2:25" ht="13.5">
      <c r="B56" s="17" t="s">
        <v>136</v>
      </c>
      <c r="C56" s="16"/>
      <c r="D56" s="16"/>
      <c r="E56" s="16"/>
      <c r="F56" s="16"/>
      <c r="G56" s="16"/>
      <c r="H56" s="16"/>
      <c r="I56" s="16"/>
      <c r="J56" s="16"/>
      <c r="K56" s="16"/>
      <c r="L56" s="16"/>
      <c r="M56" s="16"/>
      <c r="N56" s="16"/>
      <c r="O56" s="16"/>
      <c r="P56" s="16"/>
      <c r="Q56" s="16"/>
      <c r="R56" s="16"/>
      <c r="S56" s="16"/>
      <c r="T56" s="16">
        <v>0</v>
      </c>
      <c r="U56" s="16">
        <v>0</v>
      </c>
      <c r="V56" s="103">
        <v>0</v>
      </c>
      <c r="W56" s="103">
        <v>0</v>
      </c>
      <c r="X56" s="298">
        <v>0</v>
      </c>
      <c r="Y56" s="103">
        <v>0</v>
      </c>
    </row>
    <row r="57" spans="22:25" ht="13.5">
      <c r="V57" s="9"/>
      <c r="W57" s="631" t="s">
        <v>181</v>
      </c>
      <c r="X57" s="632"/>
      <c r="Y57" s="103">
        <f>SUM(Y9:Y56)</f>
        <v>66167197.533545524</v>
      </c>
    </row>
    <row r="58" spans="2:25" ht="13.5">
      <c r="B58" s="109" t="s">
        <v>182</v>
      </c>
      <c r="C58" s="628" t="s">
        <v>183</v>
      </c>
      <c r="D58" s="628"/>
      <c r="E58" s="628"/>
      <c r="F58" s="628"/>
      <c r="G58" s="628"/>
      <c r="H58" s="628"/>
      <c r="I58" s="628"/>
      <c r="J58" s="628"/>
      <c r="K58" s="628"/>
      <c r="L58" s="628"/>
      <c r="M58" s="628"/>
      <c r="N58" s="628"/>
      <c r="O58" s="628"/>
      <c r="P58" s="628"/>
      <c r="Q58" s="628"/>
      <c r="R58" s="628"/>
      <c r="V58" s="9"/>
      <c r="W58" s="9"/>
      <c r="X58" s="297"/>
      <c r="Y58" s="9"/>
    </row>
    <row r="59" spans="2:25" ht="13.5">
      <c r="B59" s="109" t="s">
        <v>184</v>
      </c>
      <c r="C59" s="628" t="s">
        <v>137</v>
      </c>
      <c r="D59" s="628"/>
      <c r="E59" s="628"/>
      <c r="F59" s="628"/>
      <c r="G59" s="628"/>
      <c r="H59" s="628"/>
      <c r="I59" s="628"/>
      <c r="J59" s="628"/>
      <c r="K59" s="628"/>
      <c r="L59" s="628"/>
      <c r="M59" s="628"/>
      <c r="N59" s="628"/>
      <c r="O59" s="628"/>
      <c r="P59" s="628"/>
      <c r="Q59" s="628"/>
      <c r="R59" s="628"/>
      <c r="S59" s="628"/>
      <c r="T59" s="628"/>
      <c r="U59" s="628"/>
      <c r="V59" s="628"/>
      <c r="W59" s="628"/>
      <c r="X59" s="628"/>
      <c r="Y59" s="628"/>
    </row>
    <row r="60" spans="2:25" ht="13.5">
      <c r="B60" s="109" t="s">
        <v>185</v>
      </c>
      <c r="C60" s="628" t="s">
        <v>138</v>
      </c>
      <c r="D60" s="628"/>
      <c r="E60" s="628"/>
      <c r="F60" s="628"/>
      <c r="G60" s="628"/>
      <c r="H60" s="628"/>
      <c r="I60" s="628"/>
      <c r="J60" s="628"/>
      <c r="K60" s="628"/>
      <c r="L60" s="628"/>
      <c r="M60" s="628"/>
      <c r="V60" s="9"/>
      <c r="W60" s="9"/>
      <c r="X60" s="297"/>
      <c r="Y60" s="9"/>
    </row>
    <row r="63" spans="1:25" ht="13.5">
      <c r="A63" s="101"/>
      <c r="B63" s="101" t="s">
        <v>193</v>
      </c>
      <c r="C63" s="101"/>
      <c r="D63" s="12" t="s">
        <v>134</v>
      </c>
      <c r="E63" s="12"/>
      <c r="F63" s="12"/>
      <c r="G63" s="12"/>
      <c r="H63" s="12"/>
      <c r="I63" s="12"/>
      <c r="L63" s="628"/>
      <c r="M63" s="628"/>
      <c r="N63" s="628"/>
      <c r="O63" s="628"/>
      <c r="P63" s="628"/>
      <c r="Q63" s="628"/>
      <c r="R63" s="628"/>
      <c r="S63" s="628"/>
      <c r="T63" s="628"/>
      <c r="U63" s="628"/>
      <c r="V63" s="9"/>
      <c r="W63" s="9"/>
      <c r="X63" s="297"/>
      <c r="Y63" s="9"/>
    </row>
    <row r="64" spans="1:25" ht="13.5">
      <c r="A64" s="101"/>
      <c r="B64" s="101"/>
      <c r="C64" s="101"/>
      <c r="D64" s="12"/>
      <c r="E64" s="12"/>
      <c r="F64" s="12"/>
      <c r="G64" s="12"/>
      <c r="H64" s="12"/>
      <c r="I64" s="12"/>
      <c r="V64" s="9"/>
      <c r="W64" s="9"/>
      <c r="X64" s="297"/>
      <c r="Y64" s="9"/>
    </row>
    <row r="65" spans="2:25" ht="13.5">
      <c r="B65" s="629" t="s">
        <v>573</v>
      </c>
      <c r="C65" s="629" t="s">
        <v>161</v>
      </c>
      <c r="D65" s="630" t="s">
        <v>162</v>
      </c>
      <c r="E65" s="629" t="s">
        <v>163</v>
      </c>
      <c r="F65" s="629" t="s">
        <v>164</v>
      </c>
      <c r="G65" s="629" t="s">
        <v>165</v>
      </c>
      <c r="H65" s="630" t="s">
        <v>166</v>
      </c>
      <c r="I65" s="630"/>
      <c r="J65" s="630"/>
      <c r="K65" s="630"/>
      <c r="L65" s="629" t="s">
        <v>167</v>
      </c>
      <c r="M65" s="629"/>
      <c r="N65" s="629"/>
      <c r="O65" s="630" t="s">
        <v>168</v>
      </c>
      <c r="P65" s="630"/>
      <c r="Q65" s="630"/>
      <c r="R65" s="630"/>
      <c r="S65" s="630"/>
      <c r="T65" s="629" t="s">
        <v>169</v>
      </c>
      <c r="U65" s="629" t="s">
        <v>170</v>
      </c>
      <c r="V65" s="103"/>
      <c r="W65" s="103"/>
      <c r="X65" s="298"/>
      <c r="Y65" s="103"/>
    </row>
    <row r="66" spans="1:25" ht="54">
      <c r="A66" s="104"/>
      <c r="B66" s="629"/>
      <c r="C66" s="629"/>
      <c r="D66" s="630"/>
      <c r="E66" s="629"/>
      <c r="F66" s="629"/>
      <c r="G66" s="629"/>
      <c r="H66" s="102" t="s">
        <v>171</v>
      </c>
      <c r="I66" s="102" t="s">
        <v>172</v>
      </c>
      <c r="J66" s="102" t="s">
        <v>173</v>
      </c>
      <c r="K66" s="102" t="s">
        <v>174</v>
      </c>
      <c r="L66" s="102" t="s">
        <v>175</v>
      </c>
      <c r="M66" s="102" t="s">
        <v>176</v>
      </c>
      <c r="N66" s="102" t="s">
        <v>177</v>
      </c>
      <c r="O66" s="102" t="s">
        <v>496</v>
      </c>
      <c r="P66" s="102" t="s">
        <v>497</v>
      </c>
      <c r="Q66" s="102" t="s">
        <v>246</v>
      </c>
      <c r="R66" s="102" t="s">
        <v>247</v>
      </c>
      <c r="S66" s="102" t="s">
        <v>248</v>
      </c>
      <c r="T66" s="629"/>
      <c r="U66" s="629"/>
      <c r="V66" s="105" t="s">
        <v>249</v>
      </c>
      <c r="W66" s="105" t="s">
        <v>250</v>
      </c>
      <c r="X66" s="299" t="s">
        <v>251</v>
      </c>
      <c r="Y66" s="105" t="s">
        <v>252</v>
      </c>
    </row>
    <row r="67" spans="2:25" ht="13.5">
      <c r="B67" s="106" t="s">
        <v>139</v>
      </c>
      <c r="C67" s="106">
        <v>43</v>
      </c>
      <c r="D67" s="106"/>
      <c r="E67" s="106"/>
      <c r="F67" s="106"/>
      <c r="G67" s="106"/>
      <c r="H67" s="106">
        <v>16</v>
      </c>
      <c r="I67" s="106">
        <v>13</v>
      </c>
      <c r="J67" s="106"/>
      <c r="K67" s="106"/>
      <c r="L67" s="106"/>
      <c r="M67" s="106"/>
      <c r="N67" s="106"/>
      <c r="O67" s="106"/>
      <c r="P67" s="106"/>
      <c r="Q67" s="106"/>
      <c r="R67" s="106"/>
      <c r="S67" s="106"/>
      <c r="T67" s="106">
        <v>3</v>
      </c>
      <c r="U67" s="106">
        <v>223</v>
      </c>
      <c r="V67" s="107">
        <v>20112</v>
      </c>
      <c r="W67" s="107">
        <f aca="true" t="shared" si="4" ref="W67:W110">U67*V67</f>
        <v>4484976</v>
      </c>
      <c r="X67" s="300" t="s">
        <v>253</v>
      </c>
      <c r="Y67" s="108" t="s">
        <v>253</v>
      </c>
    </row>
    <row r="68" spans="2:25" ht="14.25">
      <c r="B68" s="17" t="s">
        <v>254</v>
      </c>
      <c r="C68" s="16">
        <v>44</v>
      </c>
      <c r="D68" s="16"/>
      <c r="E68" s="16"/>
      <c r="F68" s="16"/>
      <c r="G68" s="16"/>
      <c r="H68" s="16">
        <v>17</v>
      </c>
      <c r="I68" s="16">
        <v>14</v>
      </c>
      <c r="J68" s="16"/>
      <c r="K68" s="16"/>
      <c r="L68" s="16"/>
      <c r="M68" s="16"/>
      <c r="N68" s="16"/>
      <c r="O68" s="16"/>
      <c r="P68" s="16"/>
      <c r="Q68" s="16"/>
      <c r="R68" s="16"/>
      <c r="S68" s="16"/>
      <c r="T68" s="16">
        <v>3</v>
      </c>
      <c r="U68" s="16">
        <v>223</v>
      </c>
      <c r="V68" s="103">
        <f>V67*1.021</f>
        <v>20534.352</v>
      </c>
      <c r="W68" s="103">
        <f t="shared" si="4"/>
        <v>4579160.495999999</v>
      </c>
      <c r="X68" s="301">
        <f>1/1.032</f>
        <v>0.9689922480620154</v>
      </c>
      <c r="Y68" s="103">
        <f aca="true" t="shared" si="5" ref="Y68:Y110">W68*X68</f>
        <v>4437171.023255813</v>
      </c>
    </row>
    <row r="69" spans="2:25" ht="14.25">
      <c r="B69" s="17" t="s">
        <v>255</v>
      </c>
      <c r="C69" s="16">
        <v>45</v>
      </c>
      <c r="D69" s="16"/>
      <c r="E69" s="16"/>
      <c r="F69" s="16"/>
      <c r="G69" s="16"/>
      <c r="H69" s="16">
        <v>18</v>
      </c>
      <c r="I69" s="16">
        <v>15</v>
      </c>
      <c r="J69" s="16"/>
      <c r="K69" s="16"/>
      <c r="L69" s="16"/>
      <c r="M69" s="16"/>
      <c r="N69" s="16"/>
      <c r="O69" s="16"/>
      <c r="P69" s="16"/>
      <c r="Q69" s="16"/>
      <c r="R69" s="16"/>
      <c r="S69" s="16"/>
      <c r="T69" s="16">
        <v>3</v>
      </c>
      <c r="U69" s="16">
        <v>223</v>
      </c>
      <c r="V69" s="103">
        <f aca="true" t="shared" si="6" ref="V69:V110">V68*1.021</f>
        <v>20965.573392</v>
      </c>
      <c r="W69" s="103">
        <f t="shared" si="4"/>
        <v>4675322.866416</v>
      </c>
      <c r="X69" s="301">
        <f>X68/1.032</f>
        <v>0.9389459768042785</v>
      </c>
      <c r="Y69" s="103">
        <f t="shared" si="5"/>
        <v>4389875.59568235</v>
      </c>
    </row>
    <row r="70" spans="2:25" ht="14.25">
      <c r="B70" s="17" t="s">
        <v>256</v>
      </c>
      <c r="C70" s="16">
        <v>46</v>
      </c>
      <c r="D70" s="16"/>
      <c r="E70" s="16"/>
      <c r="F70" s="16"/>
      <c r="G70" s="16"/>
      <c r="H70" s="16"/>
      <c r="I70" s="16">
        <v>16</v>
      </c>
      <c r="J70" s="16"/>
      <c r="K70" s="16"/>
      <c r="L70" s="16"/>
      <c r="M70" s="16"/>
      <c r="N70" s="16"/>
      <c r="O70" s="16"/>
      <c r="P70" s="16"/>
      <c r="Q70" s="16"/>
      <c r="R70" s="16"/>
      <c r="S70" s="16"/>
      <c r="T70" s="16">
        <v>2</v>
      </c>
      <c r="U70" s="16">
        <v>201</v>
      </c>
      <c r="V70" s="103">
        <f t="shared" si="6"/>
        <v>21405.850433231997</v>
      </c>
      <c r="W70" s="103">
        <f t="shared" si="4"/>
        <v>4302575.937079632</v>
      </c>
      <c r="X70" s="301">
        <f aca="true" t="shared" si="7" ref="X70:X110">X69/1.032</f>
        <v>0.9098313728723628</v>
      </c>
      <c r="Y70" s="103">
        <f t="shared" si="5"/>
        <v>3914618.5717207543</v>
      </c>
    </row>
    <row r="71" spans="2:25" ht="14.25">
      <c r="B71" s="17" t="s">
        <v>257</v>
      </c>
      <c r="C71" s="16">
        <v>47</v>
      </c>
      <c r="D71" s="16"/>
      <c r="E71" s="16"/>
      <c r="F71" s="16"/>
      <c r="G71" s="16"/>
      <c r="H71" s="16"/>
      <c r="I71" s="16">
        <v>17</v>
      </c>
      <c r="J71" s="16"/>
      <c r="K71" s="16"/>
      <c r="L71" s="16"/>
      <c r="M71" s="16"/>
      <c r="N71" s="16"/>
      <c r="O71" s="16"/>
      <c r="P71" s="16"/>
      <c r="Q71" s="16"/>
      <c r="R71" s="16"/>
      <c r="S71" s="16"/>
      <c r="T71" s="16">
        <v>2</v>
      </c>
      <c r="U71" s="16">
        <v>201</v>
      </c>
      <c r="V71" s="103">
        <f t="shared" si="6"/>
        <v>21855.373292329867</v>
      </c>
      <c r="W71" s="103">
        <f t="shared" si="4"/>
        <v>4392930.031758303</v>
      </c>
      <c r="X71" s="301">
        <f t="shared" si="7"/>
        <v>0.8816195473569407</v>
      </c>
      <c r="Y71" s="103">
        <f t="shared" si="5"/>
        <v>3872892.9861694663</v>
      </c>
    </row>
    <row r="72" spans="2:25" ht="14.25">
      <c r="B72" s="17" t="s">
        <v>258</v>
      </c>
      <c r="C72" s="16">
        <v>48</v>
      </c>
      <c r="D72" s="16"/>
      <c r="E72" s="16"/>
      <c r="F72" s="16"/>
      <c r="G72" s="16"/>
      <c r="H72" s="16"/>
      <c r="I72" s="16">
        <v>18</v>
      </c>
      <c r="J72" s="16"/>
      <c r="K72" s="16"/>
      <c r="L72" s="16"/>
      <c r="M72" s="16"/>
      <c r="N72" s="16"/>
      <c r="O72" s="16"/>
      <c r="P72" s="16"/>
      <c r="Q72" s="16"/>
      <c r="R72" s="16"/>
      <c r="S72" s="16"/>
      <c r="T72" s="16">
        <v>2</v>
      </c>
      <c r="U72" s="16">
        <v>201</v>
      </c>
      <c r="V72" s="103">
        <f t="shared" si="6"/>
        <v>22314.336131468794</v>
      </c>
      <c r="W72" s="103">
        <f t="shared" si="4"/>
        <v>4485181.562425228</v>
      </c>
      <c r="X72" s="301">
        <f t="shared" si="7"/>
        <v>0.8542825071288185</v>
      </c>
      <c r="Y72" s="103">
        <f t="shared" si="5"/>
        <v>3831612.150076575</v>
      </c>
    </row>
    <row r="73" spans="2:25" ht="14.25">
      <c r="B73" s="17" t="s">
        <v>259</v>
      </c>
      <c r="C73" s="16">
        <v>49</v>
      </c>
      <c r="D73" s="16"/>
      <c r="E73" s="16"/>
      <c r="F73" s="16"/>
      <c r="G73" s="16"/>
      <c r="H73" s="16"/>
      <c r="I73" s="16"/>
      <c r="J73" s="16"/>
      <c r="K73" s="16"/>
      <c r="L73" s="16"/>
      <c r="M73" s="16"/>
      <c r="N73" s="16"/>
      <c r="O73" s="16"/>
      <c r="P73" s="16"/>
      <c r="Q73" s="16"/>
      <c r="R73" s="16"/>
      <c r="S73" s="16"/>
      <c r="T73" s="16">
        <v>1</v>
      </c>
      <c r="U73" s="16">
        <v>153</v>
      </c>
      <c r="V73" s="103">
        <f t="shared" si="6"/>
        <v>22782.937190229637</v>
      </c>
      <c r="W73" s="103">
        <f t="shared" si="4"/>
        <v>3485789.3901051343</v>
      </c>
      <c r="X73" s="301">
        <f t="shared" si="7"/>
        <v>0.8277931270628086</v>
      </c>
      <c r="Y73" s="103">
        <f t="shared" si="5"/>
        <v>2885512.4995174897</v>
      </c>
    </row>
    <row r="74" spans="2:25" ht="14.25">
      <c r="B74" s="17" t="s">
        <v>260</v>
      </c>
      <c r="C74" s="16">
        <v>50</v>
      </c>
      <c r="D74" s="16"/>
      <c r="E74" s="16"/>
      <c r="F74" s="16"/>
      <c r="G74" s="16"/>
      <c r="H74" s="16"/>
      <c r="I74" s="16"/>
      <c r="J74" s="16"/>
      <c r="K74" s="16"/>
      <c r="L74" s="16"/>
      <c r="M74" s="16"/>
      <c r="N74" s="16"/>
      <c r="O74" s="16"/>
      <c r="P74" s="16"/>
      <c r="Q74" s="16"/>
      <c r="R74" s="16"/>
      <c r="S74" s="16"/>
      <c r="T74" s="16">
        <v>1</v>
      </c>
      <c r="U74" s="16">
        <v>153</v>
      </c>
      <c r="V74" s="103">
        <f t="shared" si="6"/>
        <v>23261.378871224457</v>
      </c>
      <c r="W74" s="103">
        <f t="shared" si="4"/>
        <v>3558990.9672973417</v>
      </c>
      <c r="X74" s="301">
        <f t="shared" si="7"/>
        <v>0.8021251231228765</v>
      </c>
      <c r="Y74" s="103">
        <f t="shared" si="5"/>
        <v>2854756.0678365855</v>
      </c>
    </row>
    <row r="75" spans="2:25" ht="14.25">
      <c r="B75" s="17" t="s">
        <v>261</v>
      </c>
      <c r="C75" s="16">
        <v>51</v>
      </c>
      <c r="D75" s="16"/>
      <c r="E75" s="16"/>
      <c r="F75" s="16"/>
      <c r="G75" s="16"/>
      <c r="H75" s="16"/>
      <c r="I75" s="16"/>
      <c r="J75" s="16"/>
      <c r="K75" s="16"/>
      <c r="L75" s="16"/>
      <c r="M75" s="16"/>
      <c r="N75" s="16"/>
      <c r="O75" s="16"/>
      <c r="P75" s="16"/>
      <c r="Q75" s="16"/>
      <c r="R75" s="16"/>
      <c r="S75" s="16"/>
      <c r="T75" s="16">
        <v>1</v>
      </c>
      <c r="U75" s="16">
        <v>153</v>
      </c>
      <c r="V75" s="103">
        <f t="shared" si="6"/>
        <v>23749.867827520167</v>
      </c>
      <c r="W75" s="103">
        <f t="shared" si="4"/>
        <v>3633729.7776105856</v>
      </c>
      <c r="X75" s="301">
        <f t="shared" si="7"/>
        <v>0.7772530262818571</v>
      </c>
      <c r="Y75" s="103">
        <f t="shared" si="5"/>
        <v>2824327.466338327</v>
      </c>
    </row>
    <row r="76" spans="2:25" ht="14.25">
      <c r="B76" s="17" t="s">
        <v>262</v>
      </c>
      <c r="C76" s="16">
        <v>52</v>
      </c>
      <c r="D76" s="16"/>
      <c r="E76" s="16"/>
      <c r="F76" s="16"/>
      <c r="G76" s="16"/>
      <c r="H76" s="16"/>
      <c r="I76" s="16"/>
      <c r="J76" s="16"/>
      <c r="K76" s="16"/>
      <c r="L76" s="16"/>
      <c r="M76" s="16"/>
      <c r="N76" s="16"/>
      <c r="O76" s="16"/>
      <c r="P76" s="16"/>
      <c r="Q76" s="16"/>
      <c r="R76" s="16"/>
      <c r="S76" s="16"/>
      <c r="T76" s="16">
        <v>1</v>
      </c>
      <c r="U76" s="16">
        <v>153</v>
      </c>
      <c r="V76" s="103">
        <f t="shared" si="6"/>
        <v>24248.61505189809</v>
      </c>
      <c r="W76" s="103">
        <f t="shared" si="4"/>
        <v>3710038.102940408</v>
      </c>
      <c r="X76" s="301">
        <f t="shared" si="7"/>
        <v>0.7531521572498615</v>
      </c>
      <c r="Y76" s="103">
        <f t="shared" si="5"/>
        <v>2794223.200708752</v>
      </c>
    </row>
    <row r="77" spans="2:25" ht="14.25">
      <c r="B77" s="17" t="s">
        <v>263</v>
      </c>
      <c r="C77" s="16">
        <v>53</v>
      </c>
      <c r="D77" s="16"/>
      <c r="E77" s="16"/>
      <c r="F77" s="16"/>
      <c r="G77" s="16"/>
      <c r="H77" s="16"/>
      <c r="I77" s="16"/>
      <c r="J77" s="16"/>
      <c r="K77" s="16"/>
      <c r="L77" s="16"/>
      <c r="M77" s="16"/>
      <c r="N77" s="16"/>
      <c r="O77" s="16"/>
      <c r="P77" s="16"/>
      <c r="Q77" s="16"/>
      <c r="R77" s="16"/>
      <c r="S77" s="16"/>
      <c r="T77" s="16">
        <v>1</v>
      </c>
      <c r="U77" s="16">
        <v>153</v>
      </c>
      <c r="V77" s="103">
        <f t="shared" si="6"/>
        <v>24757.835967987947</v>
      </c>
      <c r="W77" s="103">
        <f t="shared" si="4"/>
        <v>3787948.903102156</v>
      </c>
      <c r="X77" s="301">
        <f t="shared" si="7"/>
        <v>0.7297986019862999</v>
      </c>
      <c r="Y77" s="103">
        <f t="shared" si="5"/>
        <v>2764439.8138794913</v>
      </c>
    </row>
    <row r="78" spans="2:25" ht="14.25">
      <c r="B78" s="17" t="s">
        <v>264</v>
      </c>
      <c r="C78" s="16">
        <v>54</v>
      </c>
      <c r="D78" s="16"/>
      <c r="E78" s="16"/>
      <c r="F78" s="16"/>
      <c r="G78" s="16"/>
      <c r="H78" s="16"/>
      <c r="I78" s="16"/>
      <c r="J78" s="16"/>
      <c r="K78" s="16"/>
      <c r="L78" s="16"/>
      <c r="M78" s="16"/>
      <c r="N78" s="16"/>
      <c r="O78" s="16"/>
      <c r="P78" s="16"/>
      <c r="Q78" s="16"/>
      <c r="R78" s="16"/>
      <c r="S78" s="16"/>
      <c r="T78" s="16">
        <v>1</v>
      </c>
      <c r="U78" s="16">
        <v>153</v>
      </c>
      <c r="V78" s="103">
        <f t="shared" si="6"/>
        <v>25277.75052331569</v>
      </c>
      <c r="W78" s="103">
        <f t="shared" si="4"/>
        <v>3867495.8300673007</v>
      </c>
      <c r="X78" s="301">
        <f t="shared" si="7"/>
        <v>0.7071691879712207</v>
      </c>
      <c r="Y78" s="103">
        <f t="shared" si="5"/>
        <v>2734973.8856307752</v>
      </c>
    </row>
    <row r="79" spans="2:25" ht="14.25">
      <c r="B79" s="17" t="s">
        <v>265</v>
      </c>
      <c r="C79" s="16">
        <v>55</v>
      </c>
      <c r="D79" s="16"/>
      <c r="E79" s="16"/>
      <c r="F79" s="16"/>
      <c r="G79" s="16"/>
      <c r="H79" s="16"/>
      <c r="I79" s="16"/>
      <c r="J79" s="16"/>
      <c r="K79" s="16"/>
      <c r="L79" s="16"/>
      <c r="M79" s="16"/>
      <c r="N79" s="16"/>
      <c r="O79" s="16"/>
      <c r="P79" s="16"/>
      <c r="Q79" s="16"/>
      <c r="R79" s="16"/>
      <c r="S79" s="16"/>
      <c r="T79" s="16">
        <v>1</v>
      </c>
      <c r="U79" s="16">
        <v>175</v>
      </c>
      <c r="V79" s="103">
        <f t="shared" si="6"/>
        <v>25808.583284305318</v>
      </c>
      <c r="W79" s="103">
        <f t="shared" si="4"/>
        <v>4516502.074753431</v>
      </c>
      <c r="X79" s="301">
        <f t="shared" si="7"/>
        <v>0.6852414612124231</v>
      </c>
      <c r="Y79" s="103">
        <f t="shared" si="5"/>
        <v>3094894.4812729815</v>
      </c>
    </row>
    <row r="80" spans="2:25" ht="14.25">
      <c r="B80" s="17" t="s">
        <v>266</v>
      </c>
      <c r="C80" s="16">
        <v>56</v>
      </c>
      <c r="D80" s="16"/>
      <c r="E80" s="16"/>
      <c r="F80" s="16"/>
      <c r="G80" s="16"/>
      <c r="H80" s="16"/>
      <c r="I80" s="16"/>
      <c r="J80" s="16"/>
      <c r="K80" s="16"/>
      <c r="L80" s="16"/>
      <c r="M80" s="16"/>
      <c r="N80" s="16"/>
      <c r="O80" s="16"/>
      <c r="P80" s="16"/>
      <c r="Q80" s="16"/>
      <c r="R80" s="16"/>
      <c r="S80" s="16"/>
      <c r="T80" s="16">
        <v>1</v>
      </c>
      <c r="U80" s="16">
        <v>175</v>
      </c>
      <c r="V80" s="103">
        <f t="shared" si="6"/>
        <v>26350.563533275727</v>
      </c>
      <c r="W80" s="103">
        <f t="shared" si="4"/>
        <v>4611348.618323253</v>
      </c>
      <c r="X80" s="301">
        <f t="shared" si="7"/>
        <v>0.6639936639655263</v>
      </c>
      <c r="Y80" s="103">
        <f t="shared" si="5"/>
        <v>3061906.2649028236</v>
      </c>
    </row>
    <row r="81" spans="2:25" ht="14.25">
      <c r="B81" s="17" t="s">
        <v>267</v>
      </c>
      <c r="C81" s="16">
        <v>57</v>
      </c>
      <c r="D81" s="16"/>
      <c r="E81" s="16"/>
      <c r="F81" s="16"/>
      <c r="G81" s="16"/>
      <c r="H81" s="16"/>
      <c r="I81" s="16"/>
      <c r="J81" s="16"/>
      <c r="K81" s="16"/>
      <c r="L81" s="16"/>
      <c r="M81" s="16"/>
      <c r="N81" s="16"/>
      <c r="O81" s="16"/>
      <c r="P81" s="16"/>
      <c r="Q81" s="16"/>
      <c r="R81" s="16"/>
      <c r="S81" s="16"/>
      <c r="T81" s="16">
        <v>1</v>
      </c>
      <c r="U81" s="16">
        <v>175</v>
      </c>
      <c r="V81" s="103">
        <f t="shared" si="6"/>
        <v>26903.925367474516</v>
      </c>
      <c r="W81" s="103">
        <f t="shared" si="4"/>
        <v>4708186.93930804</v>
      </c>
      <c r="X81" s="301">
        <f t="shared" si="7"/>
        <v>0.6434047131448898</v>
      </c>
      <c r="Y81" s="103">
        <f t="shared" si="5"/>
        <v>3029269.667118006</v>
      </c>
    </row>
    <row r="82" spans="2:25" ht="14.25">
      <c r="B82" s="17" t="s">
        <v>268</v>
      </c>
      <c r="C82" s="16">
        <v>58</v>
      </c>
      <c r="D82" s="16"/>
      <c r="E82" s="16"/>
      <c r="F82" s="16"/>
      <c r="G82" s="16"/>
      <c r="H82" s="16"/>
      <c r="I82" s="16"/>
      <c r="J82" s="16"/>
      <c r="K82" s="16"/>
      <c r="L82" s="16"/>
      <c r="M82" s="16"/>
      <c r="N82" s="16"/>
      <c r="O82" s="16"/>
      <c r="P82" s="16"/>
      <c r="Q82" s="16"/>
      <c r="R82" s="16"/>
      <c r="S82" s="16"/>
      <c r="T82" s="16">
        <v>1</v>
      </c>
      <c r="U82" s="16">
        <v>175</v>
      </c>
      <c r="V82" s="103">
        <f t="shared" si="6"/>
        <v>27468.90780019148</v>
      </c>
      <c r="W82" s="103">
        <f t="shared" si="4"/>
        <v>4807058.865033509</v>
      </c>
      <c r="X82" s="301">
        <f t="shared" si="7"/>
        <v>0.623454179403963</v>
      </c>
      <c r="Y82" s="103">
        <f t="shared" si="5"/>
        <v>2996980.940046012</v>
      </c>
    </row>
    <row r="83" spans="2:25" ht="14.25">
      <c r="B83" s="17" t="s">
        <v>269</v>
      </c>
      <c r="C83" s="16">
        <v>59</v>
      </c>
      <c r="D83" s="16"/>
      <c r="E83" s="16"/>
      <c r="F83" s="16"/>
      <c r="G83" s="16"/>
      <c r="H83" s="16"/>
      <c r="I83" s="16"/>
      <c r="J83" s="16"/>
      <c r="K83" s="16"/>
      <c r="L83" s="16"/>
      <c r="M83" s="16"/>
      <c r="N83" s="16"/>
      <c r="O83" s="16"/>
      <c r="P83" s="16"/>
      <c r="Q83" s="16"/>
      <c r="R83" s="16"/>
      <c r="S83" s="16"/>
      <c r="T83" s="16">
        <v>1</v>
      </c>
      <c r="U83" s="16">
        <v>175</v>
      </c>
      <c r="V83" s="103">
        <f t="shared" si="6"/>
        <v>28045.7548639955</v>
      </c>
      <c r="W83" s="103">
        <f t="shared" si="4"/>
        <v>4908007.1011992125</v>
      </c>
      <c r="X83" s="301">
        <f t="shared" si="7"/>
        <v>0.6041222668643051</v>
      </c>
      <c r="Y83" s="103">
        <f t="shared" si="5"/>
        <v>2965036.3757625753</v>
      </c>
    </row>
    <row r="84" spans="2:25" ht="14.25">
      <c r="B84" s="17" t="s">
        <v>270</v>
      </c>
      <c r="C84" s="16">
        <v>60</v>
      </c>
      <c r="D84" s="16"/>
      <c r="E84" s="16"/>
      <c r="F84" s="16"/>
      <c r="G84" s="16"/>
      <c r="H84" s="16"/>
      <c r="I84" s="16"/>
      <c r="J84" s="16"/>
      <c r="K84" s="16"/>
      <c r="L84" s="16"/>
      <c r="M84" s="16"/>
      <c r="N84" s="16"/>
      <c r="O84" s="16"/>
      <c r="P84" s="16"/>
      <c r="Q84" s="16"/>
      <c r="R84" s="16"/>
      <c r="S84" s="16"/>
      <c r="T84" s="16">
        <v>1</v>
      </c>
      <c r="U84" s="16">
        <v>175</v>
      </c>
      <c r="V84" s="103">
        <f t="shared" si="6"/>
        <v>28634.715716139403</v>
      </c>
      <c r="W84" s="103">
        <f t="shared" si="4"/>
        <v>5011075.2503243955</v>
      </c>
      <c r="X84" s="301">
        <f t="shared" si="7"/>
        <v>0.5853897934731639</v>
      </c>
      <c r="Y84" s="103">
        <f t="shared" si="5"/>
        <v>2933432.305865881</v>
      </c>
    </row>
    <row r="85" spans="2:25" ht="14.25">
      <c r="B85" s="17" t="s">
        <v>271</v>
      </c>
      <c r="C85" s="16">
        <v>61</v>
      </c>
      <c r="D85" s="16"/>
      <c r="E85" s="16"/>
      <c r="F85" s="16"/>
      <c r="G85" s="16"/>
      <c r="H85" s="16"/>
      <c r="I85" s="16"/>
      <c r="J85" s="16"/>
      <c r="K85" s="16"/>
      <c r="L85" s="16"/>
      <c r="M85" s="16"/>
      <c r="N85" s="16"/>
      <c r="O85" s="16"/>
      <c r="P85" s="16"/>
      <c r="Q85" s="16"/>
      <c r="R85" s="16"/>
      <c r="S85" s="16"/>
      <c r="T85" s="16">
        <v>1</v>
      </c>
      <c r="U85" s="16">
        <v>175</v>
      </c>
      <c r="V85" s="103">
        <f t="shared" si="6"/>
        <v>29236.044746178326</v>
      </c>
      <c r="W85" s="103">
        <f t="shared" si="4"/>
        <v>5116307.830581207</v>
      </c>
      <c r="X85" s="301">
        <f t="shared" si="7"/>
        <v>0.56723817197012</v>
      </c>
      <c r="Y85" s="103">
        <f t="shared" si="5"/>
        <v>2902165.1010552943</v>
      </c>
    </row>
    <row r="86" spans="2:25" ht="14.25">
      <c r="B86" s="17" t="s">
        <v>272</v>
      </c>
      <c r="C86" s="16">
        <v>62</v>
      </c>
      <c r="D86" s="16"/>
      <c r="E86" s="16"/>
      <c r="F86" s="16"/>
      <c r="G86" s="16"/>
      <c r="H86" s="16"/>
      <c r="I86" s="16"/>
      <c r="J86" s="16"/>
      <c r="K86" s="16"/>
      <c r="L86" s="16"/>
      <c r="M86" s="16"/>
      <c r="N86" s="16"/>
      <c r="O86" s="16"/>
      <c r="P86" s="16"/>
      <c r="Q86" s="16"/>
      <c r="R86" s="16"/>
      <c r="S86" s="16"/>
      <c r="T86" s="16">
        <v>1</v>
      </c>
      <c r="U86" s="16">
        <v>175</v>
      </c>
      <c r="V86" s="103">
        <f t="shared" si="6"/>
        <v>29850.001685848067</v>
      </c>
      <c r="W86" s="103">
        <f t="shared" si="4"/>
        <v>5223750.2950234115</v>
      </c>
      <c r="X86" s="301">
        <f t="shared" si="7"/>
        <v>0.5496493914439148</v>
      </c>
      <c r="Y86" s="103">
        <f t="shared" si="5"/>
        <v>2871231.1707145884</v>
      </c>
    </row>
    <row r="87" spans="2:25" ht="14.25">
      <c r="B87" s="17" t="s">
        <v>227</v>
      </c>
      <c r="C87" s="16">
        <v>63</v>
      </c>
      <c r="D87" s="16"/>
      <c r="E87" s="16"/>
      <c r="F87" s="16"/>
      <c r="G87" s="16"/>
      <c r="H87" s="16"/>
      <c r="I87" s="16"/>
      <c r="J87" s="16"/>
      <c r="K87" s="16"/>
      <c r="L87" s="16"/>
      <c r="M87" s="16"/>
      <c r="N87" s="16"/>
      <c r="O87" s="16"/>
      <c r="P87" s="16"/>
      <c r="Q87" s="16"/>
      <c r="R87" s="16"/>
      <c r="S87" s="16"/>
      <c r="T87" s="16">
        <v>1</v>
      </c>
      <c r="U87" s="16">
        <v>175</v>
      </c>
      <c r="V87" s="103">
        <f t="shared" si="6"/>
        <v>30476.851721250874</v>
      </c>
      <c r="W87" s="103">
        <f t="shared" si="4"/>
        <v>5333449.051218903</v>
      </c>
      <c r="X87" s="301">
        <f t="shared" si="7"/>
        <v>0.5326059994611577</v>
      </c>
      <c r="Y87" s="103">
        <f t="shared" si="5"/>
        <v>2840626.962499607</v>
      </c>
    </row>
    <row r="88" spans="2:25" ht="14.25">
      <c r="B88" s="17" t="s">
        <v>228</v>
      </c>
      <c r="C88" s="16">
        <v>64</v>
      </c>
      <c r="D88" s="16"/>
      <c r="E88" s="16"/>
      <c r="F88" s="16"/>
      <c r="G88" s="16"/>
      <c r="H88" s="16"/>
      <c r="I88" s="16"/>
      <c r="J88" s="16"/>
      <c r="K88" s="16"/>
      <c r="L88" s="16"/>
      <c r="M88" s="16"/>
      <c r="N88" s="16"/>
      <c r="O88" s="16"/>
      <c r="P88" s="16"/>
      <c r="Q88" s="16"/>
      <c r="R88" s="16"/>
      <c r="S88" s="16"/>
      <c r="T88" s="16">
        <v>1</v>
      </c>
      <c r="U88" s="16">
        <v>175</v>
      </c>
      <c r="V88" s="103">
        <f t="shared" si="6"/>
        <v>31116.86560739714</v>
      </c>
      <c r="W88" s="103">
        <f t="shared" si="4"/>
        <v>5445451.4812945</v>
      </c>
      <c r="X88" s="301">
        <f t="shared" si="7"/>
        <v>0.5160910847491839</v>
      </c>
      <c r="Y88" s="103">
        <f t="shared" si="5"/>
        <v>2810348.9619303285</v>
      </c>
    </row>
    <row r="89" spans="2:25" ht="14.25">
      <c r="B89" s="17" t="s">
        <v>229</v>
      </c>
      <c r="C89" s="16">
        <v>65</v>
      </c>
      <c r="D89" s="16"/>
      <c r="E89" s="16"/>
      <c r="F89" s="16"/>
      <c r="G89" s="16"/>
      <c r="H89" s="16"/>
      <c r="I89" s="16"/>
      <c r="J89" s="16"/>
      <c r="K89" s="16"/>
      <c r="L89" s="16"/>
      <c r="M89" s="16"/>
      <c r="N89" s="16"/>
      <c r="O89" s="16"/>
      <c r="P89" s="16"/>
      <c r="Q89" s="16"/>
      <c r="R89" s="16"/>
      <c r="S89" s="16"/>
      <c r="T89" s="16">
        <v>1</v>
      </c>
      <c r="U89" s="16">
        <v>175</v>
      </c>
      <c r="V89" s="103">
        <f t="shared" si="6"/>
        <v>31770.31978515248</v>
      </c>
      <c r="W89" s="103">
        <f t="shared" si="4"/>
        <v>5559805.962401683</v>
      </c>
      <c r="X89" s="301">
        <f t="shared" si="7"/>
        <v>0.5000882604158758</v>
      </c>
      <c r="Y89" s="103">
        <f t="shared" si="5"/>
        <v>2780393.6919872724</v>
      </c>
    </row>
    <row r="90" spans="2:25" ht="14.25">
      <c r="B90" s="17" t="s">
        <v>230</v>
      </c>
      <c r="C90" s="16">
        <v>66</v>
      </c>
      <c r="D90" s="16"/>
      <c r="E90" s="16"/>
      <c r="F90" s="16"/>
      <c r="G90" s="16"/>
      <c r="H90" s="16"/>
      <c r="I90" s="16"/>
      <c r="J90" s="16"/>
      <c r="K90" s="16"/>
      <c r="L90" s="16"/>
      <c r="M90" s="16"/>
      <c r="N90" s="16"/>
      <c r="O90" s="16"/>
      <c r="P90" s="16"/>
      <c r="Q90" s="16"/>
      <c r="R90" s="16"/>
      <c r="S90" s="16"/>
      <c r="T90" s="16">
        <v>1</v>
      </c>
      <c r="U90" s="16">
        <v>175</v>
      </c>
      <c r="V90" s="103">
        <f t="shared" si="6"/>
        <v>32437.49650064068</v>
      </c>
      <c r="W90" s="103">
        <f t="shared" si="4"/>
        <v>5676561.887612118</v>
      </c>
      <c r="X90" s="301">
        <f t="shared" si="7"/>
        <v>0.48458164768980216</v>
      </c>
      <c r="Y90" s="103">
        <f t="shared" si="5"/>
        <v>2750757.712712214</v>
      </c>
    </row>
    <row r="91" spans="2:25" ht="14.25">
      <c r="B91" s="17" t="s">
        <v>231</v>
      </c>
      <c r="C91" s="16">
        <v>67</v>
      </c>
      <c r="D91" s="16"/>
      <c r="E91" s="16"/>
      <c r="F91" s="16"/>
      <c r="G91" s="16"/>
      <c r="H91" s="16"/>
      <c r="I91" s="16"/>
      <c r="J91" s="16"/>
      <c r="K91" s="16"/>
      <c r="L91" s="16"/>
      <c r="M91" s="16"/>
      <c r="N91" s="16"/>
      <c r="O91" s="16"/>
      <c r="P91" s="16"/>
      <c r="Q91" s="16"/>
      <c r="R91" s="16"/>
      <c r="S91" s="16"/>
      <c r="T91" s="16">
        <v>1</v>
      </c>
      <c r="U91" s="16">
        <v>175</v>
      </c>
      <c r="V91" s="103">
        <f t="shared" si="6"/>
        <v>33118.68392715413</v>
      </c>
      <c r="W91" s="103">
        <f t="shared" si="4"/>
        <v>5795769.687251973</v>
      </c>
      <c r="X91" s="301">
        <f t="shared" si="7"/>
        <v>0.469555860164537</v>
      </c>
      <c r="Y91" s="103">
        <f t="shared" si="5"/>
        <v>2721437.6208131495</v>
      </c>
    </row>
    <row r="92" spans="2:25" ht="14.25">
      <c r="B92" s="17" t="s">
        <v>232</v>
      </c>
      <c r="C92" s="16">
        <v>68</v>
      </c>
      <c r="D92" s="16"/>
      <c r="E92" s="16"/>
      <c r="F92" s="16"/>
      <c r="G92" s="16"/>
      <c r="H92" s="16"/>
      <c r="I92" s="16"/>
      <c r="J92" s="16"/>
      <c r="K92" s="16"/>
      <c r="L92" s="16"/>
      <c r="M92" s="16"/>
      <c r="N92" s="16"/>
      <c r="O92" s="16"/>
      <c r="P92" s="16"/>
      <c r="Q92" s="16"/>
      <c r="R92" s="16"/>
      <c r="S92" s="16"/>
      <c r="T92" s="16">
        <v>1</v>
      </c>
      <c r="U92" s="16">
        <v>175</v>
      </c>
      <c r="V92" s="103">
        <f t="shared" si="6"/>
        <v>33814.17628962437</v>
      </c>
      <c r="W92" s="103">
        <f t="shared" si="4"/>
        <v>5917480.850684265</v>
      </c>
      <c r="X92" s="301">
        <f t="shared" si="7"/>
        <v>0.45499598853152806</v>
      </c>
      <c r="Y92" s="103">
        <f t="shared" si="5"/>
        <v>2692430.0492734746</v>
      </c>
    </row>
    <row r="93" spans="2:25" ht="14.25">
      <c r="B93" s="17" t="s">
        <v>233</v>
      </c>
      <c r="C93" s="16">
        <v>69</v>
      </c>
      <c r="D93" s="16"/>
      <c r="E93" s="16"/>
      <c r="F93" s="16"/>
      <c r="G93" s="16"/>
      <c r="H93" s="16"/>
      <c r="I93" s="16"/>
      <c r="J93" s="16"/>
      <c r="K93" s="16"/>
      <c r="L93" s="16"/>
      <c r="M93" s="16"/>
      <c r="N93" s="16"/>
      <c r="O93" s="16"/>
      <c r="P93" s="16"/>
      <c r="Q93" s="16"/>
      <c r="R93" s="16"/>
      <c r="S93" s="16"/>
      <c r="T93" s="16">
        <v>1</v>
      </c>
      <c r="U93" s="16">
        <v>175</v>
      </c>
      <c r="V93" s="103">
        <f t="shared" si="6"/>
        <v>34524.273991706475</v>
      </c>
      <c r="W93" s="103">
        <f t="shared" si="4"/>
        <v>6041747.948548634</v>
      </c>
      <c r="X93" s="301">
        <f t="shared" si="7"/>
        <v>0.4408875857863644</v>
      </c>
      <c r="Y93" s="103">
        <f t="shared" si="5"/>
        <v>2663731.6669653268</v>
      </c>
    </row>
    <row r="94" spans="2:25" ht="14.25">
      <c r="B94" s="17" t="s">
        <v>234</v>
      </c>
      <c r="C94" s="16">
        <v>70</v>
      </c>
      <c r="D94" s="16"/>
      <c r="E94" s="16"/>
      <c r="F94" s="16"/>
      <c r="G94" s="16"/>
      <c r="H94" s="16"/>
      <c r="I94" s="16"/>
      <c r="J94" s="16"/>
      <c r="K94" s="16"/>
      <c r="L94" s="16"/>
      <c r="M94" s="16"/>
      <c r="N94" s="16"/>
      <c r="O94" s="16"/>
      <c r="P94" s="16"/>
      <c r="Q94" s="16"/>
      <c r="R94" s="16"/>
      <c r="S94" s="16"/>
      <c r="T94" s="16">
        <v>1</v>
      </c>
      <c r="U94" s="16">
        <v>175</v>
      </c>
      <c r="V94" s="103">
        <f t="shared" si="6"/>
        <v>35249.28374553231</v>
      </c>
      <c r="W94" s="103">
        <f t="shared" si="4"/>
        <v>6168624.655468154</v>
      </c>
      <c r="X94" s="301">
        <f t="shared" si="7"/>
        <v>0.4272166528937639</v>
      </c>
      <c r="Y94" s="103">
        <f t="shared" si="5"/>
        <v>2635339.1782670524</v>
      </c>
    </row>
    <row r="95" spans="2:25" ht="14.25">
      <c r="B95" s="17" t="s">
        <v>235</v>
      </c>
      <c r="C95" s="16">
        <v>71</v>
      </c>
      <c r="D95" s="16"/>
      <c r="E95" s="16"/>
      <c r="F95" s="16"/>
      <c r="G95" s="16"/>
      <c r="H95" s="16"/>
      <c r="I95" s="16"/>
      <c r="J95" s="16"/>
      <c r="K95" s="16"/>
      <c r="L95" s="16"/>
      <c r="M95" s="16"/>
      <c r="N95" s="16"/>
      <c r="O95" s="16"/>
      <c r="P95" s="16"/>
      <c r="Q95" s="16"/>
      <c r="R95" s="16"/>
      <c r="S95" s="16"/>
      <c r="T95" s="16">
        <v>1</v>
      </c>
      <c r="U95" s="16">
        <v>175</v>
      </c>
      <c r="V95" s="103">
        <f t="shared" si="6"/>
        <v>35989.518704188486</v>
      </c>
      <c r="W95" s="103">
        <f t="shared" si="4"/>
        <v>6298165.773232985</v>
      </c>
      <c r="X95" s="301">
        <f t="shared" si="7"/>
        <v>0.4139696248970581</v>
      </c>
      <c r="Y95" s="103">
        <f t="shared" si="5"/>
        <v>2607249.3226847486</v>
      </c>
    </row>
    <row r="96" spans="2:25" ht="14.25">
      <c r="B96" s="17" t="s">
        <v>236</v>
      </c>
      <c r="C96" s="16">
        <v>72</v>
      </c>
      <c r="D96" s="16"/>
      <c r="E96" s="16"/>
      <c r="F96" s="16"/>
      <c r="G96" s="16"/>
      <c r="H96" s="16"/>
      <c r="I96" s="16"/>
      <c r="J96" s="16"/>
      <c r="K96" s="16"/>
      <c r="L96" s="16"/>
      <c r="M96" s="16"/>
      <c r="N96" s="16"/>
      <c r="O96" s="16"/>
      <c r="P96" s="16"/>
      <c r="Q96" s="16"/>
      <c r="R96" s="16"/>
      <c r="S96" s="16"/>
      <c r="T96" s="16">
        <v>1</v>
      </c>
      <c r="U96" s="16">
        <v>175</v>
      </c>
      <c r="V96" s="103">
        <f t="shared" si="6"/>
        <v>36745.29859697644</v>
      </c>
      <c r="W96" s="103">
        <f t="shared" si="4"/>
        <v>6430427.254470877</v>
      </c>
      <c r="X96" s="301">
        <f t="shared" si="7"/>
        <v>0.4011333574583896</v>
      </c>
      <c r="Y96" s="103">
        <f t="shared" si="5"/>
        <v>2579458.8744778372</v>
      </c>
    </row>
    <row r="97" spans="2:25" ht="14.25">
      <c r="B97" s="17" t="s">
        <v>237</v>
      </c>
      <c r="C97" s="16">
        <v>73</v>
      </c>
      <c r="D97" s="16"/>
      <c r="E97" s="16"/>
      <c r="F97" s="16"/>
      <c r="G97" s="16"/>
      <c r="H97" s="16"/>
      <c r="I97" s="16"/>
      <c r="J97" s="16"/>
      <c r="K97" s="16"/>
      <c r="L97" s="16"/>
      <c r="M97" s="16"/>
      <c r="N97" s="16"/>
      <c r="O97" s="16"/>
      <c r="P97" s="16"/>
      <c r="Q97" s="16"/>
      <c r="R97" s="16"/>
      <c r="S97" s="16"/>
      <c r="T97" s="16">
        <v>1</v>
      </c>
      <c r="U97" s="16">
        <v>175</v>
      </c>
      <c r="V97" s="103">
        <f t="shared" si="6"/>
        <v>37516.94986751294</v>
      </c>
      <c r="W97" s="103">
        <f t="shared" si="4"/>
        <v>6565466.2268147655</v>
      </c>
      <c r="X97" s="301">
        <f t="shared" si="7"/>
        <v>0.388695113816269</v>
      </c>
      <c r="Y97" s="103">
        <f t="shared" si="5"/>
        <v>2551964.6422886355</v>
      </c>
    </row>
    <row r="98" spans="2:25" ht="14.25">
      <c r="B98" s="17" t="s">
        <v>238</v>
      </c>
      <c r="C98" s="16">
        <v>74</v>
      </c>
      <c r="D98" s="16"/>
      <c r="E98" s="16"/>
      <c r="F98" s="16"/>
      <c r="G98" s="16"/>
      <c r="H98" s="16"/>
      <c r="I98" s="16"/>
      <c r="J98" s="16"/>
      <c r="K98" s="16"/>
      <c r="L98" s="16"/>
      <c r="M98" s="16"/>
      <c r="N98" s="16"/>
      <c r="O98" s="16"/>
      <c r="P98" s="16"/>
      <c r="Q98" s="16"/>
      <c r="R98" s="16"/>
      <c r="S98" s="16"/>
      <c r="T98" s="16">
        <v>1</v>
      </c>
      <c r="U98" s="16">
        <v>175</v>
      </c>
      <c r="V98" s="103">
        <f t="shared" si="6"/>
        <v>38304.80581473071</v>
      </c>
      <c r="W98" s="103">
        <f t="shared" si="4"/>
        <v>6703341.0175778745</v>
      </c>
      <c r="X98" s="301">
        <f t="shared" si="7"/>
        <v>0.37664255214754744</v>
      </c>
      <c r="Y98" s="103">
        <f t="shared" si="5"/>
        <v>2524763.4687758684</v>
      </c>
    </row>
    <row r="99" spans="2:25" ht="14.25">
      <c r="B99" s="17" t="s">
        <v>239</v>
      </c>
      <c r="C99" s="16">
        <v>75</v>
      </c>
      <c r="D99" s="16"/>
      <c r="E99" s="16"/>
      <c r="F99" s="16"/>
      <c r="G99" s="16"/>
      <c r="H99" s="16"/>
      <c r="I99" s="16"/>
      <c r="J99" s="16"/>
      <c r="K99" s="16"/>
      <c r="L99" s="16"/>
      <c r="M99" s="16"/>
      <c r="N99" s="16"/>
      <c r="O99" s="16"/>
      <c r="P99" s="16"/>
      <c r="Q99" s="16"/>
      <c r="R99" s="16"/>
      <c r="S99" s="16"/>
      <c r="T99" s="16">
        <v>1</v>
      </c>
      <c r="U99" s="16">
        <v>175</v>
      </c>
      <c r="V99" s="103">
        <f t="shared" si="6"/>
        <v>39109.20673684005</v>
      </c>
      <c r="W99" s="103">
        <f t="shared" si="4"/>
        <v>6844111.178947009</v>
      </c>
      <c r="X99" s="301">
        <f t="shared" si="7"/>
        <v>0.36496371332126687</v>
      </c>
      <c r="Y99" s="103">
        <f t="shared" si="5"/>
        <v>2497852.230252094</v>
      </c>
    </row>
    <row r="100" spans="2:25" ht="14.25">
      <c r="B100" s="17" t="s">
        <v>240</v>
      </c>
      <c r="C100" s="16">
        <v>76</v>
      </c>
      <c r="D100" s="16"/>
      <c r="E100" s="16"/>
      <c r="F100" s="16"/>
      <c r="G100" s="16"/>
      <c r="H100" s="16"/>
      <c r="I100" s="16"/>
      <c r="J100" s="16"/>
      <c r="K100" s="16"/>
      <c r="L100" s="16"/>
      <c r="M100" s="16"/>
      <c r="N100" s="16"/>
      <c r="O100" s="16"/>
      <c r="P100" s="16"/>
      <c r="Q100" s="16"/>
      <c r="R100" s="16"/>
      <c r="S100" s="16"/>
      <c r="T100" s="16">
        <v>1</v>
      </c>
      <c r="U100" s="16">
        <v>175</v>
      </c>
      <c r="V100" s="103">
        <f t="shared" si="6"/>
        <v>39930.50007831369</v>
      </c>
      <c r="W100" s="103">
        <f t="shared" si="4"/>
        <v>6987837.513704896</v>
      </c>
      <c r="X100" s="301">
        <f t="shared" si="7"/>
        <v>0.35364700903223534</v>
      </c>
      <c r="Y100" s="103">
        <f t="shared" si="5"/>
        <v>2471227.8363249884</v>
      </c>
    </row>
    <row r="101" spans="2:25" ht="14.25">
      <c r="B101" s="17" t="s">
        <v>241</v>
      </c>
      <c r="C101" s="16">
        <v>77</v>
      </c>
      <c r="D101" s="16"/>
      <c r="E101" s="16"/>
      <c r="F101" s="16"/>
      <c r="G101" s="16"/>
      <c r="H101" s="16"/>
      <c r="I101" s="16"/>
      <c r="J101" s="16"/>
      <c r="K101" s="16"/>
      <c r="L101" s="16"/>
      <c r="M101" s="16"/>
      <c r="N101" s="16"/>
      <c r="O101" s="16"/>
      <c r="P101" s="16"/>
      <c r="Q101" s="16"/>
      <c r="R101" s="16"/>
      <c r="S101" s="16"/>
      <c r="T101" s="16">
        <v>1</v>
      </c>
      <c r="U101" s="16">
        <v>175</v>
      </c>
      <c r="V101" s="103">
        <f t="shared" si="6"/>
        <v>40769.04057995828</v>
      </c>
      <c r="W101" s="103">
        <f t="shared" si="4"/>
        <v>7134582.101492699</v>
      </c>
      <c r="X101" s="301">
        <f t="shared" si="7"/>
        <v>0.3426812103025536</v>
      </c>
      <c r="Y101" s="103">
        <f t="shared" si="5"/>
        <v>2444887.2295424547</v>
      </c>
    </row>
    <row r="102" spans="2:25" ht="14.25">
      <c r="B102" s="17" t="s">
        <v>242</v>
      </c>
      <c r="C102" s="16">
        <v>78</v>
      </c>
      <c r="D102" s="16"/>
      <c r="E102" s="16"/>
      <c r="F102" s="16"/>
      <c r="G102" s="16"/>
      <c r="H102" s="16"/>
      <c r="I102" s="16"/>
      <c r="J102" s="16"/>
      <c r="K102" s="16"/>
      <c r="L102" s="16"/>
      <c r="M102" s="16"/>
      <c r="N102" s="16"/>
      <c r="O102" s="16"/>
      <c r="P102" s="16"/>
      <c r="Q102" s="16"/>
      <c r="R102" s="16"/>
      <c r="S102" s="16"/>
      <c r="T102" s="16">
        <v>1</v>
      </c>
      <c r="U102" s="16">
        <v>175</v>
      </c>
      <c r="V102" s="103">
        <f t="shared" si="6"/>
        <v>41625.1904321374</v>
      </c>
      <c r="W102" s="103">
        <f t="shared" si="4"/>
        <v>7284408.325624045</v>
      </c>
      <c r="X102" s="301">
        <f t="shared" si="7"/>
        <v>0.3320554363396837</v>
      </c>
      <c r="Y102" s="103">
        <f t="shared" si="5"/>
        <v>2418827.385041517</v>
      </c>
    </row>
    <row r="103" spans="2:25" ht="14.25">
      <c r="B103" s="17" t="s">
        <v>243</v>
      </c>
      <c r="C103" s="16">
        <v>79</v>
      </c>
      <c r="D103" s="16"/>
      <c r="E103" s="16"/>
      <c r="F103" s="16"/>
      <c r="G103" s="16"/>
      <c r="H103" s="16"/>
      <c r="I103" s="16"/>
      <c r="J103" s="16"/>
      <c r="K103" s="16"/>
      <c r="L103" s="16"/>
      <c r="M103" s="16"/>
      <c r="N103" s="16"/>
      <c r="O103" s="16"/>
      <c r="P103" s="16"/>
      <c r="Q103" s="16"/>
      <c r="R103" s="16"/>
      <c r="S103" s="16"/>
      <c r="T103" s="16">
        <v>1</v>
      </c>
      <c r="U103" s="16">
        <v>175</v>
      </c>
      <c r="V103" s="103">
        <f t="shared" si="6"/>
        <v>42499.31943121229</v>
      </c>
      <c r="W103" s="103">
        <f t="shared" si="4"/>
        <v>7437380.900462151</v>
      </c>
      <c r="X103" s="301">
        <f t="shared" si="7"/>
        <v>0.3217591437400036</v>
      </c>
      <c r="Y103" s="103">
        <f t="shared" si="5"/>
        <v>2393045.3102009585</v>
      </c>
    </row>
    <row r="104" spans="2:25" ht="14.25">
      <c r="B104" s="17" t="s">
        <v>244</v>
      </c>
      <c r="C104" s="16">
        <v>80</v>
      </c>
      <c r="D104" s="16"/>
      <c r="E104" s="16"/>
      <c r="F104" s="16"/>
      <c r="G104" s="16"/>
      <c r="H104" s="16"/>
      <c r="I104" s="16"/>
      <c r="J104" s="16"/>
      <c r="K104" s="16"/>
      <c r="L104" s="16"/>
      <c r="M104" s="16"/>
      <c r="N104" s="16"/>
      <c r="O104" s="16"/>
      <c r="P104" s="16"/>
      <c r="Q104" s="16"/>
      <c r="R104" s="16"/>
      <c r="S104" s="16"/>
      <c r="T104" s="16">
        <v>1</v>
      </c>
      <c r="U104" s="16">
        <v>175</v>
      </c>
      <c r="V104" s="103">
        <f t="shared" si="6"/>
        <v>43391.805139267744</v>
      </c>
      <c r="W104" s="103">
        <f t="shared" si="4"/>
        <v>7593565.899371855</v>
      </c>
      <c r="X104" s="301">
        <f t="shared" si="7"/>
        <v>0.31178211602713524</v>
      </c>
      <c r="Y104" s="103">
        <f t="shared" si="5"/>
        <v>2367538.0442976533</v>
      </c>
    </row>
    <row r="105" spans="2:25" ht="14.25">
      <c r="B105" s="17" t="s">
        <v>245</v>
      </c>
      <c r="C105" s="16">
        <v>81</v>
      </c>
      <c r="D105" s="16"/>
      <c r="E105" s="16"/>
      <c r="F105" s="16"/>
      <c r="G105" s="16"/>
      <c r="H105" s="16"/>
      <c r="I105" s="16"/>
      <c r="J105" s="16"/>
      <c r="K105" s="16"/>
      <c r="L105" s="16"/>
      <c r="M105" s="16"/>
      <c r="N105" s="16"/>
      <c r="O105" s="16"/>
      <c r="P105" s="16"/>
      <c r="Q105" s="16"/>
      <c r="R105" s="16"/>
      <c r="S105" s="16"/>
      <c r="T105" s="16">
        <v>1</v>
      </c>
      <c r="U105" s="16">
        <v>175</v>
      </c>
      <c r="V105" s="103">
        <f t="shared" si="6"/>
        <v>44303.033047192366</v>
      </c>
      <c r="W105" s="103">
        <f t="shared" si="4"/>
        <v>7753030.783258664</v>
      </c>
      <c r="X105" s="301">
        <f t="shared" si="7"/>
        <v>0.3021144535146659</v>
      </c>
      <c r="Y105" s="103">
        <f t="shared" si="5"/>
        <v>2342302.658166574</v>
      </c>
    </row>
    <row r="106" spans="2:25" ht="14.25">
      <c r="B106" s="17" t="s">
        <v>153</v>
      </c>
      <c r="C106" s="16">
        <v>82</v>
      </c>
      <c r="D106" s="16"/>
      <c r="E106" s="16"/>
      <c r="F106" s="16"/>
      <c r="G106" s="16"/>
      <c r="H106" s="16"/>
      <c r="I106" s="16"/>
      <c r="J106" s="16"/>
      <c r="K106" s="16"/>
      <c r="L106" s="16"/>
      <c r="M106" s="16"/>
      <c r="N106" s="16"/>
      <c r="O106" s="16"/>
      <c r="P106" s="16"/>
      <c r="Q106" s="16"/>
      <c r="R106" s="16"/>
      <c r="S106" s="16"/>
      <c r="T106" s="16">
        <v>1</v>
      </c>
      <c r="U106" s="16">
        <v>175</v>
      </c>
      <c r="V106" s="103">
        <f t="shared" si="6"/>
        <v>45233.3967411834</v>
      </c>
      <c r="W106" s="103">
        <f t="shared" si="4"/>
        <v>7915844.429707095</v>
      </c>
      <c r="X106" s="301">
        <f t="shared" si="7"/>
        <v>0.2927465634832034</v>
      </c>
      <c r="Y106" s="103">
        <f t="shared" si="5"/>
        <v>2317336.25386441</v>
      </c>
    </row>
    <row r="107" spans="2:25" ht="14.25">
      <c r="B107" s="17" t="s">
        <v>154</v>
      </c>
      <c r="C107" s="16">
        <v>83</v>
      </c>
      <c r="D107" s="16"/>
      <c r="E107" s="16"/>
      <c r="F107" s="16"/>
      <c r="G107" s="16"/>
      <c r="H107" s="16"/>
      <c r="I107" s="16"/>
      <c r="J107" s="16"/>
      <c r="K107" s="16"/>
      <c r="L107" s="16"/>
      <c r="M107" s="16"/>
      <c r="N107" s="16"/>
      <c r="O107" s="16"/>
      <c r="P107" s="16"/>
      <c r="Q107" s="16"/>
      <c r="R107" s="16"/>
      <c r="S107" s="16"/>
      <c r="T107" s="16">
        <v>1</v>
      </c>
      <c r="U107" s="16">
        <v>175</v>
      </c>
      <c r="V107" s="103">
        <f t="shared" si="6"/>
        <v>46183.29807274825</v>
      </c>
      <c r="W107" s="103">
        <f t="shared" si="4"/>
        <v>8082077.162730943</v>
      </c>
      <c r="X107" s="301">
        <f t="shared" si="7"/>
        <v>0.28366915066201875</v>
      </c>
      <c r="Y107" s="103">
        <f t="shared" si="5"/>
        <v>2292635.964336785</v>
      </c>
    </row>
    <row r="108" spans="2:25" ht="14.25">
      <c r="B108" s="17" t="s">
        <v>155</v>
      </c>
      <c r="C108" s="16">
        <v>84</v>
      </c>
      <c r="D108" s="16"/>
      <c r="E108" s="16"/>
      <c r="F108" s="16"/>
      <c r="G108" s="16"/>
      <c r="H108" s="16"/>
      <c r="I108" s="16"/>
      <c r="J108" s="16"/>
      <c r="K108" s="16"/>
      <c r="L108" s="16"/>
      <c r="M108" s="16"/>
      <c r="N108" s="16"/>
      <c r="O108" s="16"/>
      <c r="P108" s="16"/>
      <c r="Q108" s="16"/>
      <c r="R108" s="16"/>
      <c r="S108" s="16"/>
      <c r="T108" s="16">
        <v>1</v>
      </c>
      <c r="U108" s="16">
        <v>175</v>
      </c>
      <c r="V108" s="103">
        <f t="shared" si="6"/>
        <v>47153.147332275956</v>
      </c>
      <c r="W108" s="103">
        <f t="shared" si="4"/>
        <v>8251800.783148292</v>
      </c>
      <c r="X108" s="301">
        <f t="shared" si="7"/>
        <v>0.2748732080058321</v>
      </c>
      <c r="Y108" s="103">
        <f t="shared" si="5"/>
        <v>2268198.9530890086</v>
      </c>
    </row>
    <row r="109" spans="2:25" ht="14.25">
      <c r="B109" s="17" t="s">
        <v>156</v>
      </c>
      <c r="C109" s="16">
        <v>85</v>
      </c>
      <c r="D109" s="16"/>
      <c r="E109" s="16"/>
      <c r="F109" s="16"/>
      <c r="G109" s="16"/>
      <c r="H109" s="16"/>
      <c r="I109" s="16"/>
      <c r="J109" s="16"/>
      <c r="K109" s="16"/>
      <c r="L109" s="16"/>
      <c r="M109" s="16"/>
      <c r="N109" s="16"/>
      <c r="O109" s="16"/>
      <c r="P109" s="16"/>
      <c r="Q109" s="16"/>
      <c r="R109" s="16"/>
      <c r="S109" s="16"/>
      <c r="T109" s="16">
        <v>1</v>
      </c>
      <c r="U109" s="16">
        <v>175</v>
      </c>
      <c r="V109" s="103">
        <f t="shared" si="6"/>
        <v>48143.363426253745</v>
      </c>
      <c r="W109" s="103">
        <f t="shared" si="4"/>
        <v>8425088.599594405</v>
      </c>
      <c r="X109" s="301">
        <f t="shared" si="7"/>
        <v>0.2663500077575892</v>
      </c>
      <c r="Y109" s="103">
        <f t="shared" si="5"/>
        <v>2244022.413860346</v>
      </c>
    </row>
    <row r="110" spans="2:25" ht="14.25">
      <c r="B110" s="17" t="s">
        <v>157</v>
      </c>
      <c r="C110" s="16">
        <v>86</v>
      </c>
      <c r="D110" s="16"/>
      <c r="E110" s="16"/>
      <c r="F110" s="16"/>
      <c r="G110" s="16"/>
      <c r="H110" s="16"/>
      <c r="I110" s="16"/>
      <c r="J110" s="16"/>
      <c r="K110" s="16"/>
      <c r="L110" s="16"/>
      <c r="M110" s="16"/>
      <c r="N110" s="16"/>
      <c r="O110" s="16"/>
      <c r="P110" s="16"/>
      <c r="Q110" s="16"/>
      <c r="R110" s="16"/>
      <c r="S110" s="16"/>
      <c r="T110" s="16">
        <v>1</v>
      </c>
      <c r="U110" s="16">
        <v>175</v>
      </c>
      <c r="V110" s="103">
        <f t="shared" si="6"/>
        <v>49154.37405820507</v>
      </c>
      <c r="W110" s="103">
        <f t="shared" si="4"/>
        <v>8602015.460185887</v>
      </c>
      <c r="X110" s="301">
        <f t="shared" si="7"/>
        <v>0.2580910927883616</v>
      </c>
      <c r="Y110" s="103">
        <f t="shared" si="5"/>
        <v>2220103.570301757</v>
      </c>
    </row>
    <row r="111" spans="2:25" ht="13.5">
      <c r="B111" s="17" t="s">
        <v>158</v>
      </c>
      <c r="C111" s="16"/>
      <c r="D111" s="16"/>
      <c r="E111" s="16"/>
      <c r="F111" s="16"/>
      <c r="G111" s="16"/>
      <c r="H111" s="16"/>
      <c r="I111" s="16"/>
      <c r="J111" s="16"/>
      <c r="K111" s="16"/>
      <c r="L111" s="16"/>
      <c r="M111" s="16"/>
      <c r="N111" s="16"/>
      <c r="O111" s="16"/>
      <c r="P111" s="16"/>
      <c r="Q111" s="16"/>
      <c r="R111" s="16"/>
      <c r="S111" s="16"/>
      <c r="T111" s="16">
        <v>0</v>
      </c>
      <c r="U111" s="16">
        <v>0</v>
      </c>
      <c r="V111" s="103">
        <v>0</v>
      </c>
      <c r="W111" s="103">
        <v>0</v>
      </c>
      <c r="X111" s="298">
        <v>0</v>
      </c>
      <c r="Y111" s="103">
        <v>0</v>
      </c>
    </row>
    <row r="112" spans="2:25" ht="13.5">
      <c r="B112" s="17" t="s">
        <v>159</v>
      </c>
      <c r="C112" s="16"/>
      <c r="D112" s="16"/>
      <c r="E112" s="16"/>
      <c r="F112" s="16"/>
      <c r="G112" s="16"/>
      <c r="H112" s="16"/>
      <c r="I112" s="16"/>
      <c r="J112" s="16"/>
      <c r="K112" s="16"/>
      <c r="L112" s="16"/>
      <c r="M112" s="16"/>
      <c r="N112" s="16"/>
      <c r="O112" s="16"/>
      <c r="P112" s="16"/>
      <c r="Q112" s="16"/>
      <c r="R112" s="16"/>
      <c r="S112" s="16"/>
      <c r="T112" s="16">
        <v>0</v>
      </c>
      <c r="U112" s="16">
        <v>0</v>
      </c>
      <c r="V112" s="103">
        <v>0</v>
      </c>
      <c r="W112" s="103">
        <v>0</v>
      </c>
      <c r="X112" s="298">
        <v>0</v>
      </c>
      <c r="Y112" s="103">
        <v>0</v>
      </c>
    </row>
    <row r="113" spans="2:25" ht="13.5">
      <c r="B113" s="17" t="s">
        <v>160</v>
      </c>
      <c r="C113" s="16"/>
      <c r="D113" s="16"/>
      <c r="E113" s="16"/>
      <c r="F113" s="16"/>
      <c r="G113" s="16"/>
      <c r="H113" s="16"/>
      <c r="I113" s="16"/>
      <c r="J113" s="16"/>
      <c r="K113" s="16"/>
      <c r="L113" s="16"/>
      <c r="M113" s="16"/>
      <c r="N113" s="16"/>
      <c r="O113" s="16"/>
      <c r="P113" s="16"/>
      <c r="Q113" s="16"/>
      <c r="R113" s="16"/>
      <c r="S113" s="16"/>
      <c r="T113" s="16">
        <v>0</v>
      </c>
      <c r="U113" s="16">
        <v>0</v>
      </c>
      <c r="V113" s="103">
        <v>0</v>
      </c>
      <c r="W113" s="103">
        <v>0</v>
      </c>
      <c r="X113" s="298">
        <v>0</v>
      </c>
      <c r="Y113" s="103">
        <v>0</v>
      </c>
    </row>
    <row r="114" spans="2:25" ht="13.5">
      <c r="B114" s="17" t="s">
        <v>180</v>
      </c>
      <c r="C114" s="16"/>
      <c r="D114" s="16"/>
      <c r="E114" s="16"/>
      <c r="F114" s="16"/>
      <c r="G114" s="16"/>
      <c r="H114" s="16"/>
      <c r="I114" s="16"/>
      <c r="J114" s="16"/>
      <c r="K114" s="16"/>
      <c r="L114" s="16"/>
      <c r="M114" s="16"/>
      <c r="N114" s="16"/>
      <c r="O114" s="16"/>
      <c r="P114" s="16"/>
      <c r="Q114" s="16"/>
      <c r="R114" s="16"/>
      <c r="S114" s="16"/>
      <c r="T114" s="16">
        <v>0</v>
      </c>
      <c r="U114" s="16">
        <v>0</v>
      </c>
      <c r="V114" s="103">
        <v>0</v>
      </c>
      <c r="W114" s="103">
        <v>0</v>
      </c>
      <c r="X114" s="298">
        <v>0</v>
      </c>
      <c r="Y114" s="103">
        <v>0</v>
      </c>
    </row>
    <row r="115" spans="22:25" ht="13.5">
      <c r="V115" s="9"/>
      <c r="W115" s="631" t="s">
        <v>181</v>
      </c>
      <c r="X115" s="632"/>
      <c r="Y115" s="103">
        <f>SUM(Y68:Y114)</f>
        <v>121595799.56950858</v>
      </c>
    </row>
    <row r="116" spans="2:25" ht="13.5">
      <c r="B116" s="109" t="s">
        <v>182</v>
      </c>
      <c r="C116" s="628" t="s">
        <v>183</v>
      </c>
      <c r="D116" s="628"/>
      <c r="E116" s="628"/>
      <c r="F116" s="628"/>
      <c r="G116" s="628"/>
      <c r="H116" s="628"/>
      <c r="I116" s="628"/>
      <c r="J116" s="628"/>
      <c r="K116" s="628"/>
      <c r="L116" s="628"/>
      <c r="M116" s="628"/>
      <c r="N116" s="628"/>
      <c r="O116" s="628"/>
      <c r="P116" s="628"/>
      <c r="Q116" s="628"/>
      <c r="R116" s="628"/>
      <c r="V116" s="9"/>
      <c r="W116" s="9"/>
      <c r="X116" s="297"/>
      <c r="Y116" s="9"/>
    </row>
    <row r="117" spans="2:25" ht="13.5">
      <c r="B117" s="109" t="s">
        <v>184</v>
      </c>
      <c r="C117" s="628" t="s">
        <v>137</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row>
    <row r="118" spans="2:25" ht="13.5">
      <c r="B118" s="109" t="s">
        <v>185</v>
      </c>
      <c r="C118" s="628" t="s">
        <v>138</v>
      </c>
      <c r="D118" s="628"/>
      <c r="E118" s="628"/>
      <c r="F118" s="628"/>
      <c r="G118" s="628"/>
      <c r="H118" s="628"/>
      <c r="I118" s="628"/>
      <c r="J118" s="628"/>
      <c r="K118" s="628"/>
      <c r="L118" s="628"/>
      <c r="M118" s="628"/>
      <c r="V118" s="9"/>
      <c r="W118" s="9"/>
      <c r="X118" s="297"/>
      <c r="Y118" s="9"/>
    </row>
    <row r="121" spans="1:25" ht="13.5">
      <c r="A121" s="101"/>
      <c r="B121" s="101" t="s">
        <v>194</v>
      </c>
      <c r="C121" s="101"/>
      <c r="D121" s="12" t="s">
        <v>134</v>
      </c>
      <c r="E121" s="12"/>
      <c r="F121" s="12"/>
      <c r="G121" s="12"/>
      <c r="H121" s="12"/>
      <c r="I121" s="12"/>
      <c r="L121" s="628"/>
      <c r="M121" s="628"/>
      <c r="N121" s="628"/>
      <c r="O121" s="628"/>
      <c r="P121" s="628"/>
      <c r="Q121" s="628"/>
      <c r="R121" s="628"/>
      <c r="S121" s="628"/>
      <c r="T121" s="628"/>
      <c r="U121" s="628"/>
      <c r="V121" s="9"/>
      <c r="W121" s="9"/>
      <c r="X121" s="297"/>
      <c r="Y121" s="9"/>
    </row>
    <row r="122" spans="1:25" ht="13.5">
      <c r="A122" s="101"/>
      <c r="B122" s="101"/>
      <c r="C122" s="101"/>
      <c r="D122" s="12"/>
      <c r="E122" s="12"/>
      <c r="F122" s="12"/>
      <c r="G122" s="12"/>
      <c r="H122" s="12"/>
      <c r="I122" s="12"/>
      <c r="V122" s="9"/>
      <c r="W122" s="9"/>
      <c r="X122" s="297"/>
      <c r="Y122" s="9"/>
    </row>
    <row r="123" spans="2:25" ht="13.5">
      <c r="B123" s="629" t="s">
        <v>573</v>
      </c>
      <c r="C123" s="629" t="s">
        <v>161</v>
      </c>
      <c r="D123" s="630" t="s">
        <v>162</v>
      </c>
      <c r="E123" s="629" t="s">
        <v>163</v>
      </c>
      <c r="F123" s="629" t="s">
        <v>164</v>
      </c>
      <c r="G123" s="629" t="s">
        <v>165</v>
      </c>
      <c r="H123" s="630" t="s">
        <v>166</v>
      </c>
      <c r="I123" s="630"/>
      <c r="J123" s="630"/>
      <c r="K123" s="630"/>
      <c r="L123" s="629" t="s">
        <v>167</v>
      </c>
      <c r="M123" s="629"/>
      <c r="N123" s="629"/>
      <c r="O123" s="630" t="s">
        <v>168</v>
      </c>
      <c r="P123" s="630"/>
      <c r="Q123" s="630"/>
      <c r="R123" s="630"/>
      <c r="S123" s="630"/>
      <c r="T123" s="629" t="s">
        <v>169</v>
      </c>
      <c r="U123" s="629" t="s">
        <v>170</v>
      </c>
      <c r="V123" s="103"/>
      <c r="W123" s="103"/>
      <c r="X123" s="298"/>
      <c r="Y123" s="103"/>
    </row>
    <row r="124" spans="1:25" ht="54">
      <c r="A124" s="104"/>
      <c r="B124" s="629"/>
      <c r="C124" s="629"/>
      <c r="D124" s="630"/>
      <c r="E124" s="629"/>
      <c r="F124" s="629"/>
      <c r="G124" s="629"/>
      <c r="H124" s="102" t="s">
        <v>171</v>
      </c>
      <c r="I124" s="102" t="s">
        <v>172</v>
      </c>
      <c r="J124" s="102" t="s">
        <v>173</v>
      </c>
      <c r="K124" s="102" t="s">
        <v>174</v>
      </c>
      <c r="L124" s="102" t="s">
        <v>175</v>
      </c>
      <c r="M124" s="102" t="s">
        <v>176</v>
      </c>
      <c r="N124" s="102" t="s">
        <v>177</v>
      </c>
      <c r="O124" s="102" t="s">
        <v>496</v>
      </c>
      <c r="P124" s="102" t="s">
        <v>497</v>
      </c>
      <c r="Q124" s="102" t="s">
        <v>246</v>
      </c>
      <c r="R124" s="102" t="s">
        <v>247</v>
      </c>
      <c r="S124" s="102" t="s">
        <v>248</v>
      </c>
      <c r="T124" s="629"/>
      <c r="U124" s="629"/>
      <c r="V124" s="105" t="s">
        <v>249</v>
      </c>
      <c r="W124" s="105" t="s">
        <v>250</v>
      </c>
      <c r="X124" s="299" t="s">
        <v>251</v>
      </c>
      <c r="Y124" s="105" t="s">
        <v>252</v>
      </c>
    </row>
    <row r="125" spans="2:25" ht="13.5">
      <c r="B125" s="106" t="s">
        <v>135</v>
      </c>
      <c r="C125" s="106">
        <v>60</v>
      </c>
      <c r="D125" s="106"/>
      <c r="E125" s="106"/>
      <c r="F125" s="106"/>
      <c r="G125" s="106"/>
      <c r="H125" s="106"/>
      <c r="I125" s="106"/>
      <c r="J125" s="106"/>
      <c r="K125" s="106"/>
      <c r="L125" s="106"/>
      <c r="M125" s="106"/>
      <c r="N125" s="106"/>
      <c r="O125" s="106"/>
      <c r="P125" s="106"/>
      <c r="Q125" s="106"/>
      <c r="R125" s="106"/>
      <c r="S125" s="106"/>
      <c r="T125" s="106">
        <v>1</v>
      </c>
      <c r="U125" s="106">
        <v>175</v>
      </c>
      <c r="V125" s="302">
        <v>14875</v>
      </c>
      <c r="W125" s="302">
        <f aca="true" t="shared" si="8" ref="W125:W152">U125*V125</f>
        <v>2603125</v>
      </c>
      <c r="X125" s="300" t="s">
        <v>253</v>
      </c>
      <c r="Y125" s="108" t="s">
        <v>253</v>
      </c>
    </row>
    <row r="126" spans="2:25" ht="14.25">
      <c r="B126" s="17" t="s">
        <v>254</v>
      </c>
      <c r="C126" s="16">
        <v>61</v>
      </c>
      <c r="D126" s="16"/>
      <c r="E126" s="16"/>
      <c r="F126" s="16"/>
      <c r="G126" s="16"/>
      <c r="H126" s="16"/>
      <c r="I126" s="16"/>
      <c r="J126" s="16"/>
      <c r="K126" s="16"/>
      <c r="L126" s="16"/>
      <c r="M126" s="16"/>
      <c r="N126" s="16"/>
      <c r="O126" s="16"/>
      <c r="P126" s="16"/>
      <c r="Q126" s="16"/>
      <c r="R126" s="16"/>
      <c r="S126" s="16"/>
      <c r="T126" s="16">
        <v>1</v>
      </c>
      <c r="U126" s="106">
        <v>175</v>
      </c>
      <c r="V126" s="110">
        <f>V125*1.021</f>
        <v>15187.374999999998</v>
      </c>
      <c r="W126" s="110">
        <f t="shared" si="8"/>
        <v>2657790.6249999995</v>
      </c>
      <c r="X126" s="301">
        <f>1/1.032</f>
        <v>0.9689922480620154</v>
      </c>
      <c r="Y126" s="110">
        <f aca="true" t="shared" si="9" ref="Y126:Y152">W126*X126</f>
        <v>2575378.5125968987</v>
      </c>
    </row>
    <row r="127" spans="2:25" ht="14.25">
      <c r="B127" s="17" t="s">
        <v>255</v>
      </c>
      <c r="C127" s="16">
        <v>62</v>
      </c>
      <c r="D127" s="16"/>
      <c r="E127" s="16"/>
      <c r="F127" s="16"/>
      <c r="G127" s="16"/>
      <c r="H127" s="16"/>
      <c r="I127" s="16"/>
      <c r="J127" s="16"/>
      <c r="K127" s="16"/>
      <c r="L127" s="16"/>
      <c r="M127" s="16"/>
      <c r="N127" s="16"/>
      <c r="O127" s="16"/>
      <c r="P127" s="16"/>
      <c r="Q127" s="16"/>
      <c r="R127" s="16"/>
      <c r="S127" s="16"/>
      <c r="T127" s="16">
        <v>1</v>
      </c>
      <c r="U127" s="106">
        <v>175</v>
      </c>
      <c r="V127" s="110">
        <f aca="true" t="shared" si="10" ref="V127:V152">V126*1.021</f>
        <v>15506.309874999997</v>
      </c>
      <c r="W127" s="110">
        <f t="shared" si="8"/>
        <v>2713604.2281249994</v>
      </c>
      <c r="X127" s="301">
        <f>X126/1.032</f>
        <v>0.9389459768042785</v>
      </c>
      <c r="Y127" s="110">
        <f t="shared" si="9"/>
        <v>2547927.772637048</v>
      </c>
    </row>
    <row r="128" spans="2:25" ht="14.25">
      <c r="B128" s="17" t="s">
        <v>256</v>
      </c>
      <c r="C128" s="16">
        <v>63</v>
      </c>
      <c r="D128" s="16"/>
      <c r="E128" s="16"/>
      <c r="F128" s="16"/>
      <c r="G128" s="16"/>
      <c r="H128" s="16"/>
      <c r="I128" s="16"/>
      <c r="J128" s="16"/>
      <c r="K128" s="16"/>
      <c r="L128" s="16"/>
      <c r="M128" s="16"/>
      <c r="N128" s="16"/>
      <c r="O128" s="16"/>
      <c r="P128" s="16"/>
      <c r="Q128" s="16"/>
      <c r="R128" s="16"/>
      <c r="S128" s="16"/>
      <c r="T128" s="16">
        <v>1</v>
      </c>
      <c r="U128" s="106">
        <v>175</v>
      </c>
      <c r="V128" s="110">
        <f t="shared" si="10"/>
        <v>15831.942382374995</v>
      </c>
      <c r="W128" s="110">
        <f t="shared" si="8"/>
        <v>2770589.916915624</v>
      </c>
      <c r="X128" s="301">
        <f aca="true" t="shared" si="11" ref="X128:X152">X127/1.032</f>
        <v>0.9098313728723628</v>
      </c>
      <c r="Y128" s="110">
        <f t="shared" si="9"/>
        <v>2520769.6277736677</v>
      </c>
    </row>
    <row r="129" spans="2:25" ht="14.25">
      <c r="B129" s="17" t="s">
        <v>257</v>
      </c>
      <c r="C129" s="16">
        <v>64</v>
      </c>
      <c r="D129" s="16"/>
      <c r="E129" s="16"/>
      <c r="F129" s="16"/>
      <c r="G129" s="16"/>
      <c r="H129" s="16"/>
      <c r="I129" s="16"/>
      <c r="J129" s="16"/>
      <c r="K129" s="16"/>
      <c r="L129" s="16"/>
      <c r="M129" s="16"/>
      <c r="N129" s="16"/>
      <c r="O129" s="16"/>
      <c r="P129" s="16"/>
      <c r="Q129" s="16"/>
      <c r="R129" s="16"/>
      <c r="S129" s="16"/>
      <c r="T129" s="16">
        <v>1</v>
      </c>
      <c r="U129" s="106">
        <v>175</v>
      </c>
      <c r="V129" s="110">
        <f t="shared" si="10"/>
        <v>16164.413172404868</v>
      </c>
      <c r="W129" s="110">
        <f t="shared" si="8"/>
        <v>2828772.3051708518</v>
      </c>
      <c r="X129" s="301">
        <f t="shared" si="11"/>
        <v>0.8816195473569407</v>
      </c>
      <c r="Y129" s="110">
        <f t="shared" si="9"/>
        <v>2493900.959260576</v>
      </c>
    </row>
    <row r="130" spans="2:25" ht="14.25">
      <c r="B130" s="17" t="s">
        <v>258</v>
      </c>
      <c r="C130" s="16">
        <v>65</v>
      </c>
      <c r="D130" s="16"/>
      <c r="E130" s="16"/>
      <c r="F130" s="16"/>
      <c r="G130" s="16"/>
      <c r="H130" s="16"/>
      <c r="I130" s="16"/>
      <c r="J130" s="16"/>
      <c r="K130" s="16"/>
      <c r="L130" s="16"/>
      <c r="M130" s="16"/>
      <c r="N130" s="16"/>
      <c r="O130" s="16"/>
      <c r="P130" s="16"/>
      <c r="Q130" s="16"/>
      <c r="R130" s="16"/>
      <c r="S130" s="16"/>
      <c r="T130" s="16">
        <v>1</v>
      </c>
      <c r="U130" s="106">
        <v>175</v>
      </c>
      <c r="V130" s="110">
        <f t="shared" si="10"/>
        <v>16503.86584902537</v>
      </c>
      <c r="W130" s="110">
        <f t="shared" si="8"/>
        <v>2888176.5235794396</v>
      </c>
      <c r="X130" s="301">
        <f t="shared" si="11"/>
        <v>0.8542825071288185</v>
      </c>
      <c r="Y130" s="110">
        <f t="shared" si="9"/>
        <v>2467318.681594039</v>
      </c>
    </row>
    <row r="131" spans="2:25" ht="14.25">
      <c r="B131" s="17" t="s">
        <v>259</v>
      </c>
      <c r="C131" s="16">
        <v>66</v>
      </c>
      <c r="D131" s="16"/>
      <c r="E131" s="16"/>
      <c r="F131" s="16"/>
      <c r="G131" s="16"/>
      <c r="H131" s="16"/>
      <c r="I131" s="16"/>
      <c r="J131" s="16"/>
      <c r="K131" s="16"/>
      <c r="L131" s="16"/>
      <c r="M131" s="16"/>
      <c r="N131" s="16"/>
      <c r="O131" s="16"/>
      <c r="P131" s="16"/>
      <c r="Q131" s="16"/>
      <c r="R131" s="16"/>
      <c r="S131" s="16"/>
      <c r="T131" s="16">
        <v>1</v>
      </c>
      <c r="U131" s="106">
        <v>175</v>
      </c>
      <c r="V131" s="110">
        <f t="shared" si="10"/>
        <v>16850.4470318549</v>
      </c>
      <c r="W131" s="110">
        <f t="shared" si="8"/>
        <v>2948828.2305746074</v>
      </c>
      <c r="X131" s="301">
        <f t="shared" si="11"/>
        <v>0.8277931270628086</v>
      </c>
      <c r="Y131" s="110">
        <f t="shared" si="9"/>
        <v>2441019.742158443</v>
      </c>
    </row>
    <row r="132" spans="2:25" ht="14.25">
      <c r="B132" s="17" t="s">
        <v>260</v>
      </c>
      <c r="C132" s="16">
        <v>67</v>
      </c>
      <c r="D132" s="16"/>
      <c r="E132" s="16"/>
      <c r="F132" s="16"/>
      <c r="G132" s="16"/>
      <c r="H132" s="16"/>
      <c r="I132" s="16"/>
      <c r="J132" s="16"/>
      <c r="K132" s="16"/>
      <c r="L132" s="16"/>
      <c r="M132" s="16"/>
      <c r="N132" s="16"/>
      <c r="O132" s="16"/>
      <c r="P132" s="16"/>
      <c r="Q132" s="16"/>
      <c r="R132" s="16"/>
      <c r="S132" s="16"/>
      <c r="T132" s="16">
        <v>1</v>
      </c>
      <c r="U132" s="106">
        <v>175</v>
      </c>
      <c r="V132" s="110">
        <f t="shared" si="10"/>
        <v>17204.30641952385</v>
      </c>
      <c r="W132" s="110">
        <f t="shared" si="8"/>
        <v>3010753.623416674</v>
      </c>
      <c r="X132" s="301">
        <f t="shared" si="11"/>
        <v>0.8021251231228765</v>
      </c>
      <c r="Y132" s="110">
        <f t="shared" si="9"/>
        <v>2415001.120875746</v>
      </c>
    </row>
    <row r="133" spans="2:25" ht="14.25">
      <c r="B133" s="17" t="s">
        <v>261</v>
      </c>
      <c r="C133" s="16">
        <v>68</v>
      </c>
      <c r="D133" s="16"/>
      <c r="E133" s="16"/>
      <c r="F133" s="16"/>
      <c r="G133" s="16"/>
      <c r="H133" s="16"/>
      <c r="I133" s="16"/>
      <c r="J133" s="16"/>
      <c r="K133" s="16"/>
      <c r="L133" s="16"/>
      <c r="M133" s="16"/>
      <c r="N133" s="16"/>
      <c r="O133" s="16"/>
      <c r="P133" s="16"/>
      <c r="Q133" s="16"/>
      <c r="R133" s="16"/>
      <c r="S133" s="16"/>
      <c r="T133" s="16">
        <v>1</v>
      </c>
      <c r="U133" s="106">
        <v>175</v>
      </c>
      <c r="V133" s="110">
        <f t="shared" si="10"/>
        <v>17565.59685433385</v>
      </c>
      <c r="W133" s="110">
        <f t="shared" si="8"/>
        <v>3073979.4495084235</v>
      </c>
      <c r="X133" s="301">
        <f t="shared" si="11"/>
        <v>0.7772530262818571</v>
      </c>
      <c r="Y133" s="110">
        <f t="shared" si="9"/>
        <v>2389259.8298586593</v>
      </c>
    </row>
    <row r="134" spans="2:25" ht="14.25">
      <c r="B134" s="17" t="s">
        <v>262</v>
      </c>
      <c r="C134" s="16">
        <v>69</v>
      </c>
      <c r="D134" s="16"/>
      <c r="E134" s="16"/>
      <c r="F134" s="16"/>
      <c r="G134" s="16"/>
      <c r="H134" s="16"/>
      <c r="I134" s="16"/>
      <c r="J134" s="16"/>
      <c r="K134" s="16"/>
      <c r="L134" s="16"/>
      <c r="M134" s="16"/>
      <c r="N134" s="16"/>
      <c r="O134" s="16"/>
      <c r="P134" s="16"/>
      <c r="Q134" s="16"/>
      <c r="R134" s="16"/>
      <c r="S134" s="16"/>
      <c r="T134" s="16">
        <v>1</v>
      </c>
      <c r="U134" s="106">
        <v>175</v>
      </c>
      <c r="V134" s="110">
        <f t="shared" si="10"/>
        <v>17934.47438827486</v>
      </c>
      <c r="W134" s="110">
        <f t="shared" si="8"/>
        <v>3138533.0179481003</v>
      </c>
      <c r="X134" s="301">
        <f t="shared" si="11"/>
        <v>0.7531521572498615</v>
      </c>
      <c r="Y134" s="110">
        <f t="shared" si="9"/>
        <v>2363792.91306753</v>
      </c>
    </row>
    <row r="135" spans="2:25" ht="14.25">
      <c r="B135" s="17" t="s">
        <v>263</v>
      </c>
      <c r="C135" s="16">
        <v>70</v>
      </c>
      <c r="D135" s="16"/>
      <c r="E135" s="16"/>
      <c r="F135" s="16"/>
      <c r="G135" s="16"/>
      <c r="H135" s="16"/>
      <c r="I135" s="16"/>
      <c r="J135" s="16"/>
      <c r="K135" s="16"/>
      <c r="L135" s="16"/>
      <c r="M135" s="16"/>
      <c r="N135" s="16"/>
      <c r="O135" s="16"/>
      <c r="P135" s="16"/>
      <c r="Q135" s="16"/>
      <c r="R135" s="16"/>
      <c r="S135" s="16"/>
      <c r="T135" s="16">
        <v>1</v>
      </c>
      <c r="U135" s="106">
        <v>175</v>
      </c>
      <c r="V135" s="110">
        <f t="shared" si="10"/>
        <v>18311.09835042863</v>
      </c>
      <c r="W135" s="110">
        <f t="shared" si="8"/>
        <v>3204442.2113250103</v>
      </c>
      <c r="X135" s="301">
        <f t="shared" si="11"/>
        <v>0.7297986019862999</v>
      </c>
      <c r="Y135" s="110">
        <f t="shared" si="9"/>
        <v>2338597.44597088</v>
      </c>
    </row>
    <row r="136" spans="2:25" ht="14.25">
      <c r="B136" s="17" t="s">
        <v>264</v>
      </c>
      <c r="C136" s="16">
        <v>71</v>
      </c>
      <c r="D136" s="16"/>
      <c r="E136" s="16"/>
      <c r="F136" s="16"/>
      <c r="G136" s="16"/>
      <c r="H136" s="16"/>
      <c r="I136" s="16"/>
      <c r="J136" s="16"/>
      <c r="K136" s="16"/>
      <c r="L136" s="16"/>
      <c r="M136" s="16"/>
      <c r="N136" s="16"/>
      <c r="O136" s="16"/>
      <c r="P136" s="16"/>
      <c r="Q136" s="16"/>
      <c r="R136" s="16"/>
      <c r="S136" s="16"/>
      <c r="T136" s="16">
        <v>1</v>
      </c>
      <c r="U136" s="106">
        <v>175</v>
      </c>
      <c r="V136" s="110">
        <f t="shared" si="10"/>
        <v>18695.63141578763</v>
      </c>
      <c r="W136" s="110">
        <f t="shared" si="8"/>
        <v>3271735.497762835</v>
      </c>
      <c r="X136" s="301">
        <f t="shared" si="11"/>
        <v>0.7071691879712207</v>
      </c>
      <c r="Y136" s="110">
        <f t="shared" si="9"/>
        <v>2313670.5352095617</v>
      </c>
    </row>
    <row r="137" spans="2:25" ht="14.25">
      <c r="B137" s="17" t="s">
        <v>265</v>
      </c>
      <c r="C137" s="16">
        <v>72</v>
      </c>
      <c r="D137" s="16"/>
      <c r="E137" s="16"/>
      <c r="F137" s="16"/>
      <c r="G137" s="16"/>
      <c r="H137" s="16"/>
      <c r="I137" s="16"/>
      <c r="J137" s="16"/>
      <c r="K137" s="16"/>
      <c r="L137" s="16"/>
      <c r="M137" s="16"/>
      <c r="N137" s="16"/>
      <c r="O137" s="16"/>
      <c r="P137" s="16"/>
      <c r="Q137" s="16"/>
      <c r="R137" s="16"/>
      <c r="S137" s="16"/>
      <c r="T137" s="16">
        <v>1</v>
      </c>
      <c r="U137" s="106">
        <v>175</v>
      </c>
      <c r="V137" s="110">
        <f t="shared" si="10"/>
        <v>19088.23967551917</v>
      </c>
      <c r="W137" s="110">
        <f t="shared" si="8"/>
        <v>3340441.9432158545</v>
      </c>
      <c r="X137" s="301">
        <f t="shared" si="11"/>
        <v>0.6852414612124231</v>
      </c>
      <c r="Y137" s="110">
        <f t="shared" si="9"/>
        <v>2289009.3182644984</v>
      </c>
    </row>
    <row r="138" spans="2:25" ht="14.25">
      <c r="B138" s="17" t="s">
        <v>266</v>
      </c>
      <c r="C138" s="16">
        <v>73</v>
      </c>
      <c r="D138" s="16"/>
      <c r="E138" s="16"/>
      <c r="F138" s="16"/>
      <c r="G138" s="16"/>
      <c r="H138" s="16"/>
      <c r="I138" s="16"/>
      <c r="J138" s="16"/>
      <c r="K138" s="16"/>
      <c r="L138" s="16"/>
      <c r="M138" s="16"/>
      <c r="N138" s="16"/>
      <c r="O138" s="16"/>
      <c r="P138" s="16"/>
      <c r="Q138" s="16"/>
      <c r="R138" s="16"/>
      <c r="S138" s="16"/>
      <c r="T138" s="16">
        <v>1</v>
      </c>
      <c r="U138" s="106">
        <v>175</v>
      </c>
      <c r="V138" s="110">
        <f t="shared" si="10"/>
        <v>19489.09270870507</v>
      </c>
      <c r="W138" s="110">
        <f t="shared" si="8"/>
        <v>3410591.2240233873</v>
      </c>
      <c r="X138" s="301">
        <f t="shared" si="11"/>
        <v>0.6639936639655263</v>
      </c>
      <c r="Y138" s="110">
        <f t="shared" si="9"/>
        <v>2264610.963127958</v>
      </c>
    </row>
    <row r="139" spans="2:25" ht="14.25">
      <c r="B139" s="17" t="s">
        <v>267</v>
      </c>
      <c r="C139" s="16">
        <v>74</v>
      </c>
      <c r="D139" s="16"/>
      <c r="E139" s="16"/>
      <c r="F139" s="16"/>
      <c r="G139" s="16"/>
      <c r="H139" s="16"/>
      <c r="I139" s="16"/>
      <c r="J139" s="16"/>
      <c r="K139" s="16"/>
      <c r="L139" s="16"/>
      <c r="M139" s="16"/>
      <c r="N139" s="16"/>
      <c r="O139" s="16"/>
      <c r="P139" s="16"/>
      <c r="Q139" s="16"/>
      <c r="R139" s="16"/>
      <c r="S139" s="16"/>
      <c r="T139" s="16">
        <v>1</v>
      </c>
      <c r="U139" s="106">
        <v>175</v>
      </c>
      <c r="V139" s="110">
        <f t="shared" si="10"/>
        <v>19898.363655587873</v>
      </c>
      <c r="W139" s="110">
        <f t="shared" si="8"/>
        <v>3482213.639727878</v>
      </c>
      <c r="X139" s="301">
        <f t="shared" si="11"/>
        <v>0.6434047131448898</v>
      </c>
      <c r="Y139" s="110">
        <f t="shared" si="9"/>
        <v>2240472.667978338</v>
      </c>
    </row>
    <row r="140" spans="2:25" ht="14.25">
      <c r="B140" s="17" t="s">
        <v>268</v>
      </c>
      <c r="C140" s="16">
        <v>75</v>
      </c>
      <c r="D140" s="16"/>
      <c r="E140" s="16"/>
      <c r="F140" s="16"/>
      <c r="G140" s="16"/>
      <c r="H140" s="16"/>
      <c r="I140" s="16"/>
      <c r="J140" s="16"/>
      <c r="K140" s="16"/>
      <c r="L140" s="16"/>
      <c r="M140" s="16"/>
      <c r="N140" s="16"/>
      <c r="O140" s="16"/>
      <c r="P140" s="16"/>
      <c r="Q140" s="16"/>
      <c r="R140" s="16"/>
      <c r="S140" s="16"/>
      <c r="T140" s="16">
        <v>1</v>
      </c>
      <c r="U140" s="106">
        <v>175</v>
      </c>
      <c r="V140" s="110">
        <f t="shared" si="10"/>
        <v>20316.229292355216</v>
      </c>
      <c r="W140" s="110">
        <f t="shared" si="8"/>
        <v>3555340.126162163</v>
      </c>
      <c r="X140" s="301">
        <f t="shared" si="11"/>
        <v>0.623454179403963</v>
      </c>
      <c r="Y140" s="110">
        <f t="shared" si="9"/>
        <v>2216591.6608584137</v>
      </c>
    </row>
    <row r="141" spans="2:25" ht="14.25">
      <c r="B141" s="17" t="s">
        <v>269</v>
      </c>
      <c r="C141" s="16">
        <v>76</v>
      </c>
      <c r="D141" s="16"/>
      <c r="E141" s="16"/>
      <c r="F141" s="16"/>
      <c r="G141" s="16"/>
      <c r="H141" s="16"/>
      <c r="I141" s="16"/>
      <c r="J141" s="16"/>
      <c r="K141" s="16"/>
      <c r="L141" s="16"/>
      <c r="M141" s="16"/>
      <c r="N141" s="16"/>
      <c r="O141" s="16"/>
      <c r="P141" s="16"/>
      <c r="Q141" s="16"/>
      <c r="R141" s="16"/>
      <c r="S141" s="16"/>
      <c r="T141" s="16">
        <v>1</v>
      </c>
      <c r="U141" s="106">
        <v>175</v>
      </c>
      <c r="V141" s="110">
        <f t="shared" si="10"/>
        <v>20742.870107494673</v>
      </c>
      <c r="W141" s="110">
        <f t="shared" si="8"/>
        <v>3630002.2688115677</v>
      </c>
      <c r="X141" s="301">
        <f t="shared" si="11"/>
        <v>0.6041222668643051</v>
      </c>
      <c r="Y141" s="110">
        <f t="shared" si="9"/>
        <v>2192965.199357015</v>
      </c>
    </row>
    <row r="142" spans="2:25" ht="14.25">
      <c r="B142" s="17" t="s">
        <v>270</v>
      </c>
      <c r="C142" s="16">
        <v>77</v>
      </c>
      <c r="D142" s="16"/>
      <c r="E142" s="16"/>
      <c r="F142" s="16"/>
      <c r="G142" s="16"/>
      <c r="H142" s="16"/>
      <c r="I142" s="16"/>
      <c r="J142" s="16"/>
      <c r="K142" s="16"/>
      <c r="L142" s="16"/>
      <c r="M142" s="16"/>
      <c r="N142" s="16"/>
      <c r="O142" s="16"/>
      <c r="P142" s="16"/>
      <c r="Q142" s="16"/>
      <c r="R142" s="16"/>
      <c r="S142" s="16"/>
      <c r="T142" s="16">
        <v>1</v>
      </c>
      <c r="U142" s="106">
        <v>175</v>
      </c>
      <c r="V142" s="110">
        <f t="shared" si="10"/>
        <v>21178.47037975206</v>
      </c>
      <c r="W142" s="110">
        <f t="shared" si="8"/>
        <v>3706232.3164566103</v>
      </c>
      <c r="X142" s="301">
        <f t="shared" si="11"/>
        <v>0.5853897934731639</v>
      </c>
      <c r="Y142" s="110">
        <f t="shared" si="9"/>
        <v>2169590.570294101</v>
      </c>
    </row>
    <row r="143" spans="2:25" ht="14.25">
      <c r="B143" s="17" t="s">
        <v>271</v>
      </c>
      <c r="C143" s="16">
        <v>78</v>
      </c>
      <c r="D143" s="16"/>
      <c r="E143" s="16"/>
      <c r="F143" s="16"/>
      <c r="G143" s="16"/>
      <c r="H143" s="16"/>
      <c r="I143" s="16"/>
      <c r="J143" s="16"/>
      <c r="K143" s="16"/>
      <c r="L143" s="16"/>
      <c r="M143" s="16"/>
      <c r="N143" s="16"/>
      <c r="O143" s="16"/>
      <c r="P143" s="16"/>
      <c r="Q143" s="16"/>
      <c r="R143" s="16"/>
      <c r="S143" s="16"/>
      <c r="T143" s="16">
        <v>1</v>
      </c>
      <c r="U143" s="106">
        <v>175</v>
      </c>
      <c r="V143" s="110">
        <f t="shared" si="10"/>
        <v>21623.21825772685</v>
      </c>
      <c r="W143" s="110">
        <f t="shared" si="8"/>
        <v>3784063.195102199</v>
      </c>
      <c r="X143" s="301">
        <f t="shared" si="11"/>
        <v>0.56723817197012</v>
      </c>
      <c r="Y143" s="110">
        <f t="shared" si="9"/>
        <v>2146465.0894091832</v>
      </c>
    </row>
    <row r="144" spans="2:25" ht="14.25">
      <c r="B144" s="17" t="s">
        <v>272</v>
      </c>
      <c r="C144" s="16">
        <v>79</v>
      </c>
      <c r="D144" s="16"/>
      <c r="E144" s="16"/>
      <c r="F144" s="16"/>
      <c r="G144" s="16"/>
      <c r="H144" s="16"/>
      <c r="I144" s="16"/>
      <c r="J144" s="16"/>
      <c r="K144" s="16"/>
      <c r="L144" s="16"/>
      <c r="M144" s="16"/>
      <c r="N144" s="16"/>
      <c r="O144" s="16"/>
      <c r="P144" s="16"/>
      <c r="Q144" s="16"/>
      <c r="R144" s="16"/>
      <c r="S144" s="16"/>
      <c r="T144" s="16">
        <v>1</v>
      </c>
      <c r="U144" s="106">
        <v>175</v>
      </c>
      <c r="V144" s="110">
        <f t="shared" si="10"/>
        <v>22077.305841139114</v>
      </c>
      <c r="W144" s="110">
        <f t="shared" si="8"/>
        <v>3863528.522199345</v>
      </c>
      <c r="X144" s="301">
        <f t="shared" si="11"/>
        <v>0.5496493914439148</v>
      </c>
      <c r="Y144" s="110">
        <f t="shared" si="9"/>
        <v>2123586.1010530773</v>
      </c>
    </row>
    <row r="145" spans="2:25" ht="14.25">
      <c r="B145" s="17" t="s">
        <v>227</v>
      </c>
      <c r="C145" s="16">
        <v>80</v>
      </c>
      <c r="D145" s="16"/>
      <c r="E145" s="16"/>
      <c r="F145" s="16"/>
      <c r="G145" s="16"/>
      <c r="H145" s="16"/>
      <c r="I145" s="16"/>
      <c r="J145" s="16"/>
      <c r="K145" s="16"/>
      <c r="L145" s="16"/>
      <c r="M145" s="16"/>
      <c r="N145" s="16"/>
      <c r="O145" s="16"/>
      <c r="P145" s="16"/>
      <c r="Q145" s="16"/>
      <c r="R145" s="16"/>
      <c r="S145" s="16"/>
      <c r="T145" s="16">
        <v>1</v>
      </c>
      <c r="U145" s="106">
        <v>175</v>
      </c>
      <c r="V145" s="110">
        <f t="shared" si="10"/>
        <v>22540.929263803035</v>
      </c>
      <c r="W145" s="110">
        <f t="shared" si="8"/>
        <v>3944662.621165531</v>
      </c>
      <c r="X145" s="301">
        <f t="shared" si="11"/>
        <v>0.5326059994611577</v>
      </c>
      <c r="Y145" s="110">
        <f t="shared" si="9"/>
        <v>2100950.977882938</v>
      </c>
    </row>
    <row r="146" spans="2:25" ht="14.25">
      <c r="B146" s="17" t="s">
        <v>228</v>
      </c>
      <c r="C146" s="16">
        <v>81</v>
      </c>
      <c r="D146" s="16"/>
      <c r="E146" s="16"/>
      <c r="F146" s="16"/>
      <c r="G146" s="16"/>
      <c r="H146" s="16"/>
      <c r="I146" s="16"/>
      <c r="J146" s="16"/>
      <c r="K146" s="16"/>
      <c r="L146" s="16"/>
      <c r="M146" s="16"/>
      <c r="N146" s="16"/>
      <c r="O146" s="16"/>
      <c r="P146" s="16"/>
      <c r="Q146" s="16"/>
      <c r="R146" s="16"/>
      <c r="S146" s="16"/>
      <c r="T146" s="16">
        <v>1</v>
      </c>
      <c r="U146" s="106">
        <v>175</v>
      </c>
      <c r="V146" s="110">
        <f t="shared" si="10"/>
        <v>23014.288778342896</v>
      </c>
      <c r="W146" s="110">
        <f t="shared" si="8"/>
        <v>4027500.5362100066</v>
      </c>
      <c r="X146" s="301">
        <f t="shared" si="11"/>
        <v>0.5160910847491839</v>
      </c>
      <c r="Y146" s="110">
        <f t="shared" si="9"/>
        <v>2078557.120560542</v>
      </c>
    </row>
    <row r="147" spans="2:25" ht="14.25">
      <c r="B147" s="17" t="s">
        <v>229</v>
      </c>
      <c r="C147" s="16">
        <v>82</v>
      </c>
      <c r="D147" s="16"/>
      <c r="E147" s="16"/>
      <c r="F147" s="16"/>
      <c r="G147" s="16"/>
      <c r="H147" s="16"/>
      <c r="I147" s="16"/>
      <c r="J147" s="16"/>
      <c r="K147" s="16"/>
      <c r="L147" s="16"/>
      <c r="M147" s="16"/>
      <c r="N147" s="16"/>
      <c r="O147" s="16"/>
      <c r="P147" s="16"/>
      <c r="Q147" s="16"/>
      <c r="R147" s="16"/>
      <c r="S147" s="16"/>
      <c r="T147" s="16">
        <v>1</v>
      </c>
      <c r="U147" s="106">
        <v>175</v>
      </c>
      <c r="V147" s="110">
        <f t="shared" si="10"/>
        <v>23497.588842688096</v>
      </c>
      <c r="W147" s="110">
        <f t="shared" si="8"/>
        <v>4112078.047470417</v>
      </c>
      <c r="X147" s="301">
        <f t="shared" si="11"/>
        <v>0.5000882604158758</v>
      </c>
      <c r="Y147" s="110">
        <f t="shared" si="9"/>
        <v>2056401.957453792</v>
      </c>
    </row>
    <row r="148" spans="2:25" ht="14.25">
      <c r="B148" s="17" t="s">
        <v>230</v>
      </c>
      <c r="C148" s="16">
        <v>83</v>
      </c>
      <c r="D148" s="16"/>
      <c r="E148" s="16"/>
      <c r="F148" s="16"/>
      <c r="G148" s="16"/>
      <c r="H148" s="16"/>
      <c r="I148" s="16"/>
      <c r="J148" s="16"/>
      <c r="K148" s="16"/>
      <c r="L148" s="16"/>
      <c r="M148" s="16"/>
      <c r="N148" s="16"/>
      <c r="O148" s="16"/>
      <c r="P148" s="16"/>
      <c r="Q148" s="16"/>
      <c r="R148" s="16"/>
      <c r="S148" s="16"/>
      <c r="T148" s="16">
        <v>1</v>
      </c>
      <c r="U148" s="106">
        <v>175</v>
      </c>
      <c r="V148" s="110">
        <f t="shared" si="10"/>
        <v>23991.038208384543</v>
      </c>
      <c r="W148" s="110">
        <f t="shared" si="8"/>
        <v>4198431.6864672955</v>
      </c>
      <c r="X148" s="301">
        <f t="shared" si="11"/>
        <v>0.48458164768980216</v>
      </c>
      <c r="Y148" s="110">
        <f t="shared" si="9"/>
        <v>2034482.944341397</v>
      </c>
    </row>
    <row r="149" spans="2:25" ht="14.25">
      <c r="B149" s="17" t="s">
        <v>231</v>
      </c>
      <c r="C149" s="16">
        <v>84</v>
      </c>
      <c r="D149" s="16"/>
      <c r="E149" s="16"/>
      <c r="F149" s="16"/>
      <c r="G149" s="16"/>
      <c r="H149" s="16"/>
      <c r="I149" s="16"/>
      <c r="J149" s="16"/>
      <c r="K149" s="16"/>
      <c r="L149" s="16"/>
      <c r="M149" s="16"/>
      <c r="N149" s="16"/>
      <c r="O149" s="16"/>
      <c r="P149" s="16"/>
      <c r="Q149" s="16"/>
      <c r="R149" s="16"/>
      <c r="S149" s="16"/>
      <c r="T149" s="16">
        <v>1</v>
      </c>
      <c r="U149" s="106">
        <v>175</v>
      </c>
      <c r="V149" s="110">
        <f t="shared" si="10"/>
        <v>24494.850010760616</v>
      </c>
      <c r="W149" s="110">
        <f t="shared" si="8"/>
        <v>4286598.751883108</v>
      </c>
      <c r="X149" s="301">
        <f t="shared" si="11"/>
        <v>0.469555860164537</v>
      </c>
      <c r="Y149" s="110">
        <f t="shared" si="9"/>
        <v>2012797.5641207036</v>
      </c>
    </row>
    <row r="150" spans="2:25" ht="14.25">
      <c r="B150" s="17" t="s">
        <v>232</v>
      </c>
      <c r="C150" s="16">
        <v>85</v>
      </c>
      <c r="D150" s="16"/>
      <c r="E150" s="16"/>
      <c r="F150" s="16"/>
      <c r="G150" s="16"/>
      <c r="H150" s="16"/>
      <c r="I150" s="16"/>
      <c r="J150" s="16"/>
      <c r="K150" s="16"/>
      <c r="L150" s="16"/>
      <c r="M150" s="16"/>
      <c r="N150" s="16"/>
      <c r="O150" s="16"/>
      <c r="P150" s="16"/>
      <c r="Q150" s="16"/>
      <c r="R150" s="16"/>
      <c r="S150" s="16"/>
      <c r="T150" s="16">
        <v>1</v>
      </c>
      <c r="U150" s="106">
        <v>175</v>
      </c>
      <c r="V150" s="110">
        <f t="shared" si="10"/>
        <v>25009.241860986585</v>
      </c>
      <c r="W150" s="110">
        <f t="shared" si="8"/>
        <v>4376617.325672653</v>
      </c>
      <c r="X150" s="301">
        <f t="shared" si="11"/>
        <v>0.45499598853152806</v>
      </c>
      <c r="Y150" s="110">
        <f t="shared" si="9"/>
        <v>1991343.3265186413</v>
      </c>
    </row>
    <row r="151" spans="2:25" ht="14.25">
      <c r="B151" s="17" t="s">
        <v>233</v>
      </c>
      <c r="C151" s="16">
        <v>86</v>
      </c>
      <c r="D151" s="16"/>
      <c r="E151" s="16"/>
      <c r="F151" s="16"/>
      <c r="G151" s="16"/>
      <c r="H151" s="16"/>
      <c r="I151" s="16"/>
      <c r="J151" s="16"/>
      <c r="K151" s="16"/>
      <c r="L151" s="16"/>
      <c r="M151" s="16"/>
      <c r="N151" s="16"/>
      <c r="O151" s="16"/>
      <c r="P151" s="16"/>
      <c r="Q151" s="16"/>
      <c r="R151" s="16"/>
      <c r="S151" s="16"/>
      <c r="T151" s="16">
        <v>1</v>
      </c>
      <c r="U151" s="106">
        <v>175</v>
      </c>
      <c r="V151" s="110">
        <f t="shared" si="10"/>
        <v>25534.435940067302</v>
      </c>
      <c r="W151" s="110">
        <f t="shared" si="8"/>
        <v>4468526.289511777</v>
      </c>
      <c r="X151" s="301">
        <f t="shared" si="11"/>
        <v>0.4408875857863644</v>
      </c>
      <c r="Y151" s="110">
        <f t="shared" si="9"/>
        <v>1970117.7678057484</v>
      </c>
    </row>
    <row r="152" spans="2:25" ht="14.25">
      <c r="B152" s="17" t="s">
        <v>234</v>
      </c>
      <c r="C152" s="16">
        <v>87</v>
      </c>
      <c r="D152" s="16"/>
      <c r="E152" s="16"/>
      <c r="F152" s="16"/>
      <c r="G152" s="16"/>
      <c r="H152" s="16"/>
      <c r="I152" s="16"/>
      <c r="J152" s="16"/>
      <c r="K152" s="16"/>
      <c r="L152" s="16"/>
      <c r="M152" s="16"/>
      <c r="N152" s="16"/>
      <c r="O152" s="16"/>
      <c r="P152" s="16"/>
      <c r="Q152" s="16"/>
      <c r="R152" s="16"/>
      <c r="S152" s="16"/>
      <c r="T152" s="16">
        <v>1</v>
      </c>
      <c r="U152" s="106">
        <v>175</v>
      </c>
      <c r="V152" s="110">
        <f t="shared" si="10"/>
        <v>26070.659094808714</v>
      </c>
      <c r="W152" s="110">
        <f t="shared" si="8"/>
        <v>4562365.341591525</v>
      </c>
      <c r="X152" s="301">
        <f t="shared" si="11"/>
        <v>0.4272166528937639</v>
      </c>
      <c r="Y152" s="110">
        <f t="shared" si="9"/>
        <v>1949118.450513245</v>
      </c>
    </row>
    <row r="153" spans="2:25" ht="13.5">
      <c r="B153" s="17" t="s">
        <v>235</v>
      </c>
      <c r="C153" s="16"/>
      <c r="D153" s="16"/>
      <c r="E153" s="16"/>
      <c r="F153" s="16"/>
      <c r="G153" s="16"/>
      <c r="H153" s="16"/>
      <c r="I153" s="16"/>
      <c r="J153" s="16"/>
      <c r="K153" s="16"/>
      <c r="L153" s="16"/>
      <c r="M153" s="16"/>
      <c r="N153" s="16"/>
      <c r="O153" s="16"/>
      <c r="P153" s="16"/>
      <c r="Q153" s="16"/>
      <c r="R153" s="16"/>
      <c r="S153" s="16"/>
      <c r="T153" s="16">
        <v>0</v>
      </c>
      <c r="U153" s="106">
        <v>0</v>
      </c>
      <c r="V153" s="110">
        <v>0</v>
      </c>
      <c r="W153" s="110">
        <v>0</v>
      </c>
      <c r="X153" s="303">
        <v>0</v>
      </c>
      <c r="Y153" s="110">
        <v>0</v>
      </c>
    </row>
    <row r="154" spans="2:25" ht="13.5">
      <c r="B154" s="17" t="s">
        <v>236</v>
      </c>
      <c r="C154" s="16"/>
      <c r="D154" s="16"/>
      <c r="E154" s="16"/>
      <c r="F154" s="16"/>
      <c r="G154" s="16"/>
      <c r="H154" s="16"/>
      <c r="I154" s="16"/>
      <c r="J154" s="16"/>
      <c r="K154" s="16"/>
      <c r="L154" s="16"/>
      <c r="M154" s="16"/>
      <c r="N154" s="16"/>
      <c r="O154" s="16"/>
      <c r="P154" s="16"/>
      <c r="Q154" s="16"/>
      <c r="R154" s="16"/>
      <c r="S154" s="16"/>
      <c r="T154" s="16">
        <v>0</v>
      </c>
      <c r="U154" s="16">
        <v>0</v>
      </c>
      <c r="V154" s="110">
        <v>0</v>
      </c>
      <c r="W154" s="110">
        <v>0</v>
      </c>
      <c r="X154" s="303">
        <v>0</v>
      </c>
      <c r="Y154" s="110">
        <v>0</v>
      </c>
    </row>
    <row r="155" spans="2:25" ht="13.5">
      <c r="B155" s="17" t="s">
        <v>237</v>
      </c>
      <c r="C155" s="16"/>
      <c r="D155" s="16"/>
      <c r="E155" s="16"/>
      <c r="F155" s="16"/>
      <c r="G155" s="16"/>
      <c r="H155" s="16"/>
      <c r="I155" s="16"/>
      <c r="J155" s="16"/>
      <c r="K155" s="16"/>
      <c r="L155" s="16"/>
      <c r="M155" s="16"/>
      <c r="N155" s="16"/>
      <c r="O155" s="16"/>
      <c r="P155" s="16"/>
      <c r="Q155" s="16"/>
      <c r="R155" s="16"/>
      <c r="S155" s="16"/>
      <c r="T155" s="16">
        <v>0</v>
      </c>
      <c r="U155" s="16">
        <v>0</v>
      </c>
      <c r="V155" s="110">
        <v>0</v>
      </c>
      <c r="W155" s="110">
        <v>0</v>
      </c>
      <c r="X155" s="303">
        <v>0</v>
      </c>
      <c r="Y155" s="110">
        <v>0</v>
      </c>
    </row>
    <row r="156" spans="2:25" ht="13.5">
      <c r="B156" s="17" t="s">
        <v>238</v>
      </c>
      <c r="C156" s="16"/>
      <c r="D156" s="16"/>
      <c r="E156" s="16"/>
      <c r="F156" s="16"/>
      <c r="G156" s="16"/>
      <c r="H156" s="16"/>
      <c r="I156" s="16"/>
      <c r="J156" s="16"/>
      <c r="K156" s="16"/>
      <c r="L156" s="16"/>
      <c r="M156" s="16"/>
      <c r="N156" s="16"/>
      <c r="O156" s="16"/>
      <c r="P156" s="16"/>
      <c r="Q156" s="16"/>
      <c r="R156" s="16"/>
      <c r="S156" s="16"/>
      <c r="T156" s="16">
        <v>0</v>
      </c>
      <c r="U156" s="16">
        <v>0</v>
      </c>
      <c r="V156" s="110">
        <v>0</v>
      </c>
      <c r="W156" s="110">
        <v>0</v>
      </c>
      <c r="X156" s="303">
        <v>0</v>
      </c>
      <c r="Y156" s="110">
        <v>0</v>
      </c>
    </row>
    <row r="157" spans="2:25" ht="13.5">
      <c r="B157" s="17" t="s">
        <v>239</v>
      </c>
      <c r="C157" s="16"/>
      <c r="D157" s="16"/>
      <c r="E157" s="16"/>
      <c r="F157" s="16"/>
      <c r="G157" s="16"/>
      <c r="H157" s="16"/>
      <c r="I157" s="16"/>
      <c r="J157" s="16"/>
      <c r="K157" s="16"/>
      <c r="L157" s="16"/>
      <c r="M157" s="16"/>
      <c r="N157" s="16"/>
      <c r="O157" s="16"/>
      <c r="P157" s="16"/>
      <c r="Q157" s="16"/>
      <c r="R157" s="16"/>
      <c r="S157" s="16"/>
      <c r="T157" s="16">
        <v>0</v>
      </c>
      <c r="U157" s="16">
        <v>0</v>
      </c>
      <c r="V157" s="110">
        <v>0</v>
      </c>
      <c r="W157" s="110">
        <v>0</v>
      </c>
      <c r="X157" s="303">
        <v>0</v>
      </c>
      <c r="Y157" s="110">
        <v>0</v>
      </c>
    </row>
    <row r="158" spans="2:25" ht="13.5">
      <c r="B158" s="17" t="s">
        <v>240</v>
      </c>
      <c r="C158" s="16"/>
      <c r="D158" s="16"/>
      <c r="E158" s="16"/>
      <c r="F158" s="16"/>
      <c r="G158" s="16"/>
      <c r="H158" s="16"/>
      <c r="I158" s="16"/>
      <c r="J158" s="16"/>
      <c r="K158" s="16"/>
      <c r="L158" s="16"/>
      <c r="M158" s="16"/>
      <c r="N158" s="16"/>
      <c r="O158" s="16"/>
      <c r="P158" s="16"/>
      <c r="Q158" s="16"/>
      <c r="R158" s="16"/>
      <c r="S158" s="16"/>
      <c r="T158" s="16">
        <v>0</v>
      </c>
      <c r="U158" s="16">
        <v>0</v>
      </c>
      <c r="V158" s="110">
        <v>0</v>
      </c>
      <c r="W158" s="110">
        <v>0</v>
      </c>
      <c r="X158" s="303">
        <v>0</v>
      </c>
      <c r="Y158" s="110">
        <v>0</v>
      </c>
    </row>
    <row r="159" spans="2:25" ht="13.5">
      <c r="B159" s="17" t="s">
        <v>241</v>
      </c>
      <c r="C159" s="16"/>
      <c r="D159" s="16"/>
      <c r="E159" s="16"/>
      <c r="F159" s="16"/>
      <c r="G159" s="16"/>
      <c r="H159" s="16"/>
      <c r="I159" s="16"/>
      <c r="J159" s="16"/>
      <c r="K159" s="16"/>
      <c r="L159" s="16"/>
      <c r="M159" s="16"/>
      <c r="N159" s="16"/>
      <c r="O159" s="16"/>
      <c r="P159" s="16"/>
      <c r="Q159" s="16"/>
      <c r="R159" s="16"/>
      <c r="S159" s="16"/>
      <c r="T159" s="16">
        <v>0</v>
      </c>
      <c r="U159" s="16">
        <v>0</v>
      </c>
      <c r="V159" s="110">
        <v>0</v>
      </c>
      <c r="W159" s="110">
        <v>0</v>
      </c>
      <c r="X159" s="303">
        <v>0</v>
      </c>
      <c r="Y159" s="110">
        <v>0</v>
      </c>
    </row>
    <row r="160" spans="2:25" ht="13.5">
      <c r="B160" s="17" t="s">
        <v>242</v>
      </c>
      <c r="C160" s="16"/>
      <c r="D160" s="16"/>
      <c r="E160" s="16"/>
      <c r="F160" s="16"/>
      <c r="G160" s="16"/>
      <c r="H160" s="16"/>
      <c r="I160" s="16"/>
      <c r="J160" s="16"/>
      <c r="K160" s="16"/>
      <c r="L160" s="16"/>
      <c r="M160" s="16"/>
      <c r="N160" s="16"/>
      <c r="O160" s="16"/>
      <c r="P160" s="16"/>
      <c r="Q160" s="16"/>
      <c r="R160" s="16"/>
      <c r="S160" s="16"/>
      <c r="T160" s="16">
        <v>0</v>
      </c>
      <c r="U160" s="16">
        <v>0</v>
      </c>
      <c r="V160" s="110">
        <v>0</v>
      </c>
      <c r="W160" s="110">
        <v>0</v>
      </c>
      <c r="X160" s="303">
        <v>0</v>
      </c>
      <c r="Y160" s="110">
        <v>0</v>
      </c>
    </row>
    <row r="161" spans="2:25" ht="13.5">
      <c r="B161" s="17" t="s">
        <v>243</v>
      </c>
      <c r="C161" s="16"/>
      <c r="D161" s="16"/>
      <c r="E161" s="16"/>
      <c r="F161" s="16"/>
      <c r="G161" s="16"/>
      <c r="H161" s="16"/>
      <c r="I161" s="16"/>
      <c r="J161" s="16"/>
      <c r="K161" s="16"/>
      <c r="L161" s="16"/>
      <c r="M161" s="16"/>
      <c r="N161" s="16"/>
      <c r="O161" s="16"/>
      <c r="P161" s="16"/>
      <c r="Q161" s="16"/>
      <c r="R161" s="16"/>
      <c r="S161" s="16"/>
      <c r="T161" s="16">
        <v>0</v>
      </c>
      <c r="U161" s="16">
        <v>0</v>
      </c>
      <c r="V161" s="110">
        <v>0</v>
      </c>
      <c r="W161" s="110">
        <v>0</v>
      </c>
      <c r="X161" s="303">
        <v>0</v>
      </c>
      <c r="Y161" s="110">
        <v>0</v>
      </c>
    </row>
    <row r="162" spans="2:25" ht="13.5">
      <c r="B162" s="17" t="s">
        <v>244</v>
      </c>
      <c r="C162" s="16"/>
      <c r="D162" s="16"/>
      <c r="E162" s="16"/>
      <c r="F162" s="16"/>
      <c r="G162" s="16"/>
      <c r="H162" s="16"/>
      <c r="I162" s="16"/>
      <c r="J162" s="16"/>
      <c r="K162" s="16"/>
      <c r="L162" s="16"/>
      <c r="M162" s="16"/>
      <c r="N162" s="16"/>
      <c r="O162" s="16"/>
      <c r="P162" s="16"/>
      <c r="Q162" s="16"/>
      <c r="R162" s="16"/>
      <c r="S162" s="16"/>
      <c r="T162" s="16">
        <v>0</v>
      </c>
      <c r="U162" s="16">
        <v>0</v>
      </c>
      <c r="V162" s="110">
        <v>0</v>
      </c>
      <c r="W162" s="110">
        <v>0</v>
      </c>
      <c r="X162" s="303">
        <v>0</v>
      </c>
      <c r="Y162" s="110">
        <v>0</v>
      </c>
    </row>
    <row r="163" spans="2:25" ht="13.5">
      <c r="B163" s="17" t="s">
        <v>245</v>
      </c>
      <c r="C163" s="16"/>
      <c r="D163" s="16"/>
      <c r="E163" s="16"/>
      <c r="F163" s="16"/>
      <c r="G163" s="16"/>
      <c r="H163" s="16"/>
      <c r="I163" s="16"/>
      <c r="J163" s="16"/>
      <c r="K163" s="16"/>
      <c r="L163" s="16"/>
      <c r="M163" s="16"/>
      <c r="N163" s="16"/>
      <c r="O163" s="16"/>
      <c r="P163" s="16"/>
      <c r="Q163" s="16"/>
      <c r="R163" s="16"/>
      <c r="S163" s="16"/>
      <c r="T163" s="16">
        <v>0</v>
      </c>
      <c r="U163" s="16">
        <v>0</v>
      </c>
      <c r="V163" s="110">
        <v>0</v>
      </c>
      <c r="W163" s="110">
        <v>0</v>
      </c>
      <c r="X163" s="303">
        <v>0</v>
      </c>
      <c r="Y163" s="110">
        <v>0</v>
      </c>
    </row>
    <row r="164" spans="2:25" ht="13.5">
      <c r="B164" s="17" t="s">
        <v>153</v>
      </c>
      <c r="C164" s="16"/>
      <c r="D164" s="16"/>
      <c r="E164" s="16"/>
      <c r="F164" s="16"/>
      <c r="G164" s="16"/>
      <c r="H164" s="16"/>
      <c r="I164" s="16"/>
      <c r="J164" s="16"/>
      <c r="K164" s="16"/>
      <c r="L164" s="16"/>
      <c r="M164" s="16"/>
      <c r="N164" s="16"/>
      <c r="O164" s="16"/>
      <c r="P164" s="16"/>
      <c r="Q164" s="16"/>
      <c r="R164" s="16"/>
      <c r="S164" s="16"/>
      <c r="T164" s="16">
        <v>0</v>
      </c>
      <c r="U164" s="16">
        <v>0</v>
      </c>
      <c r="V164" s="110">
        <v>0</v>
      </c>
      <c r="W164" s="110">
        <v>0</v>
      </c>
      <c r="X164" s="303">
        <v>0</v>
      </c>
      <c r="Y164" s="110">
        <v>0</v>
      </c>
    </row>
    <row r="165" spans="2:25" ht="13.5">
      <c r="B165" s="17" t="s">
        <v>154</v>
      </c>
      <c r="C165" s="16"/>
      <c r="D165" s="16"/>
      <c r="E165" s="16"/>
      <c r="F165" s="16"/>
      <c r="G165" s="16"/>
      <c r="H165" s="16"/>
      <c r="I165" s="16"/>
      <c r="J165" s="16"/>
      <c r="K165" s="16"/>
      <c r="L165" s="16"/>
      <c r="M165" s="16"/>
      <c r="N165" s="16"/>
      <c r="O165" s="16"/>
      <c r="P165" s="16"/>
      <c r="Q165" s="16"/>
      <c r="R165" s="16"/>
      <c r="S165" s="16"/>
      <c r="T165" s="16">
        <v>0</v>
      </c>
      <c r="U165" s="16">
        <v>0</v>
      </c>
      <c r="V165" s="110">
        <v>0</v>
      </c>
      <c r="W165" s="110">
        <v>0</v>
      </c>
      <c r="X165" s="303">
        <v>0</v>
      </c>
      <c r="Y165" s="110">
        <v>0</v>
      </c>
    </row>
    <row r="166" spans="2:25" ht="13.5">
      <c r="B166" s="17" t="s">
        <v>155</v>
      </c>
      <c r="C166" s="16"/>
      <c r="D166" s="16"/>
      <c r="E166" s="16"/>
      <c r="F166" s="16"/>
      <c r="G166" s="16"/>
      <c r="H166" s="16"/>
      <c r="I166" s="16"/>
      <c r="J166" s="16"/>
      <c r="K166" s="16"/>
      <c r="L166" s="16"/>
      <c r="M166" s="16"/>
      <c r="N166" s="16"/>
      <c r="O166" s="16"/>
      <c r="P166" s="16"/>
      <c r="Q166" s="16"/>
      <c r="R166" s="16"/>
      <c r="S166" s="16"/>
      <c r="T166" s="16">
        <v>0</v>
      </c>
      <c r="U166" s="16">
        <v>0</v>
      </c>
      <c r="V166" s="110">
        <v>0</v>
      </c>
      <c r="W166" s="110">
        <v>0</v>
      </c>
      <c r="X166" s="303">
        <v>0</v>
      </c>
      <c r="Y166" s="110">
        <v>0</v>
      </c>
    </row>
    <row r="167" spans="2:25" ht="13.5">
      <c r="B167" s="17" t="s">
        <v>156</v>
      </c>
      <c r="C167" s="16"/>
      <c r="D167" s="16"/>
      <c r="E167" s="16"/>
      <c r="F167" s="16"/>
      <c r="G167" s="16"/>
      <c r="H167" s="16"/>
      <c r="I167" s="16"/>
      <c r="J167" s="16"/>
      <c r="K167" s="16"/>
      <c r="L167" s="16"/>
      <c r="M167" s="16"/>
      <c r="N167" s="16"/>
      <c r="O167" s="16"/>
      <c r="P167" s="16"/>
      <c r="Q167" s="16"/>
      <c r="R167" s="16"/>
      <c r="S167" s="16"/>
      <c r="T167" s="16">
        <v>0</v>
      </c>
      <c r="U167" s="16">
        <v>0</v>
      </c>
      <c r="V167" s="110">
        <v>0</v>
      </c>
      <c r="W167" s="110">
        <v>0</v>
      </c>
      <c r="X167" s="303">
        <v>0</v>
      </c>
      <c r="Y167" s="110">
        <v>0</v>
      </c>
    </row>
    <row r="168" spans="2:25" ht="13.5">
      <c r="B168" s="17" t="s">
        <v>157</v>
      </c>
      <c r="C168" s="16"/>
      <c r="D168" s="16"/>
      <c r="E168" s="16"/>
      <c r="F168" s="16"/>
      <c r="G168" s="16"/>
      <c r="H168" s="16"/>
      <c r="I168" s="16"/>
      <c r="J168" s="16"/>
      <c r="K168" s="16"/>
      <c r="L168" s="16"/>
      <c r="M168" s="16"/>
      <c r="N168" s="16"/>
      <c r="O168" s="16"/>
      <c r="P168" s="16"/>
      <c r="Q168" s="16"/>
      <c r="R168" s="16"/>
      <c r="S168" s="16"/>
      <c r="T168" s="16">
        <v>0</v>
      </c>
      <c r="U168" s="16">
        <v>0</v>
      </c>
      <c r="V168" s="110">
        <v>0</v>
      </c>
      <c r="W168" s="110">
        <v>0</v>
      </c>
      <c r="X168" s="303">
        <v>0</v>
      </c>
      <c r="Y168" s="110">
        <v>0</v>
      </c>
    </row>
    <row r="169" spans="2:25" ht="13.5">
      <c r="B169" s="17" t="s">
        <v>158</v>
      </c>
      <c r="C169" s="16"/>
      <c r="D169" s="16"/>
      <c r="E169" s="16"/>
      <c r="F169" s="16"/>
      <c r="G169" s="16"/>
      <c r="H169" s="16"/>
      <c r="I169" s="16"/>
      <c r="J169" s="16"/>
      <c r="K169" s="16"/>
      <c r="L169" s="16"/>
      <c r="M169" s="16"/>
      <c r="N169" s="16"/>
      <c r="O169" s="16"/>
      <c r="P169" s="16"/>
      <c r="Q169" s="16"/>
      <c r="R169" s="16"/>
      <c r="S169" s="16"/>
      <c r="T169" s="16">
        <v>0</v>
      </c>
      <c r="U169" s="16">
        <v>0</v>
      </c>
      <c r="V169" s="110">
        <v>0</v>
      </c>
      <c r="W169" s="110">
        <v>0</v>
      </c>
      <c r="X169" s="303">
        <v>0</v>
      </c>
      <c r="Y169" s="110">
        <v>0</v>
      </c>
    </row>
    <row r="170" spans="2:25" ht="13.5">
      <c r="B170" s="17" t="s">
        <v>159</v>
      </c>
      <c r="C170" s="16"/>
      <c r="D170" s="16"/>
      <c r="E170" s="16"/>
      <c r="F170" s="16"/>
      <c r="G170" s="16"/>
      <c r="H170" s="16"/>
      <c r="I170" s="16"/>
      <c r="J170" s="16"/>
      <c r="K170" s="16"/>
      <c r="L170" s="16"/>
      <c r="M170" s="16"/>
      <c r="N170" s="16"/>
      <c r="O170" s="16"/>
      <c r="P170" s="16"/>
      <c r="Q170" s="16"/>
      <c r="R170" s="16"/>
      <c r="S170" s="16"/>
      <c r="T170" s="16">
        <v>0</v>
      </c>
      <c r="U170" s="16">
        <v>0</v>
      </c>
      <c r="V170" s="110">
        <v>0</v>
      </c>
      <c r="W170" s="110">
        <v>0</v>
      </c>
      <c r="X170" s="303">
        <v>0</v>
      </c>
      <c r="Y170" s="110">
        <v>0</v>
      </c>
    </row>
    <row r="171" spans="2:25" ht="13.5">
      <c r="B171" s="17" t="s">
        <v>160</v>
      </c>
      <c r="C171" s="16"/>
      <c r="D171" s="16"/>
      <c r="E171" s="16"/>
      <c r="F171" s="16"/>
      <c r="G171" s="16"/>
      <c r="H171" s="16"/>
      <c r="I171" s="16"/>
      <c r="J171" s="16"/>
      <c r="K171" s="16"/>
      <c r="L171" s="16"/>
      <c r="M171" s="16"/>
      <c r="N171" s="16"/>
      <c r="O171" s="16"/>
      <c r="P171" s="16"/>
      <c r="Q171" s="16"/>
      <c r="R171" s="16"/>
      <c r="S171" s="16"/>
      <c r="T171" s="16">
        <v>0</v>
      </c>
      <c r="U171" s="16">
        <v>0</v>
      </c>
      <c r="V171" s="110">
        <v>0</v>
      </c>
      <c r="W171" s="110">
        <v>0</v>
      </c>
      <c r="X171" s="303">
        <v>0</v>
      </c>
      <c r="Y171" s="110">
        <v>0</v>
      </c>
    </row>
    <row r="172" spans="2:25" ht="13.5">
      <c r="B172" s="17" t="s">
        <v>180</v>
      </c>
      <c r="C172" s="16"/>
      <c r="D172" s="16"/>
      <c r="E172" s="16"/>
      <c r="F172" s="16"/>
      <c r="G172" s="16"/>
      <c r="H172" s="16"/>
      <c r="I172" s="16"/>
      <c r="J172" s="16"/>
      <c r="K172" s="16"/>
      <c r="L172" s="16"/>
      <c r="M172" s="16"/>
      <c r="N172" s="16"/>
      <c r="O172" s="16"/>
      <c r="P172" s="16"/>
      <c r="Q172" s="16"/>
      <c r="R172" s="16"/>
      <c r="S172" s="16"/>
      <c r="T172" s="16">
        <v>0</v>
      </c>
      <c r="U172" s="16">
        <v>0</v>
      </c>
      <c r="V172" s="110">
        <v>0</v>
      </c>
      <c r="W172" s="110">
        <v>0</v>
      </c>
      <c r="X172" s="303">
        <v>0</v>
      </c>
      <c r="Y172" s="110">
        <v>0</v>
      </c>
    </row>
    <row r="173" spans="22:25" ht="13.5">
      <c r="V173" s="9"/>
      <c r="W173" s="631" t="s">
        <v>181</v>
      </c>
      <c r="X173" s="632"/>
      <c r="Y173" s="110">
        <f>SUM(Y126:Y172)</f>
        <v>60703698.82054264</v>
      </c>
    </row>
    <row r="174" spans="2:25" ht="13.5">
      <c r="B174" s="109" t="s">
        <v>182</v>
      </c>
      <c r="C174" s="628" t="s">
        <v>183</v>
      </c>
      <c r="D174" s="628"/>
      <c r="E174" s="628"/>
      <c r="F174" s="628"/>
      <c r="G174" s="628"/>
      <c r="H174" s="628"/>
      <c r="I174" s="628"/>
      <c r="J174" s="628"/>
      <c r="K174" s="628"/>
      <c r="L174" s="628"/>
      <c r="M174" s="628"/>
      <c r="N174" s="628"/>
      <c r="O174" s="628"/>
      <c r="P174" s="628"/>
      <c r="Q174" s="628"/>
      <c r="R174" s="628"/>
      <c r="V174" s="9"/>
      <c r="W174" s="9"/>
      <c r="X174" s="297"/>
      <c r="Y174" s="9"/>
    </row>
    <row r="175" spans="2:25" ht="13.5">
      <c r="B175" s="109" t="s">
        <v>184</v>
      </c>
      <c r="C175" s="628" t="s">
        <v>137</v>
      </c>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row>
    <row r="176" spans="2:25" ht="13.5">
      <c r="B176" s="109" t="s">
        <v>185</v>
      </c>
      <c r="C176" s="628" t="s">
        <v>138</v>
      </c>
      <c r="D176" s="628"/>
      <c r="E176" s="628"/>
      <c r="F176" s="628"/>
      <c r="G176" s="628"/>
      <c r="H176" s="628"/>
      <c r="I176" s="628"/>
      <c r="J176" s="628"/>
      <c r="K176" s="628"/>
      <c r="L176" s="628"/>
      <c r="M176" s="628"/>
      <c r="V176" s="9"/>
      <c r="W176" s="9"/>
      <c r="X176" s="297"/>
      <c r="Y176" s="9"/>
    </row>
    <row r="178" ht="14.25" thickBot="1"/>
    <row r="179" spans="24:25" ht="15" thickBot="1">
      <c r="X179" s="304" t="s">
        <v>187</v>
      </c>
      <c r="Y179" s="305">
        <f>ROUND((Y57+Y115+Y173),0)</f>
        <v>248466696</v>
      </c>
    </row>
  </sheetData>
  <sheetProtection/>
  <mergeCells count="49">
    <mergeCell ref="A2:H2"/>
    <mergeCell ref="L4:U4"/>
    <mergeCell ref="B6:B7"/>
    <mergeCell ref="C6:C7"/>
    <mergeCell ref="D6:D7"/>
    <mergeCell ref="E6:E7"/>
    <mergeCell ref="F6:F7"/>
    <mergeCell ref="G6:G7"/>
    <mergeCell ref="H6:K6"/>
    <mergeCell ref="L6:N6"/>
    <mergeCell ref="O6:S6"/>
    <mergeCell ref="T6:T7"/>
    <mergeCell ref="U6:U7"/>
    <mergeCell ref="W57:X57"/>
    <mergeCell ref="C58:R58"/>
    <mergeCell ref="C59:Y59"/>
    <mergeCell ref="C60:M60"/>
    <mergeCell ref="L63:U63"/>
    <mergeCell ref="B65:B66"/>
    <mergeCell ref="C65:C66"/>
    <mergeCell ref="D65:D66"/>
    <mergeCell ref="E65:E66"/>
    <mergeCell ref="F65:F66"/>
    <mergeCell ref="U65:U66"/>
    <mergeCell ref="W115:X115"/>
    <mergeCell ref="C116:R116"/>
    <mergeCell ref="C117:Y117"/>
    <mergeCell ref="C118:M118"/>
    <mergeCell ref="G65:G66"/>
    <mergeCell ref="H65:K65"/>
    <mergeCell ref="L65:N65"/>
    <mergeCell ref="O65:S65"/>
    <mergeCell ref="T65:T66"/>
    <mergeCell ref="L121:U121"/>
    <mergeCell ref="L123:N123"/>
    <mergeCell ref="B123:B124"/>
    <mergeCell ref="C123:C124"/>
    <mergeCell ref="D123:D124"/>
    <mergeCell ref="E123:E124"/>
    <mergeCell ref="C174:R174"/>
    <mergeCell ref="C175:Y175"/>
    <mergeCell ref="C176:M176"/>
    <mergeCell ref="O123:S123"/>
    <mergeCell ref="T123:T124"/>
    <mergeCell ref="U123:U124"/>
    <mergeCell ref="W173:X173"/>
    <mergeCell ref="F123:F124"/>
    <mergeCell ref="G123:G124"/>
    <mergeCell ref="H123:K123"/>
  </mergeCells>
  <printOptions/>
  <pageMargins left="0.787" right="0.787" top="0.984" bottom="0.984" header="0.512" footer="0.512"/>
  <pageSetup orientation="portrait" paperSize="9"/>
</worksheet>
</file>

<file path=xl/worksheets/sheet19.xml><?xml version="1.0" encoding="utf-8"?>
<worksheet xmlns="http://schemas.openxmlformats.org/spreadsheetml/2006/main" xmlns:r="http://schemas.openxmlformats.org/officeDocument/2006/relationships">
  <sheetPr>
    <tabColor indexed="20"/>
  </sheetPr>
  <dimension ref="A1:G58"/>
  <sheetViews>
    <sheetView view="pageBreakPreview" zoomScaleSheetLayoutView="100" zoomScalePageLayoutView="0" workbookViewId="0" topLeftCell="A1">
      <selection activeCell="E25" sqref="E25"/>
    </sheetView>
  </sheetViews>
  <sheetFormatPr defaultColWidth="9.00390625" defaultRowHeight="13.5"/>
  <cols>
    <col min="1" max="1" width="19.375" style="0" bestFit="1" customWidth="1"/>
    <col min="2" max="2" width="10.25390625" style="0" bestFit="1" customWidth="1"/>
    <col min="3" max="3" width="16.50390625" style="0" bestFit="1" customWidth="1"/>
    <col min="4" max="4" width="15.25390625" style="0" bestFit="1" customWidth="1"/>
    <col min="5" max="5" width="23.25390625" style="0" bestFit="1" customWidth="1"/>
    <col min="7" max="7" width="14.125" style="0" customWidth="1"/>
  </cols>
  <sheetData>
    <row r="1" ht="13.5">
      <c r="A1" s="12" t="s">
        <v>279</v>
      </c>
    </row>
    <row r="3" spans="1:5" ht="17.25">
      <c r="A3" s="663" t="s">
        <v>128</v>
      </c>
      <c r="B3" s="663"/>
      <c r="C3" s="663"/>
      <c r="D3" s="663"/>
      <c r="E3" s="663"/>
    </row>
    <row r="5" spans="1:5" ht="13.5">
      <c r="A5" t="s">
        <v>610</v>
      </c>
      <c r="E5" s="111"/>
    </row>
    <row r="6" spans="1:7" ht="67.5">
      <c r="A6" s="17" t="s">
        <v>611</v>
      </c>
      <c r="B6" s="25" t="s">
        <v>612</v>
      </c>
      <c r="C6" s="23" t="s">
        <v>613</v>
      </c>
      <c r="D6" s="17" t="s">
        <v>614</v>
      </c>
      <c r="E6" s="23" t="s">
        <v>615</v>
      </c>
      <c r="F6" s="116" t="s">
        <v>280</v>
      </c>
      <c r="G6" s="117" t="s">
        <v>126</v>
      </c>
    </row>
    <row r="7" spans="1:7" ht="13.5">
      <c r="A7" s="16"/>
      <c r="B7" s="118" t="s">
        <v>616</v>
      </c>
      <c r="C7" s="119" t="s">
        <v>617</v>
      </c>
      <c r="D7" s="120" t="s">
        <v>499</v>
      </c>
      <c r="E7" s="119" t="s">
        <v>617</v>
      </c>
      <c r="F7" s="118" t="s">
        <v>616</v>
      </c>
      <c r="G7" s="16"/>
    </row>
    <row r="8" spans="1:7" ht="13.5">
      <c r="A8" s="16" t="s">
        <v>500</v>
      </c>
      <c r="B8" s="118">
        <v>11</v>
      </c>
      <c r="C8" s="121">
        <v>523509</v>
      </c>
      <c r="D8" s="122">
        <v>0</v>
      </c>
      <c r="E8" s="22">
        <f aca="true" t="shared" si="0" ref="E8:E54">B8*C8*D8</f>
        <v>0</v>
      </c>
      <c r="F8" s="123">
        <v>2</v>
      </c>
      <c r="G8" s="18">
        <f aca="true" t="shared" si="1" ref="G8:G54">F8*C8*D8</f>
        <v>0</v>
      </c>
    </row>
    <row r="9" spans="1:7" ht="13.5">
      <c r="A9" s="16" t="s">
        <v>501</v>
      </c>
      <c r="B9" s="118">
        <v>43</v>
      </c>
      <c r="C9" s="121">
        <v>242940</v>
      </c>
      <c r="D9" s="122">
        <v>0.6</v>
      </c>
      <c r="E9" s="22">
        <f t="shared" si="0"/>
        <v>6267852</v>
      </c>
      <c r="F9" s="123">
        <v>2</v>
      </c>
      <c r="G9" s="18">
        <f t="shared" si="1"/>
        <v>291528</v>
      </c>
    </row>
    <row r="10" spans="1:7" ht="13.5">
      <c r="A10" s="16" t="s">
        <v>254</v>
      </c>
      <c r="B10" s="123">
        <v>17</v>
      </c>
      <c r="C10" s="124">
        <v>308229</v>
      </c>
      <c r="D10" s="125">
        <v>0.6</v>
      </c>
      <c r="E10" s="22">
        <f t="shared" si="0"/>
        <v>3143935.8</v>
      </c>
      <c r="F10" s="123">
        <v>2</v>
      </c>
      <c r="G10" s="18">
        <f t="shared" si="1"/>
        <v>369874.8</v>
      </c>
    </row>
    <row r="11" spans="1:7" ht="13.5">
      <c r="A11" s="16" t="s">
        <v>255</v>
      </c>
      <c r="B11" s="123">
        <v>36</v>
      </c>
      <c r="C11" s="124">
        <v>213197</v>
      </c>
      <c r="D11" s="125">
        <v>1.2</v>
      </c>
      <c r="E11" s="22">
        <f t="shared" si="0"/>
        <v>9210110.4</v>
      </c>
      <c r="F11" s="123"/>
      <c r="G11" s="18">
        <f t="shared" si="1"/>
        <v>0</v>
      </c>
    </row>
    <row r="12" spans="1:7" ht="13.5">
      <c r="A12" s="16" t="s">
        <v>256</v>
      </c>
      <c r="B12" s="123">
        <v>38</v>
      </c>
      <c r="C12" s="124">
        <v>226695</v>
      </c>
      <c r="D12" s="125">
        <v>1.8</v>
      </c>
      <c r="E12" s="22">
        <f t="shared" si="0"/>
        <v>15505938</v>
      </c>
      <c r="F12" s="123">
        <v>1</v>
      </c>
      <c r="G12" s="18">
        <f t="shared" si="1"/>
        <v>408051</v>
      </c>
    </row>
    <row r="13" spans="1:7" ht="13.5">
      <c r="A13" s="16" t="s">
        <v>257</v>
      </c>
      <c r="B13" s="123">
        <v>34</v>
      </c>
      <c r="C13" s="124">
        <v>238500</v>
      </c>
      <c r="D13" s="125">
        <v>2.4</v>
      </c>
      <c r="E13" s="22">
        <f t="shared" si="0"/>
        <v>19461600</v>
      </c>
      <c r="F13" s="123">
        <v>2</v>
      </c>
      <c r="G13" s="18">
        <f t="shared" si="1"/>
        <v>1144800</v>
      </c>
    </row>
    <row r="14" spans="1:7" ht="13.5">
      <c r="A14" s="16" t="s">
        <v>258</v>
      </c>
      <c r="B14" s="123">
        <v>19</v>
      </c>
      <c r="C14" s="124">
        <v>228705</v>
      </c>
      <c r="D14" s="125">
        <v>3</v>
      </c>
      <c r="E14" s="22">
        <f t="shared" si="0"/>
        <v>13036185</v>
      </c>
      <c r="F14" s="123"/>
      <c r="G14" s="18">
        <f t="shared" si="1"/>
        <v>0</v>
      </c>
    </row>
    <row r="15" spans="1:7" ht="13.5">
      <c r="A15" s="16" t="s">
        <v>259</v>
      </c>
      <c r="B15" s="123">
        <v>27</v>
      </c>
      <c r="C15" s="124">
        <v>234685</v>
      </c>
      <c r="D15" s="125">
        <v>4.5</v>
      </c>
      <c r="E15" s="22">
        <f t="shared" si="0"/>
        <v>28514227.5</v>
      </c>
      <c r="F15" s="123"/>
      <c r="G15" s="18">
        <f t="shared" si="1"/>
        <v>0</v>
      </c>
    </row>
    <row r="16" spans="1:7" ht="13.5">
      <c r="A16" s="16" t="s">
        <v>260</v>
      </c>
      <c r="B16" s="123">
        <v>34</v>
      </c>
      <c r="C16" s="124">
        <v>258497</v>
      </c>
      <c r="D16" s="125">
        <v>5.25</v>
      </c>
      <c r="E16" s="22">
        <f t="shared" si="0"/>
        <v>46141714.5</v>
      </c>
      <c r="F16" s="123"/>
      <c r="G16" s="18">
        <f t="shared" si="1"/>
        <v>0</v>
      </c>
    </row>
    <row r="17" spans="1:7" ht="13.5">
      <c r="A17" s="16" t="s">
        <v>261</v>
      </c>
      <c r="B17" s="123">
        <v>33</v>
      </c>
      <c r="C17" s="6">
        <v>256521</v>
      </c>
      <c r="D17" s="115">
        <v>6</v>
      </c>
      <c r="E17" s="18">
        <f t="shared" si="0"/>
        <v>50791158</v>
      </c>
      <c r="F17" s="123">
        <v>1</v>
      </c>
      <c r="G17" s="18">
        <f t="shared" si="1"/>
        <v>1539126</v>
      </c>
    </row>
    <row r="18" spans="1:7" ht="13.5">
      <c r="A18" s="16" t="s">
        <v>262</v>
      </c>
      <c r="B18" s="123">
        <v>36</v>
      </c>
      <c r="C18" s="6">
        <v>272208</v>
      </c>
      <c r="D18" s="115">
        <v>6.75</v>
      </c>
      <c r="E18" s="18">
        <f t="shared" si="0"/>
        <v>66146544</v>
      </c>
      <c r="F18" s="123"/>
      <c r="G18" s="18">
        <f t="shared" si="1"/>
        <v>0</v>
      </c>
    </row>
    <row r="19" spans="1:7" ht="13.5">
      <c r="A19" s="16" t="s">
        <v>263</v>
      </c>
      <c r="B19" s="123">
        <v>29</v>
      </c>
      <c r="C19" s="6">
        <v>299538</v>
      </c>
      <c r="D19" s="115">
        <v>7.5</v>
      </c>
      <c r="E19" s="18">
        <f t="shared" si="0"/>
        <v>65149515</v>
      </c>
      <c r="F19" s="123"/>
      <c r="G19" s="18">
        <f t="shared" si="1"/>
        <v>0</v>
      </c>
    </row>
    <row r="20" spans="1:7" ht="13.5">
      <c r="A20" s="16" t="s">
        <v>264</v>
      </c>
      <c r="B20" s="123">
        <v>24</v>
      </c>
      <c r="C20" s="6">
        <v>300579</v>
      </c>
      <c r="D20" s="115">
        <v>8.88</v>
      </c>
      <c r="E20" s="18">
        <f t="shared" si="0"/>
        <v>64059396.480000004</v>
      </c>
      <c r="F20" s="123"/>
      <c r="G20" s="18">
        <f t="shared" si="1"/>
        <v>0</v>
      </c>
    </row>
    <row r="21" spans="1:7" ht="13.5">
      <c r="A21" s="16" t="s">
        <v>265</v>
      </c>
      <c r="B21" s="123">
        <v>33</v>
      </c>
      <c r="C21" s="6">
        <v>321082</v>
      </c>
      <c r="D21" s="115">
        <v>9.76</v>
      </c>
      <c r="E21" s="18">
        <f t="shared" si="0"/>
        <v>103414090.56</v>
      </c>
      <c r="F21" s="123"/>
      <c r="G21" s="18">
        <f t="shared" si="1"/>
        <v>0</v>
      </c>
    </row>
    <row r="22" spans="1:7" ht="13.5">
      <c r="A22" s="16" t="s">
        <v>266</v>
      </c>
      <c r="B22" s="123">
        <v>29</v>
      </c>
      <c r="C22" s="6">
        <v>325282</v>
      </c>
      <c r="D22" s="115">
        <v>10.64</v>
      </c>
      <c r="E22" s="18">
        <f t="shared" si="0"/>
        <v>100369013.92</v>
      </c>
      <c r="F22" s="123"/>
      <c r="G22" s="18">
        <f t="shared" si="1"/>
        <v>0</v>
      </c>
    </row>
    <row r="23" spans="1:7" ht="13.5">
      <c r="A23" s="16" t="s">
        <v>267</v>
      </c>
      <c r="B23" s="123">
        <v>32</v>
      </c>
      <c r="C23" s="6">
        <v>329556</v>
      </c>
      <c r="D23" s="115">
        <v>11.52</v>
      </c>
      <c r="E23" s="18">
        <f t="shared" si="0"/>
        <v>121487523.83999999</v>
      </c>
      <c r="F23" s="123"/>
      <c r="G23" s="18">
        <f t="shared" si="1"/>
        <v>0</v>
      </c>
    </row>
    <row r="24" spans="1:7" ht="13.5">
      <c r="A24" s="16" t="s">
        <v>268</v>
      </c>
      <c r="B24" s="123">
        <v>24</v>
      </c>
      <c r="C24" s="6">
        <v>350058</v>
      </c>
      <c r="D24" s="115">
        <v>12.4</v>
      </c>
      <c r="E24" s="18">
        <f t="shared" si="0"/>
        <v>104177260.8</v>
      </c>
      <c r="F24" s="123"/>
      <c r="G24" s="18">
        <f t="shared" si="1"/>
        <v>0</v>
      </c>
    </row>
    <row r="25" spans="1:7" ht="13.5">
      <c r="A25" s="16" t="s">
        <v>269</v>
      </c>
      <c r="B25" s="123">
        <v>24</v>
      </c>
      <c r="C25" s="6">
        <v>353392</v>
      </c>
      <c r="D25" s="115">
        <v>13.28</v>
      </c>
      <c r="E25" s="18">
        <f t="shared" si="0"/>
        <v>112633098.24</v>
      </c>
      <c r="F25" s="123"/>
      <c r="G25" s="18">
        <f t="shared" si="1"/>
        <v>0</v>
      </c>
    </row>
    <row r="26" spans="1:7" ht="13.5">
      <c r="A26" s="16" t="s">
        <v>270</v>
      </c>
      <c r="B26" s="123">
        <v>21</v>
      </c>
      <c r="C26" s="6">
        <v>371114</v>
      </c>
      <c r="D26" s="115">
        <v>14.16</v>
      </c>
      <c r="E26" s="18">
        <f t="shared" si="0"/>
        <v>110354459.04</v>
      </c>
      <c r="F26" s="123"/>
      <c r="G26" s="18">
        <f t="shared" si="1"/>
        <v>0</v>
      </c>
    </row>
    <row r="27" spans="1:7" ht="13.5">
      <c r="A27" s="16" t="s">
        <v>271</v>
      </c>
      <c r="B27" s="123">
        <v>33</v>
      </c>
      <c r="C27" s="6">
        <v>384600</v>
      </c>
      <c r="D27" s="115">
        <v>15.04</v>
      </c>
      <c r="E27" s="18">
        <f t="shared" si="0"/>
        <v>190884672</v>
      </c>
      <c r="F27" s="123">
        <v>1</v>
      </c>
      <c r="G27" s="18">
        <f t="shared" si="1"/>
        <v>5784384</v>
      </c>
    </row>
    <row r="28" spans="1:7" ht="13.5">
      <c r="A28" s="16" t="s">
        <v>272</v>
      </c>
      <c r="B28" s="123">
        <v>20</v>
      </c>
      <c r="C28" s="6">
        <v>415858</v>
      </c>
      <c r="D28" s="115">
        <v>15.92</v>
      </c>
      <c r="E28" s="18">
        <f t="shared" si="0"/>
        <v>132409187.2</v>
      </c>
      <c r="F28" s="123"/>
      <c r="G28" s="18">
        <f t="shared" si="1"/>
        <v>0</v>
      </c>
    </row>
    <row r="29" spans="1:7" ht="13.5">
      <c r="A29" s="16" t="s">
        <v>227</v>
      </c>
      <c r="B29" s="123">
        <v>29</v>
      </c>
      <c r="C29" s="6">
        <v>396196</v>
      </c>
      <c r="D29" s="115">
        <v>21</v>
      </c>
      <c r="E29" s="18">
        <f t="shared" si="0"/>
        <v>241283364</v>
      </c>
      <c r="F29" s="123"/>
      <c r="G29" s="18">
        <f t="shared" si="1"/>
        <v>0</v>
      </c>
    </row>
    <row r="30" spans="1:7" ht="13.5">
      <c r="A30" s="16" t="s">
        <v>228</v>
      </c>
      <c r="B30" s="123">
        <v>27</v>
      </c>
      <c r="C30" s="6">
        <v>393722</v>
      </c>
      <c r="D30" s="115">
        <v>22.2</v>
      </c>
      <c r="E30" s="18">
        <f t="shared" si="0"/>
        <v>235996966.79999998</v>
      </c>
      <c r="F30" s="123"/>
      <c r="G30" s="18">
        <f t="shared" si="1"/>
        <v>0</v>
      </c>
    </row>
    <row r="31" spans="1:7" ht="13.5">
      <c r="A31" s="16" t="s">
        <v>229</v>
      </c>
      <c r="B31" s="123">
        <v>25</v>
      </c>
      <c r="C31" s="6">
        <v>413424</v>
      </c>
      <c r="D31" s="115">
        <v>23.4</v>
      </c>
      <c r="E31" s="18">
        <f t="shared" si="0"/>
        <v>241853040</v>
      </c>
      <c r="F31" s="123"/>
      <c r="G31" s="18">
        <f t="shared" si="1"/>
        <v>0</v>
      </c>
    </row>
    <row r="32" spans="1:7" ht="13.5">
      <c r="A32" s="16" t="s">
        <v>230</v>
      </c>
      <c r="B32" s="123">
        <v>23</v>
      </c>
      <c r="C32" s="6">
        <v>419113</v>
      </c>
      <c r="D32" s="115">
        <v>24.6</v>
      </c>
      <c r="E32" s="18">
        <f t="shared" si="0"/>
        <v>237134135.4</v>
      </c>
      <c r="F32" s="123"/>
      <c r="G32" s="18">
        <f t="shared" si="1"/>
        <v>0</v>
      </c>
    </row>
    <row r="33" spans="1:7" ht="13.5">
      <c r="A33" s="16" t="s">
        <v>231</v>
      </c>
      <c r="B33" s="123">
        <v>37</v>
      </c>
      <c r="C33" s="6">
        <v>421570</v>
      </c>
      <c r="D33" s="115">
        <v>25.8</v>
      </c>
      <c r="E33" s="18">
        <f t="shared" si="0"/>
        <v>402430722</v>
      </c>
      <c r="F33" s="123"/>
      <c r="G33" s="18">
        <f t="shared" si="1"/>
        <v>0</v>
      </c>
    </row>
    <row r="34" spans="1:7" ht="13.5">
      <c r="A34" s="16" t="s">
        <v>232</v>
      </c>
      <c r="B34" s="123">
        <v>33</v>
      </c>
      <c r="C34" s="6">
        <v>446948</v>
      </c>
      <c r="D34" s="115">
        <v>33.75</v>
      </c>
      <c r="E34" s="18">
        <f t="shared" si="0"/>
        <v>497788335</v>
      </c>
      <c r="F34" s="123"/>
      <c r="G34" s="18">
        <f t="shared" si="1"/>
        <v>0</v>
      </c>
    </row>
    <row r="35" spans="1:7" ht="13.5">
      <c r="A35" s="16" t="s">
        <v>233</v>
      </c>
      <c r="B35" s="123">
        <v>32</v>
      </c>
      <c r="C35" s="6">
        <v>454244</v>
      </c>
      <c r="D35" s="115">
        <v>35.25</v>
      </c>
      <c r="E35" s="18">
        <f t="shared" si="0"/>
        <v>512387232</v>
      </c>
      <c r="F35" s="123"/>
      <c r="G35" s="18">
        <f t="shared" si="1"/>
        <v>0</v>
      </c>
    </row>
    <row r="36" spans="1:7" ht="13.5">
      <c r="A36" s="16" t="s">
        <v>234</v>
      </c>
      <c r="B36" s="123">
        <v>29</v>
      </c>
      <c r="C36" s="6">
        <v>450621</v>
      </c>
      <c r="D36" s="115">
        <v>36.75</v>
      </c>
      <c r="E36" s="18">
        <f t="shared" si="0"/>
        <v>480249330.75</v>
      </c>
      <c r="F36" s="123"/>
      <c r="G36" s="18">
        <f t="shared" si="1"/>
        <v>0</v>
      </c>
    </row>
    <row r="37" spans="1:7" ht="13.5">
      <c r="A37" s="16" t="s">
        <v>235</v>
      </c>
      <c r="B37" s="123">
        <v>30</v>
      </c>
      <c r="C37" s="6">
        <v>453330</v>
      </c>
      <c r="D37" s="115">
        <v>38.25</v>
      </c>
      <c r="E37" s="18">
        <f t="shared" si="0"/>
        <v>520196175</v>
      </c>
      <c r="F37" s="123">
        <v>4</v>
      </c>
      <c r="G37" s="18">
        <f t="shared" si="1"/>
        <v>69359490</v>
      </c>
    </row>
    <row r="38" spans="1:7" ht="13.5">
      <c r="A38" s="16" t="s">
        <v>236</v>
      </c>
      <c r="B38" s="123">
        <v>30</v>
      </c>
      <c r="C38" s="6">
        <v>514173</v>
      </c>
      <c r="D38" s="115">
        <v>39.75</v>
      </c>
      <c r="E38" s="18">
        <f t="shared" si="0"/>
        <v>613151302.5</v>
      </c>
      <c r="F38" s="123"/>
      <c r="G38" s="18">
        <f t="shared" si="1"/>
        <v>0</v>
      </c>
    </row>
    <row r="39" spans="1:7" ht="13.5">
      <c r="A39" s="16" t="s">
        <v>237</v>
      </c>
      <c r="B39" s="123">
        <v>12</v>
      </c>
      <c r="C39" s="6">
        <v>629167</v>
      </c>
      <c r="D39" s="115">
        <v>41.25</v>
      </c>
      <c r="E39" s="18">
        <f t="shared" si="0"/>
        <v>311437665</v>
      </c>
      <c r="F39" s="123">
        <v>2</v>
      </c>
      <c r="G39" s="18">
        <f t="shared" si="1"/>
        <v>51906277.5</v>
      </c>
    </row>
    <row r="40" spans="1:7" ht="13.5">
      <c r="A40" s="16" t="s">
        <v>238</v>
      </c>
      <c r="B40" s="123">
        <v>16</v>
      </c>
      <c r="C40" s="6">
        <v>469038</v>
      </c>
      <c r="D40" s="115">
        <v>42.5</v>
      </c>
      <c r="E40" s="18">
        <f t="shared" si="0"/>
        <v>318945840</v>
      </c>
      <c r="F40" s="123">
        <v>1</v>
      </c>
      <c r="G40" s="18">
        <f t="shared" si="1"/>
        <v>19934115</v>
      </c>
    </row>
    <row r="41" spans="1:7" ht="13.5">
      <c r="A41" s="16" t="s">
        <v>239</v>
      </c>
      <c r="B41" s="123">
        <v>10</v>
      </c>
      <c r="C41" s="6">
        <v>433890</v>
      </c>
      <c r="D41" s="115">
        <v>43.75</v>
      </c>
      <c r="E41" s="18">
        <f t="shared" si="0"/>
        <v>189826875</v>
      </c>
      <c r="F41" s="123"/>
      <c r="G41" s="18">
        <f t="shared" si="1"/>
        <v>0</v>
      </c>
    </row>
    <row r="42" spans="1:7" ht="13.5">
      <c r="A42" s="16" t="s">
        <v>240</v>
      </c>
      <c r="B42" s="123">
        <v>10</v>
      </c>
      <c r="C42" s="6">
        <v>672280</v>
      </c>
      <c r="D42" s="115">
        <v>45</v>
      </c>
      <c r="E42" s="18">
        <f t="shared" si="0"/>
        <v>302526000</v>
      </c>
      <c r="F42" s="123">
        <v>1</v>
      </c>
      <c r="G42" s="18">
        <f t="shared" si="1"/>
        <v>30252600</v>
      </c>
    </row>
    <row r="43" spans="1:7" ht="13.5">
      <c r="A43" s="16" t="s">
        <v>241</v>
      </c>
      <c r="B43" s="123">
        <v>10</v>
      </c>
      <c r="C43" s="6">
        <v>537350</v>
      </c>
      <c r="D43" s="115">
        <v>46.25</v>
      </c>
      <c r="E43" s="18">
        <f t="shared" si="0"/>
        <v>248524375</v>
      </c>
      <c r="F43" s="123"/>
      <c r="G43" s="18">
        <f t="shared" si="1"/>
        <v>0</v>
      </c>
    </row>
    <row r="44" spans="1:7" ht="13.5">
      <c r="A44" s="16" t="s">
        <v>242</v>
      </c>
      <c r="B44" s="123">
        <v>12</v>
      </c>
      <c r="C44" s="6">
        <v>455075</v>
      </c>
      <c r="D44" s="115">
        <v>47.5</v>
      </c>
      <c r="E44" s="18">
        <f t="shared" si="0"/>
        <v>259392750</v>
      </c>
      <c r="F44" s="123"/>
      <c r="G44" s="18">
        <f t="shared" si="1"/>
        <v>0</v>
      </c>
    </row>
    <row r="45" spans="1:7" ht="13.5">
      <c r="A45" s="16" t="s">
        <v>243</v>
      </c>
      <c r="B45" s="123">
        <v>7</v>
      </c>
      <c r="C45" s="6">
        <v>441371</v>
      </c>
      <c r="D45" s="115">
        <v>48.75</v>
      </c>
      <c r="E45" s="18">
        <f t="shared" si="0"/>
        <v>150617853.75</v>
      </c>
      <c r="F45" s="123"/>
      <c r="G45" s="18">
        <f t="shared" si="1"/>
        <v>0</v>
      </c>
    </row>
    <row r="46" spans="1:7" ht="13.5">
      <c r="A46" s="16" t="s">
        <v>244</v>
      </c>
      <c r="B46" s="123">
        <v>7</v>
      </c>
      <c r="C46" s="6">
        <v>462800</v>
      </c>
      <c r="D46" s="115">
        <v>50</v>
      </c>
      <c r="E46" s="18">
        <f t="shared" si="0"/>
        <v>161980000</v>
      </c>
      <c r="F46" s="123"/>
      <c r="G46" s="18">
        <f t="shared" si="1"/>
        <v>0</v>
      </c>
    </row>
    <row r="47" spans="1:7" ht="13.5">
      <c r="A47" s="16" t="s">
        <v>245</v>
      </c>
      <c r="B47" s="123">
        <v>16</v>
      </c>
      <c r="C47" s="6">
        <v>445388</v>
      </c>
      <c r="D47" s="115">
        <v>51.25</v>
      </c>
      <c r="E47" s="18">
        <f t="shared" si="0"/>
        <v>365218160</v>
      </c>
      <c r="F47" s="123"/>
      <c r="G47" s="18">
        <f t="shared" si="1"/>
        <v>0</v>
      </c>
    </row>
    <row r="48" spans="1:7" ht="13.5">
      <c r="A48" s="16" t="s">
        <v>153</v>
      </c>
      <c r="B48" s="123">
        <v>23</v>
      </c>
      <c r="C48" s="6">
        <v>425261</v>
      </c>
      <c r="D48" s="115">
        <v>52.5</v>
      </c>
      <c r="E48" s="18">
        <f t="shared" si="0"/>
        <v>513502657.5</v>
      </c>
      <c r="F48" s="123">
        <v>3</v>
      </c>
      <c r="G48" s="18">
        <f t="shared" si="1"/>
        <v>66978607.5</v>
      </c>
    </row>
    <row r="49" spans="1:7" ht="13.5">
      <c r="A49" s="16" t="s">
        <v>154</v>
      </c>
      <c r="B49" s="123">
        <v>26</v>
      </c>
      <c r="C49" s="6">
        <v>432523</v>
      </c>
      <c r="D49" s="115">
        <v>53.75</v>
      </c>
      <c r="E49" s="18">
        <f t="shared" si="0"/>
        <v>604450892.5</v>
      </c>
      <c r="F49" s="123">
        <v>5</v>
      </c>
      <c r="G49" s="18">
        <f t="shared" si="1"/>
        <v>116240556.25</v>
      </c>
    </row>
    <row r="50" spans="1:7" ht="13.5">
      <c r="A50" s="16" t="s">
        <v>155</v>
      </c>
      <c r="B50" s="123">
        <v>11</v>
      </c>
      <c r="C50" s="6">
        <v>423573</v>
      </c>
      <c r="D50" s="115">
        <v>55</v>
      </c>
      <c r="E50" s="18">
        <f t="shared" si="0"/>
        <v>256261665</v>
      </c>
      <c r="F50" s="123">
        <v>11</v>
      </c>
      <c r="G50" s="18">
        <f t="shared" si="1"/>
        <v>256261665</v>
      </c>
    </row>
    <row r="51" spans="1:7" ht="13.5">
      <c r="A51" s="16" t="s">
        <v>156</v>
      </c>
      <c r="B51" s="123"/>
      <c r="C51" s="18"/>
      <c r="D51" s="115">
        <v>56.25</v>
      </c>
      <c r="E51" s="18">
        <f t="shared" si="0"/>
        <v>0</v>
      </c>
      <c r="F51" s="123"/>
      <c r="G51" s="18">
        <f t="shared" si="1"/>
        <v>0</v>
      </c>
    </row>
    <row r="52" spans="1:7" ht="13.5">
      <c r="A52" s="16" t="s">
        <v>157</v>
      </c>
      <c r="B52" s="123"/>
      <c r="C52" s="18"/>
      <c r="D52" s="115">
        <v>57.5</v>
      </c>
      <c r="E52" s="18">
        <f t="shared" si="0"/>
        <v>0</v>
      </c>
      <c r="F52" s="123"/>
      <c r="G52" s="18">
        <f t="shared" si="1"/>
        <v>0</v>
      </c>
    </row>
    <row r="53" spans="1:7" ht="13.5">
      <c r="A53" s="16" t="s">
        <v>158</v>
      </c>
      <c r="B53" s="123"/>
      <c r="C53" s="18"/>
      <c r="D53" s="115">
        <v>58.75</v>
      </c>
      <c r="E53" s="18">
        <f t="shared" si="0"/>
        <v>0</v>
      </c>
      <c r="F53" s="123"/>
      <c r="G53" s="18">
        <f t="shared" si="1"/>
        <v>0</v>
      </c>
    </row>
    <row r="54" spans="1:7" ht="13.5">
      <c r="A54" s="16" t="s">
        <v>502</v>
      </c>
      <c r="B54" s="123"/>
      <c r="C54" s="18"/>
      <c r="D54" s="115">
        <v>60</v>
      </c>
      <c r="E54" s="18">
        <f t="shared" si="0"/>
        <v>0</v>
      </c>
      <c r="F54" s="123"/>
      <c r="G54" s="18">
        <f t="shared" si="1"/>
        <v>0</v>
      </c>
    </row>
    <row r="55" spans="1:7" ht="13.5">
      <c r="A55" s="16"/>
      <c r="B55" s="123"/>
      <c r="C55" s="18"/>
      <c r="D55" s="115"/>
      <c r="E55" s="18"/>
      <c r="F55" s="123"/>
      <c r="G55" s="16"/>
    </row>
    <row r="56" spans="1:7" ht="13.5">
      <c r="A56" s="16" t="s">
        <v>187</v>
      </c>
      <c r="B56" s="123"/>
      <c r="C56" s="18"/>
      <c r="D56" s="16"/>
      <c r="E56" s="18">
        <f>ROUND(SUM(E8:E54),0)</f>
        <v>9028312819</v>
      </c>
      <c r="F56" s="123"/>
      <c r="G56" s="110">
        <f>ROUND(SUM(G8:G55),0)</f>
        <v>620471075</v>
      </c>
    </row>
    <row r="57" spans="1:5" ht="13.5">
      <c r="A57" s="664" t="s">
        <v>503</v>
      </c>
      <c r="B57" s="665"/>
      <c r="C57" s="665"/>
      <c r="D57" s="665"/>
      <c r="E57" s="665"/>
    </row>
    <row r="58" spans="1:5" ht="13.5">
      <c r="A58" s="666" t="s">
        <v>278</v>
      </c>
      <c r="B58" s="667"/>
      <c r="C58" s="667"/>
      <c r="D58" s="667"/>
      <c r="E58" s="667"/>
    </row>
  </sheetData>
  <sheetProtection/>
  <mergeCells count="3">
    <mergeCell ref="A3:E3"/>
    <mergeCell ref="A57:E57"/>
    <mergeCell ref="A58:E58"/>
  </mergeCells>
  <printOptions/>
  <pageMargins left="0.787" right="0.787" top="0.92" bottom="0.984" header="0.512" footer="0.51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Q44"/>
  <sheetViews>
    <sheetView view="pageBreakPreview" zoomScale="60" zoomScalePageLayoutView="0" workbookViewId="0" topLeftCell="A1">
      <selection activeCell="K10" sqref="K10"/>
    </sheetView>
  </sheetViews>
  <sheetFormatPr defaultColWidth="9.00390625" defaultRowHeight="13.5"/>
  <cols>
    <col min="1" max="1" width="3.375" style="9" customWidth="1"/>
    <col min="2" max="2" width="2.375" style="9" customWidth="1"/>
    <col min="3" max="4" width="9.00390625" style="9" customWidth="1"/>
    <col min="5" max="5" width="35.125" style="9" customWidth="1"/>
    <col min="6" max="6" width="2.50390625" style="9" customWidth="1"/>
    <col min="7" max="7" width="13.125" style="9" customWidth="1"/>
    <col min="8" max="8" width="13.75390625" style="234" customWidth="1"/>
    <col min="9" max="9" width="17.50390625" style="9" customWidth="1"/>
    <col min="10" max="12" width="9.00390625" style="9" customWidth="1"/>
    <col min="13" max="13" width="10.875" style="9" customWidth="1"/>
    <col min="14" max="16384" width="9.00390625" style="9" customWidth="1"/>
  </cols>
  <sheetData>
    <row r="1" spans="1:8" ht="13.5">
      <c r="A1" s="560"/>
      <c r="B1" s="560"/>
      <c r="C1" s="560"/>
      <c r="D1" s="560"/>
      <c r="E1" s="560"/>
      <c r="F1" s="560"/>
      <c r="G1" s="560"/>
      <c r="H1" s="560"/>
    </row>
    <row r="2" spans="1:8" ht="17.25">
      <c r="A2" s="187"/>
      <c r="B2" s="208"/>
      <c r="C2" s="127"/>
      <c r="D2" s="127"/>
      <c r="E2" s="127"/>
      <c r="F2" s="187"/>
      <c r="G2" s="187"/>
      <c r="H2" s="187"/>
    </row>
    <row r="3" spans="1:8" ht="13.5">
      <c r="A3" s="187"/>
      <c r="B3" s="187"/>
      <c r="C3" s="187"/>
      <c r="D3" s="187"/>
      <c r="E3" s="187"/>
      <c r="F3" s="187"/>
      <c r="G3" s="187"/>
      <c r="H3" s="187"/>
    </row>
    <row r="4" spans="1:9" ht="18.75">
      <c r="A4" s="561" t="s">
        <v>5</v>
      </c>
      <c r="B4" s="561"/>
      <c r="C4" s="561"/>
      <c r="D4" s="561"/>
      <c r="E4" s="561"/>
      <c r="F4" s="561"/>
      <c r="G4" s="561"/>
      <c r="H4" s="561"/>
      <c r="I4" s="561"/>
    </row>
    <row r="5" spans="1:8" ht="18.75">
      <c r="A5" s="561"/>
      <c r="B5" s="561"/>
      <c r="C5" s="561"/>
      <c r="D5" s="561"/>
      <c r="E5" s="561"/>
      <c r="F5" s="561"/>
      <c r="G5" s="561"/>
      <c r="H5" s="561"/>
    </row>
    <row r="6" spans="1:8" ht="13.5">
      <c r="A6" s="216"/>
      <c r="B6" s="216"/>
      <c r="C6" s="216"/>
      <c r="D6" s="216"/>
      <c r="E6" s="216"/>
      <c r="F6" s="216"/>
      <c r="G6" s="216"/>
      <c r="H6" s="217"/>
    </row>
    <row r="7" spans="1:17" ht="13.5">
      <c r="A7" s="216"/>
      <c r="B7" s="216"/>
      <c r="C7" s="216"/>
      <c r="D7" s="216"/>
      <c r="E7" s="216"/>
      <c r="F7" s="216"/>
      <c r="G7" s="216"/>
      <c r="H7" s="217"/>
      <c r="J7" s="562"/>
      <c r="K7" s="562"/>
      <c r="L7" s="562"/>
      <c r="M7" s="562"/>
      <c r="N7" s="562"/>
      <c r="O7" s="562"/>
      <c r="P7" s="562"/>
      <c r="Q7" s="562"/>
    </row>
    <row r="8" spans="1:17" ht="25.5" customHeight="1" thickBot="1">
      <c r="A8" s="183"/>
      <c r="B8" s="183"/>
      <c r="C8" s="183"/>
      <c r="D8" s="183"/>
      <c r="E8" s="183"/>
      <c r="F8" s="183"/>
      <c r="G8" s="563" t="s">
        <v>410</v>
      </c>
      <c r="H8" s="563"/>
      <c r="J8" s="562"/>
      <c r="K8" s="562"/>
      <c r="L8" s="562"/>
      <c r="M8" s="562"/>
      <c r="N8" s="562"/>
      <c r="O8" s="562"/>
      <c r="P8" s="562"/>
      <c r="Q8" s="562"/>
    </row>
    <row r="9" spans="1:9" ht="19.5" customHeight="1">
      <c r="A9" s="218"/>
      <c r="B9" s="219"/>
      <c r="C9" s="219"/>
      <c r="D9" s="219"/>
      <c r="E9" s="219"/>
      <c r="F9" s="219"/>
      <c r="G9" s="220"/>
      <c r="H9" s="220"/>
      <c r="I9" s="221"/>
    </row>
    <row r="10" spans="1:9" ht="15.75" customHeight="1">
      <c r="A10" s="210"/>
      <c r="B10" s="183"/>
      <c r="C10" s="183"/>
      <c r="D10" s="183"/>
      <c r="E10" s="183"/>
      <c r="F10" s="183"/>
      <c r="G10" s="222" t="s">
        <v>125</v>
      </c>
      <c r="I10" s="368" t="s">
        <v>348</v>
      </c>
    </row>
    <row r="11" spans="1:9" ht="29.25" customHeight="1">
      <c r="A11" s="210"/>
      <c r="B11" s="183"/>
      <c r="C11" s="183"/>
      <c r="D11" s="183"/>
      <c r="E11" s="183"/>
      <c r="F11" s="183"/>
      <c r="G11" s="222" t="s">
        <v>635</v>
      </c>
      <c r="I11" s="368" t="s">
        <v>639</v>
      </c>
    </row>
    <row r="12" spans="1:17" ht="30" customHeight="1">
      <c r="A12" s="210"/>
      <c r="B12" s="211" t="s">
        <v>6</v>
      </c>
      <c r="C12" s="211"/>
      <c r="D12" s="211"/>
      <c r="E12" s="211"/>
      <c r="F12" s="211"/>
      <c r="G12" s="214" t="e">
        <f>IF(#REF!=0,"－",ROUNDDOWN(#REF!/1000000,0))</f>
        <v>#REF!</v>
      </c>
      <c r="H12" s="311"/>
      <c r="I12" s="373" t="e">
        <f>IF(#REF!=0,"－",ROUNDDOWN(#REF!/1000000,0))</f>
        <v>#REF!</v>
      </c>
      <c r="J12" s="567"/>
      <c r="K12" s="567"/>
      <c r="L12" s="567"/>
      <c r="M12" s="567"/>
      <c r="N12" s="224"/>
      <c r="O12" s="224"/>
      <c r="P12" s="224"/>
      <c r="Q12" s="224"/>
    </row>
    <row r="13" spans="1:13" ht="30" customHeight="1">
      <c r="A13" s="210"/>
      <c r="B13" s="211" t="s">
        <v>292</v>
      </c>
      <c r="C13" s="211"/>
      <c r="D13" s="211"/>
      <c r="E13" s="211"/>
      <c r="F13" s="211"/>
      <c r="G13" s="214" t="e">
        <f>IF(#REF!=0,"－",ROUNDDOWN(#REF!/1000000,0))</f>
        <v>#REF!</v>
      </c>
      <c r="H13" s="311"/>
      <c r="I13" s="373" t="e">
        <f>IF(#REF!=0,"－",ROUNDDOWN(#REF!/1000000,0))</f>
        <v>#REF!</v>
      </c>
      <c r="J13" s="567"/>
      <c r="K13" s="567"/>
      <c r="L13" s="567"/>
      <c r="M13" s="567"/>
    </row>
    <row r="14" spans="1:13" ht="30" customHeight="1">
      <c r="A14" s="210"/>
      <c r="B14" s="211" t="s">
        <v>293</v>
      </c>
      <c r="C14" s="211"/>
      <c r="D14" s="211"/>
      <c r="E14" s="211"/>
      <c r="F14" s="213"/>
      <c r="G14" s="214" t="e">
        <f>IF(#REF!=0,"－",ROUNDDOWN(#REF!/1000000,0))</f>
        <v>#REF!</v>
      </c>
      <c r="H14" s="311"/>
      <c r="I14" s="373" t="e">
        <f>IF(#REF!=0,"－",ROUNDDOWN(#REF!/1000000,0))</f>
        <v>#REF!</v>
      </c>
      <c r="J14" s="564"/>
      <c r="K14" s="565"/>
      <c r="L14" s="565"/>
      <c r="M14" s="565"/>
    </row>
    <row r="15" spans="1:17" ht="37.5" customHeight="1">
      <c r="A15" s="210"/>
      <c r="B15" s="214" t="s">
        <v>407</v>
      </c>
      <c r="C15" s="211"/>
      <c r="D15" s="211"/>
      <c r="E15" s="211"/>
      <c r="F15" s="211"/>
      <c r="G15" s="214" t="e">
        <f>IF(#REF!=0,"－",ROUNDDOWN(#REF!/1000000,0))</f>
        <v>#REF!</v>
      </c>
      <c r="H15" s="311"/>
      <c r="I15" s="373" t="e">
        <f>IF(#REF!=0,"－",ROUNDDOWN(#REF!/1000000,0))</f>
        <v>#REF!</v>
      </c>
      <c r="J15" s="564"/>
      <c r="K15" s="568"/>
      <c r="L15" s="568"/>
      <c r="M15" s="568"/>
      <c r="N15" s="226"/>
      <c r="O15" s="226"/>
      <c r="P15" s="226"/>
      <c r="Q15" s="226"/>
    </row>
    <row r="16" spans="1:13" ht="30" customHeight="1">
      <c r="A16" s="210"/>
      <c r="B16" s="211" t="s">
        <v>7</v>
      </c>
      <c r="C16" s="211"/>
      <c r="D16" s="211"/>
      <c r="E16" s="211"/>
      <c r="F16" s="211"/>
      <c r="G16" s="214" t="e">
        <f>IF(#REF!=0,"－",ROUNDDOWN(#REF!/1000000,0))</f>
        <v>#REF!</v>
      </c>
      <c r="H16" s="311"/>
      <c r="I16" s="373" t="e">
        <f>IF(#REF!=0,"－",ROUNDDOWN(#REF!/1000000,0))</f>
        <v>#REF!</v>
      </c>
      <c r="J16" s="227"/>
      <c r="K16" s="227"/>
      <c r="L16" s="227"/>
      <c r="M16" s="227"/>
    </row>
    <row r="17" spans="1:13" ht="30" customHeight="1">
      <c r="A17" s="210"/>
      <c r="B17" s="211" t="s">
        <v>619</v>
      </c>
      <c r="C17" s="211"/>
      <c r="D17" s="211"/>
      <c r="E17" s="211"/>
      <c r="F17" s="211"/>
      <c r="G17" s="214" t="e">
        <f>IF(#REF!=0,"－",ROUNDDOWN(#REF!/1000000,0))</f>
        <v>#REF!</v>
      </c>
      <c r="H17" s="311"/>
      <c r="I17" s="373" t="e">
        <f>IF(#REF!=0,"－",ROUNDDOWN(#REF!/1000000,0))</f>
        <v>#REF!</v>
      </c>
      <c r="J17" s="227"/>
      <c r="K17" s="227"/>
      <c r="L17" s="227"/>
      <c r="M17" s="227"/>
    </row>
    <row r="18" spans="1:13" ht="30" customHeight="1">
      <c r="A18" s="210"/>
      <c r="B18" s="214" t="s">
        <v>620</v>
      </c>
      <c r="C18" s="211"/>
      <c r="D18" s="211"/>
      <c r="E18" s="211"/>
      <c r="F18" s="211"/>
      <c r="G18" s="214" t="e">
        <f>IF(#REF!=0,"－",ROUNDDOWN(#REF!/1000000,0))</f>
        <v>#REF!</v>
      </c>
      <c r="H18" s="311"/>
      <c r="I18" s="373" t="e">
        <f>IF(#REF!=0,"－",ROUNDDOWN(#REF!/1000000,0))</f>
        <v>#REF!</v>
      </c>
      <c r="J18" s="227"/>
      <c r="K18" s="227"/>
      <c r="L18" s="227"/>
      <c r="M18" s="227"/>
    </row>
    <row r="19" spans="1:13" ht="30" customHeight="1">
      <c r="A19" s="210"/>
      <c r="B19" s="214" t="s">
        <v>621</v>
      </c>
      <c r="C19" s="211"/>
      <c r="D19" s="211"/>
      <c r="E19" s="228"/>
      <c r="F19" s="211"/>
      <c r="G19" s="214" t="e">
        <f>IF(#REF!=0,"－",ROUNDDOWN(#REF!/1000000,0))</f>
        <v>#REF!</v>
      </c>
      <c r="H19" s="311"/>
      <c r="I19" s="373" t="e">
        <f>IF(#REF!=0,"－",ROUNDDOWN(#REF!/1000000,0))</f>
        <v>#REF!</v>
      </c>
      <c r="J19" s="227"/>
      <c r="K19" s="227"/>
      <c r="L19" s="227"/>
      <c r="M19" s="227"/>
    </row>
    <row r="20" spans="1:13" ht="30" customHeight="1">
      <c r="A20" s="210"/>
      <c r="B20" s="214" t="s">
        <v>413</v>
      </c>
      <c r="C20" s="214"/>
      <c r="D20" s="214"/>
      <c r="E20" s="214"/>
      <c r="F20" s="211"/>
      <c r="G20" s="214" t="e">
        <f>IF(#REF!=0,"－",ROUNDDOWN(#REF!/1000000,0))</f>
        <v>#REF!</v>
      </c>
      <c r="H20" s="311"/>
      <c r="I20" s="373" t="e">
        <f>IF(#REF!=0,"－",ROUNDDOWN(#REF!/1000000,0))</f>
        <v>#REF!</v>
      </c>
      <c r="J20" s="227"/>
      <c r="K20" s="227"/>
      <c r="L20" s="227"/>
      <c r="M20" s="227"/>
    </row>
    <row r="21" spans="1:13" ht="30" customHeight="1">
      <c r="A21" s="210"/>
      <c r="B21" s="215" t="s">
        <v>349</v>
      </c>
      <c r="C21" s="212"/>
      <c r="D21" s="212"/>
      <c r="E21" s="212"/>
      <c r="F21" s="212"/>
      <c r="G21" s="214" t="e">
        <f>IF(#REF!=0,"－",ROUNDDOWN(#REF!/1000000,0))</f>
        <v>#REF!</v>
      </c>
      <c r="H21" s="311"/>
      <c r="I21" s="373" t="e">
        <f>IF(#REF!=0,"－",ROUNDDOWN(#REF!/1000000,0))</f>
        <v>#REF!</v>
      </c>
      <c r="J21" s="227"/>
      <c r="K21" s="227"/>
      <c r="L21" s="227"/>
      <c r="M21" s="227"/>
    </row>
    <row r="22" spans="1:13" ht="30" customHeight="1">
      <c r="A22" s="210"/>
      <c r="B22" s="215" t="s">
        <v>124</v>
      </c>
      <c r="C22" s="212"/>
      <c r="D22" s="212"/>
      <c r="E22" s="212"/>
      <c r="F22" s="212"/>
      <c r="G22" s="214" t="e">
        <f>IF(#REF!=0,"－",ROUNDDOWN(#REF!/1000000,0))</f>
        <v>#REF!</v>
      </c>
      <c r="H22" s="311"/>
      <c r="I22" s="373" t="e">
        <f>IF(#REF!=0,"－",ROUNDDOWN(#REF!/1000000,0))</f>
        <v>#REF!</v>
      </c>
      <c r="J22" s="227"/>
      <c r="K22" s="227"/>
      <c r="L22" s="227"/>
      <c r="M22" s="227"/>
    </row>
    <row r="23" spans="1:17" ht="30" customHeight="1">
      <c r="A23" s="210"/>
      <c r="B23" s="214" t="s">
        <v>350</v>
      </c>
      <c r="C23" s="214"/>
      <c r="D23" s="214"/>
      <c r="E23" s="214"/>
      <c r="F23" s="211"/>
      <c r="G23" s="214" t="e">
        <f>IF(#REF!=0,"－",ROUNDDOWN(#REF!/1000000,0))</f>
        <v>#REF!</v>
      </c>
      <c r="H23" s="311"/>
      <c r="I23" s="373" t="e">
        <f>IF(#REF!=0,"－",ROUNDDOWN(#REF!/1000000,0))</f>
        <v>#REF!</v>
      </c>
      <c r="J23" s="569"/>
      <c r="K23" s="569"/>
      <c r="L23" s="569"/>
      <c r="M23" s="569"/>
      <c r="N23" s="226"/>
      <c r="O23" s="226"/>
      <c r="P23" s="226"/>
      <c r="Q23" s="226"/>
    </row>
    <row r="24" spans="1:13" ht="30" customHeight="1">
      <c r="A24" s="210"/>
      <c r="B24" s="214" t="s">
        <v>415</v>
      </c>
      <c r="C24" s="214"/>
      <c r="D24" s="214"/>
      <c r="E24" s="214"/>
      <c r="F24" s="211"/>
      <c r="G24" s="214" t="e">
        <f>IF(#REF!=0,"－",ROUNDDOWN(#REF!/1000000,0))</f>
        <v>#REF!</v>
      </c>
      <c r="H24" s="311"/>
      <c r="I24" s="373" t="e">
        <f>IF(#REF!=0,"－",ROUNDDOWN(#REF!/1000000,0))</f>
        <v>#REF!</v>
      </c>
      <c r="J24" s="229"/>
      <c r="K24" s="227"/>
      <c r="L24" s="227"/>
      <c r="M24" s="227"/>
    </row>
    <row r="25" spans="1:13" ht="30" customHeight="1">
      <c r="A25" s="210"/>
      <c r="B25" s="214" t="s">
        <v>418</v>
      </c>
      <c r="C25" s="214"/>
      <c r="D25" s="214"/>
      <c r="E25" s="214"/>
      <c r="F25" s="211"/>
      <c r="G25" s="214" t="e">
        <f>IF(#REF!=0,"－",ROUNDDOWN(#REF!/1000000,0))</f>
        <v>#REF!</v>
      </c>
      <c r="H25" s="311"/>
      <c r="I25" s="373" t="e">
        <f>IF(#REF!=0,"－",ROUNDDOWN(#REF!/1000000,0))</f>
        <v>#REF!</v>
      </c>
      <c r="J25" s="229"/>
      <c r="K25" s="227"/>
      <c r="L25" s="227"/>
      <c r="M25" s="227"/>
    </row>
    <row r="26" spans="1:13" ht="30" customHeight="1">
      <c r="A26" s="210"/>
      <c r="B26" s="214" t="s">
        <v>416</v>
      </c>
      <c r="C26" s="214"/>
      <c r="D26" s="214"/>
      <c r="E26" s="214"/>
      <c r="F26" s="211"/>
      <c r="G26" s="214" t="e">
        <f>IF(#REF!=0,"－",ROUNDDOWN(#REF!/1000000,0))</f>
        <v>#REF!</v>
      </c>
      <c r="H26" s="311"/>
      <c r="I26" s="373" t="e">
        <f>IF(#REF!=0,"－",ROUNDDOWN(#REF!/1000000,0))</f>
        <v>#REF!</v>
      </c>
      <c r="J26" s="564"/>
      <c r="K26" s="565"/>
      <c r="L26" s="565"/>
      <c r="M26" s="565"/>
    </row>
    <row r="27" spans="1:13" ht="30" customHeight="1">
      <c r="A27" s="210"/>
      <c r="B27" s="214" t="s">
        <v>8</v>
      </c>
      <c r="C27" s="214"/>
      <c r="D27" s="214"/>
      <c r="E27" s="214"/>
      <c r="F27" s="211"/>
      <c r="G27" s="214" t="e">
        <f>IF(#REF!=0,"－",ROUNDDOWN(#REF!/1000000,0))</f>
        <v>#REF!</v>
      </c>
      <c r="H27" s="311"/>
      <c r="I27" s="373" t="e">
        <f>IF(#REF!=0,"－",ROUNDDOWN(#REF!/1000000,0))</f>
        <v>#REF!</v>
      </c>
      <c r="J27" s="226"/>
      <c r="K27" s="225"/>
      <c r="L27" s="225"/>
      <c r="M27" s="225"/>
    </row>
    <row r="28" spans="1:13" ht="30" customHeight="1">
      <c r="A28" s="210"/>
      <c r="B28" s="211" t="s">
        <v>483</v>
      </c>
      <c r="C28" s="214"/>
      <c r="D28" s="214"/>
      <c r="E28" s="214"/>
      <c r="F28" s="211"/>
      <c r="G28" s="214" t="e">
        <f>IF(#REF!=0,"－",ROUNDDOWN(#REF!/1000000,0))</f>
        <v>#REF!</v>
      </c>
      <c r="H28" s="311"/>
      <c r="I28" s="373" t="e">
        <f>IF(#REF!=0,"－",ROUNDDOWN(#REF!/1000000,0))</f>
        <v>#REF!</v>
      </c>
      <c r="J28" s="564"/>
      <c r="K28" s="565"/>
      <c r="L28" s="565"/>
      <c r="M28" s="565"/>
    </row>
    <row r="29" spans="1:13" ht="30" customHeight="1">
      <c r="A29" s="210"/>
      <c r="B29" s="214"/>
      <c r="C29" s="214"/>
      <c r="D29" s="214"/>
      <c r="E29" s="214"/>
      <c r="F29" s="211"/>
      <c r="G29" s="214"/>
      <c r="H29" s="311"/>
      <c r="I29" s="223"/>
      <c r="J29" s="227"/>
      <c r="K29" s="227"/>
      <c r="L29" s="227"/>
      <c r="M29" s="227"/>
    </row>
    <row r="30" spans="1:13" ht="30" customHeight="1">
      <c r="A30" s="210"/>
      <c r="B30" s="214"/>
      <c r="C30" s="214" t="s">
        <v>351</v>
      </c>
      <c r="D30" s="214"/>
      <c r="E30" s="214"/>
      <c r="F30" s="211"/>
      <c r="G30" s="214" t="e">
        <f>IF(#REF!=0,"－",ROUNDDOWN(#REF!/1000000,0))</f>
        <v>#REF!</v>
      </c>
      <c r="H30" s="311"/>
      <c r="I30" s="373" t="e">
        <f>IF(#REF!=0,"－",ROUNDDOWN(#REF!/1000000,0))</f>
        <v>#REF!</v>
      </c>
      <c r="J30" s="227"/>
      <c r="K30" s="227"/>
      <c r="L30" s="227"/>
      <c r="M30" s="227"/>
    </row>
    <row r="31" spans="1:13" ht="30" customHeight="1" thickBot="1">
      <c r="A31" s="230"/>
      <c r="B31" s="231"/>
      <c r="C31" s="231"/>
      <c r="D31" s="231"/>
      <c r="E31" s="231"/>
      <c r="F31" s="231"/>
      <c r="G31" s="231"/>
      <c r="H31" s="232"/>
      <c r="I31" s="233"/>
      <c r="J31" s="227"/>
      <c r="K31" s="227"/>
      <c r="L31" s="227"/>
      <c r="M31" s="227"/>
    </row>
    <row r="32" spans="10:13" ht="13.5">
      <c r="J32" s="235"/>
      <c r="K32" s="235"/>
      <c r="L32" s="235"/>
      <c r="M32" s="235"/>
    </row>
    <row r="33" spans="1:13" ht="13.5">
      <c r="A33" s="235"/>
      <c r="B33" s="235"/>
      <c r="C33" s="235"/>
      <c r="J33" s="235"/>
      <c r="K33" s="235"/>
      <c r="L33" s="235"/>
      <c r="M33" s="235"/>
    </row>
    <row r="34" spans="1:13" ht="13.5">
      <c r="A34" s="235"/>
      <c r="B34" s="235"/>
      <c r="C34" s="566"/>
      <c r="D34" s="566"/>
      <c r="E34" s="566"/>
      <c r="F34" s="566"/>
      <c r="G34" s="566"/>
      <c r="H34" s="566"/>
      <c r="J34" s="235"/>
      <c r="K34" s="235"/>
      <c r="L34" s="235"/>
      <c r="M34" s="235"/>
    </row>
    <row r="35" spans="3:13" ht="29.25" customHeight="1">
      <c r="C35" s="566"/>
      <c r="D35" s="566"/>
      <c r="E35" s="566"/>
      <c r="F35" s="566"/>
      <c r="G35" s="566"/>
      <c r="H35" s="566"/>
      <c r="J35" s="235"/>
      <c r="K35" s="235"/>
      <c r="L35" s="235"/>
      <c r="M35" s="235"/>
    </row>
    <row r="36" spans="1:8" ht="13.5">
      <c r="A36" s="235"/>
      <c r="B36" s="235"/>
      <c r="H36" s="9"/>
    </row>
    <row r="37" spans="1:8" ht="13.5">
      <c r="A37" s="235"/>
      <c r="B37" s="235"/>
      <c r="H37" s="9"/>
    </row>
    <row r="38" spans="1:8" ht="36.75" customHeight="1">
      <c r="A38" s="235"/>
      <c r="B38" s="235"/>
      <c r="H38" s="9"/>
    </row>
    <row r="39" spans="1:8" ht="27.75" customHeight="1">
      <c r="A39" s="235"/>
      <c r="B39" s="235"/>
      <c r="H39" s="9"/>
    </row>
    <row r="40" spans="1:8" ht="34.5" customHeight="1">
      <c r="A40" s="235"/>
      <c r="B40" s="235"/>
      <c r="H40" s="9"/>
    </row>
    <row r="41" spans="1:8" ht="13.5">
      <c r="A41" s="235"/>
      <c r="B41" s="235"/>
      <c r="H41" s="9"/>
    </row>
    <row r="42" spans="1:8" ht="13.5">
      <c r="A42" s="235"/>
      <c r="B42" s="235"/>
      <c r="H42" s="9"/>
    </row>
    <row r="43" spans="1:8" ht="13.5">
      <c r="A43" s="235"/>
      <c r="B43" s="235"/>
      <c r="H43" s="9"/>
    </row>
    <row r="44" spans="10:13" ht="13.5">
      <c r="J44" s="235"/>
      <c r="K44" s="235"/>
      <c r="L44" s="235"/>
      <c r="M44" s="235"/>
    </row>
  </sheetData>
  <sheetProtection/>
  <mergeCells count="12">
    <mergeCell ref="J28:M28"/>
    <mergeCell ref="C34:H35"/>
    <mergeCell ref="J12:M13"/>
    <mergeCell ref="J14:M14"/>
    <mergeCell ref="J15:M15"/>
    <mergeCell ref="J23:M23"/>
    <mergeCell ref="A1:H1"/>
    <mergeCell ref="A5:H5"/>
    <mergeCell ref="J7:Q8"/>
    <mergeCell ref="G8:H8"/>
    <mergeCell ref="J26:M26"/>
    <mergeCell ref="A4:I4"/>
  </mergeCells>
  <printOptions/>
  <pageMargins left="0.787" right="0.787" top="0.984" bottom="0.984" header="0.512" footer="0.512"/>
  <pageSetup fitToHeight="1" fitToWidth="1" horizontalDpi="300" verticalDpi="300" orientation="portrait" paperSize="9" scale="75" r:id="rId1"/>
</worksheet>
</file>

<file path=xl/worksheets/sheet20.xml><?xml version="1.0" encoding="utf-8"?>
<worksheet xmlns="http://schemas.openxmlformats.org/spreadsheetml/2006/main" xmlns:r="http://schemas.openxmlformats.org/officeDocument/2006/relationships">
  <sheetPr>
    <tabColor indexed="20"/>
  </sheetPr>
  <dimension ref="A1:G58"/>
  <sheetViews>
    <sheetView zoomScalePageLayoutView="0" workbookViewId="0" topLeftCell="A33">
      <selection activeCell="E25" sqref="E25"/>
    </sheetView>
  </sheetViews>
  <sheetFormatPr defaultColWidth="9.00390625" defaultRowHeight="13.5"/>
  <cols>
    <col min="1" max="1" width="19.375" style="0" bestFit="1" customWidth="1"/>
    <col min="2" max="2" width="10.25390625" style="0" bestFit="1" customWidth="1"/>
    <col min="3" max="3" width="16.50390625" style="0" bestFit="1" customWidth="1"/>
    <col min="4" max="4" width="15.25390625" style="0" bestFit="1" customWidth="1"/>
    <col min="5" max="5" width="23.25390625" style="0" bestFit="1" customWidth="1"/>
    <col min="7" max="7" width="14.125" style="0" customWidth="1"/>
  </cols>
  <sheetData>
    <row r="1" ht="13.5">
      <c r="A1" s="12" t="s">
        <v>609</v>
      </c>
    </row>
    <row r="3" spans="1:5" ht="17.25">
      <c r="A3" s="668" t="s">
        <v>127</v>
      </c>
      <c r="B3" s="668"/>
      <c r="C3" s="668"/>
      <c r="D3" s="668"/>
      <c r="E3" s="668"/>
    </row>
    <row r="5" spans="1:5" ht="13.5">
      <c r="A5" t="s">
        <v>610</v>
      </c>
      <c r="E5" s="111"/>
    </row>
    <row r="6" spans="1:7" ht="67.5">
      <c r="A6" s="17" t="s">
        <v>611</v>
      </c>
      <c r="B6" s="17" t="s">
        <v>612</v>
      </c>
      <c r="C6" s="23" t="s">
        <v>613</v>
      </c>
      <c r="D6" s="17" t="s">
        <v>614</v>
      </c>
      <c r="E6" s="23" t="s">
        <v>615</v>
      </c>
      <c r="F6" s="116" t="s">
        <v>190</v>
      </c>
      <c r="G6" s="117" t="s">
        <v>69</v>
      </c>
    </row>
    <row r="7" spans="1:7" ht="13.5">
      <c r="A7" s="16"/>
      <c r="B7" s="112" t="s">
        <v>616</v>
      </c>
      <c r="C7" s="113" t="s">
        <v>617</v>
      </c>
      <c r="D7" s="17" t="s">
        <v>499</v>
      </c>
      <c r="E7" s="113" t="s">
        <v>617</v>
      </c>
      <c r="F7" s="118" t="s">
        <v>616</v>
      </c>
      <c r="G7" s="16"/>
    </row>
    <row r="8" spans="1:7" ht="13.5">
      <c r="A8" s="16" t="s">
        <v>500</v>
      </c>
      <c r="B8" s="112">
        <v>10</v>
      </c>
      <c r="C8" s="113">
        <v>197810</v>
      </c>
      <c r="D8" s="114">
        <v>0</v>
      </c>
      <c r="E8" s="18">
        <f aca="true" t="shared" si="0" ref="E8:E54">B8*C8*D8</f>
        <v>0</v>
      </c>
      <c r="F8" s="123"/>
      <c r="G8" s="18">
        <f aca="true" t="shared" si="1" ref="G8:G54">F8*C8*D8</f>
        <v>0</v>
      </c>
    </row>
    <row r="9" spans="1:7" ht="13.5">
      <c r="A9" s="16" t="s">
        <v>501</v>
      </c>
      <c r="B9" s="112">
        <v>39</v>
      </c>
      <c r="C9" s="113">
        <v>292597</v>
      </c>
      <c r="D9" s="114">
        <v>0.6</v>
      </c>
      <c r="E9" s="18">
        <f t="shared" si="0"/>
        <v>6846769.8</v>
      </c>
      <c r="F9" s="123">
        <v>3</v>
      </c>
      <c r="G9" s="18">
        <f t="shared" si="1"/>
        <v>526674.6</v>
      </c>
    </row>
    <row r="10" spans="1:7" ht="13.5">
      <c r="A10" s="16" t="s">
        <v>254</v>
      </c>
      <c r="B10" s="16">
        <v>49</v>
      </c>
      <c r="C10" s="18">
        <v>228514</v>
      </c>
      <c r="D10" s="115">
        <v>0.6</v>
      </c>
      <c r="E10" s="18">
        <f t="shared" si="0"/>
        <v>6718311.6</v>
      </c>
      <c r="F10" s="123">
        <v>3</v>
      </c>
      <c r="G10" s="18">
        <f t="shared" si="1"/>
        <v>411325.2</v>
      </c>
    </row>
    <row r="11" spans="1:7" ht="13.5">
      <c r="A11" s="16" t="s">
        <v>255</v>
      </c>
      <c r="B11" s="16">
        <v>49</v>
      </c>
      <c r="C11" s="18">
        <v>232422</v>
      </c>
      <c r="D11" s="115">
        <v>1.2</v>
      </c>
      <c r="E11" s="18">
        <f t="shared" si="0"/>
        <v>13666413.6</v>
      </c>
      <c r="F11" s="123"/>
      <c r="G11" s="18">
        <f t="shared" si="1"/>
        <v>0</v>
      </c>
    </row>
    <row r="12" spans="1:7" ht="13.5">
      <c r="A12" s="16" t="s">
        <v>256</v>
      </c>
      <c r="B12" s="16">
        <v>41</v>
      </c>
      <c r="C12" s="18">
        <v>210651</v>
      </c>
      <c r="D12" s="115">
        <v>1.8</v>
      </c>
      <c r="E12" s="18">
        <f t="shared" si="0"/>
        <v>15546043.8</v>
      </c>
      <c r="F12" s="123"/>
      <c r="G12" s="18">
        <f t="shared" si="1"/>
        <v>0</v>
      </c>
    </row>
    <row r="13" spans="1:7" ht="13.5">
      <c r="A13" s="16" t="s">
        <v>257</v>
      </c>
      <c r="B13" s="16">
        <v>30</v>
      </c>
      <c r="C13" s="18">
        <v>254453</v>
      </c>
      <c r="D13" s="115">
        <v>2.4</v>
      </c>
      <c r="E13" s="18">
        <f t="shared" si="0"/>
        <v>18320616</v>
      </c>
      <c r="F13" s="123">
        <v>1</v>
      </c>
      <c r="G13" s="18">
        <f t="shared" si="1"/>
        <v>610687.2</v>
      </c>
    </row>
    <row r="14" spans="1:7" ht="13.5">
      <c r="A14" s="16" t="s">
        <v>258</v>
      </c>
      <c r="B14" s="16">
        <v>22</v>
      </c>
      <c r="C14" s="18">
        <v>283059</v>
      </c>
      <c r="D14" s="115">
        <v>3</v>
      </c>
      <c r="E14" s="18">
        <f t="shared" si="0"/>
        <v>18681894</v>
      </c>
      <c r="F14" s="123">
        <v>1</v>
      </c>
      <c r="G14" s="18">
        <f t="shared" si="1"/>
        <v>849177</v>
      </c>
    </row>
    <row r="15" spans="1:7" ht="13.5">
      <c r="A15" s="16" t="s">
        <v>259</v>
      </c>
      <c r="B15" s="16">
        <v>30</v>
      </c>
      <c r="C15" s="18">
        <v>244053</v>
      </c>
      <c r="D15" s="115">
        <v>4.5</v>
      </c>
      <c r="E15" s="18">
        <f t="shared" si="0"/>
        <v>32947155</v>
      </c>
      <c r="F15" s="123">
        <v>1</v>
      </c>
      <c r="G15" s="18">
        <f t="shared" si="1"/>
        <v>1098238.5</v>
      </c>
    </row>
    <row r="16" spans="1:7" ht="13.5">
      <c r="A16" s="16" t="s">
        <v>260</v>
      </c>
      <c r="B16" s="16">
        <v>33</v>
      </c>
      <c r="C16" s="18">
        <v>266288</v>
      </c>
      <c r="D16" s="115">
        <v>5.25</v>
      </c>
      <c r="E16" s="18">
        <f t="shared" si="0"/>
        <v>46134396</v>
      </c>
      <c r="F16" s="123">
        <v>1</v>
      </c>
      <c r="G16" s="18">
        <f t="shared" si="1"/>
        <v>1398012</v>
      </c>
    </row>
    <row r="17" spans="1:7" ht="13.5">
      <c r="A17" s="16" t="s">
        <v>261</v>
      </c>
      <c r="B17" s="16">
        <v>33</v>
      </c>
      <c r="C17" s="18">
        <v>267830</v>
      </c>
      <c r="D17" s="115">
        <v>6</v>
      </c>
      <c r="E17" s="18">
        <f t="shared" si="0"/>
        <v>53030340</v>
      </c>
      <c r="F17" s="123"/>
      <c r="G17" s="18">
        <f t="shared" si="1"/>
        <v>0</v>
      </c>
    </row>
    <row r="18" spans="1:7" ht="13.5">
      <c r="A18" s="16" t="s">
        <v>262</v>
      </c>
      <c r="B18" s="16">
        <v>36</v>
      </c>
      <c r="C18" s="18">
        <v>282889</v>
      </c>
      <c r="D18" s="115">
        <v>6.75</v>
      </c>
      <c r="E18" s="18">
        <f t="shared" si="0"/>
        <v>68742027</v>
      </c>
      <c r="F18" s="123"/>
      <c r="G18" s="18">
        <f t="shared" si="1"/>
        <v>0</v>
      </c>
    </row>
    <row r="19" spans="1:7" ht="13.5">
      <c r="A19" s="16" t="s">
        <v>263</v>
      </c>
      <c r="B19" s="16">
        <v>34</v>
      </c>
      <c r="C19" s="18">
        <v>306862</v>
      </c>
      <c r="D19" s="115">
        <v>7.5</v>
      </c>
      <c r="E19" s="18">
        <f t="shared" si="0"/>
        <v>78249810</v>
      </c>
      <c r="F19" s="123"/>
      <c r="G19" s="18">
        <f t="shared" si="1"/>
        <v>0</v>
      </c>
    </row>
    <row r="20" spans="1:7" ht="13.5">
      <c r="A20" s="16" t="s">
        <v>264</v>
      </c>
      <c r="B20" s="16">
        <v>27</v>
      </c>
      <c r="C20" s="18">
        <v>312448</v>
      </c>
      <c r="D20" s="115">
        <v>8.88</v>
      </c>
      <c r="E20" s="18">
        <f t="shared" si="0"/>
        <v>74912532.48</v>
      </c>
      <c r="F20" s="123"/>
      <c r="G20" s="18">
        <f t="shared" si="1"/>
        <v>0</v>
      </c>
    </row>
    <row r="21" spans="1:7" ht="13.5">
      <c r="A21" s="16" t="s">
        <v>265</v>
      </c>
      <c r="B21" s="16">
        <v>37</v>
      </c>
      <c r="C21" s="18">
        <v>328719</v>
      </c>
      <c r="D21" s="115">
        <v>9.76</v>
      </c>
      <c r="E21" s="18">
        <f t="shared" si="0"/>
        <v>118707005.28</v>
      </c>
      <c r="F21" s="123"/>
      <c r="G21" s="18">
        <f t="shared" si="1"/>
        <v>0</v>
      </c>
    </row>
    <row r="22" spans="1:7" ht="13.5">
      <c r="A22" s="16" t="s">
        <v>266</v>
      </c>
      <c r="B22" s="16">
        <v>30</v>
      </c>
      <c r="C22" s="18">
        <v>324597</v>
      </c>
      <c r="D22" s="115">
        <v>10.64</v>
      </c>
      <c r="E22" s="18">
        <f t="shared" si="0"/>
        <v>103611362.4</v>
      </c>
      <c r="F22" s="123">
        <v>1</v>
      </c>
      <c r="G22" s="18">
        <f t="shared" si="1"/>
        <v>3453712.08</v>
      </c>
    </row>
    <row r="23" spans="1:7" ht="13.5">
      <c r="A23" s="16" t="s">
        <v>267</v>
      </c>
      <c r="B23" s="16">
        <v>36</v>
      </c>
      <c r="C23" s="18">
        <v>334822</v>
      </c>
      <c r="D23" s="115">
        <v>11.52</v>
      </c>
      <c r="E23" s="18">
        <f t="shared" si="0"/>
        <v>138857379.84</v>
      </c>
      <c r="F23" s="123">
        <v>1</v>
      </c>
      <c r="G23" s="18">
        <f t="shared" si="1"/>
        <v>3857149.44</v>
      </c>
    </row>
    <row r="24" spans="1:7" ht="13.5">
      <c r="A24" s="16" t="s">
        <v>268</v>
      </c>
      <c r="B24" s="16">
        <v>26</v>
      </c>
      <c r="C24" s="18">
        <v>354196</v>
      </c>
      <c r="D24" s="115">
        <v>12.4</v>
      </c>
      <c r="E24" s="18">
        <f t="shared" si="0"/>
        <v>114192790.4</v>
      </c>
      <c r="F24" s="123"/>
      <c r="G24" s="18">
        <f t="shared" si="1"/>
        <v>0</v>
      </c>
    </row>
    <row r="25" spans="1:7" ht="13.5">
      <c r="A25" s="16" t="s">
        <v>269</v>
      </c>
      <c r="B25" s="16">
        <v>27</v>
      </c>
      <c r="C25" s="18">
        <v>349267</v>
      </c>
      <c r="D25" s="115">
        <v>13.28</v>
      </c>
      <c r="E25" s="18">
        <f t="shared" si="0"/>
        <v>125233175.52</v>
      </c>
      <c r="F25" s="123">
        <v>1</v>
      </c>
      <c r="G25" s="18">
        <f t="shared" si="1"/>
        <v>4638265.76</v>
      </c>
    </row>
    <row r="26" spans="1:7" ht="13.5">
      <c r="A26" s="16" t="s">
        <v>270</v>
      </c>
      <c r="B26" s="16">
        <v>25</v>
      </c>
      <c r="C26" s="18">
        <v>379292</v>
      </c>
      <c r="D26" s="115">
        <v>14.16</v>
      </c>
      <c r="E26" s="18">
        <f t="shared" si="0"/>
        <v>134269368</v>
      </c>
      <c r="F26" s="123"/>
      <c r="G26" s="18">
        <f t="shared" si="1"/>
        <v>0</v>
      </c>
    </row>
    <row r="27" spans="1:7" ht="13.5">
      <c r="A27" s="16" t="s">
        <v>271</v>
      </c>
      <c r="B27" s="16">
        <v>23</v>
      </c>
      <c r="C27" s="18">
        <v>362478</v>
      </c>
      <c r="D27" s="115">
        <v>15.04</v>
      </c>
      <c r="E27" s="18">
        <f t="shared" si="0"/>
        <v>125388389.75999999</v>
      </c>
      <c r="F27" s="123"/>
      <c r="G27" s="18">
        <f t="shared" si="1"/>
        <v>0</v>
      </c>
    </row>
    <row r="28" spans="1:7" ht="13.5">
      <c r="A28" s="16" t="s">
        <v>272</v>
      </c>
      <c r="B28" s="16">
        <v>30</v>
      </c>
      <c r="C28" s="18">
        <v>407010</v>
      </c>
      <c r="D28" s="115">
        <v>15.92</v>
      </c>
      <c r="E28" s="18">
        <f t="shared" si="0"/>
        <v>194387976</v>
      </c>
      <c r="F28" s="123"/>
      <c r="G28" s="18">
        <f t="shared" si="1"/>
        <v>0</v>
      </c>
    </row>
    <row r="29" spans="1:7" ht="13.5">
      <c r="A29" s="16" t="s">
        <v>227</v>
      </c>
      <c r="B29" s="16">
        <v>35</v>
      </c>
      <c r="C29" s="18">
        <v>386851</v>
      </c>
      <c r="D29" s="115">
        <v>21</v>
      </c>
      <c r="E29" s="18">
        <f t="shared" si="0"/>
        <v>284335485</v>
      </c>
      <c r="F29" s="123"/>
      <c r="G29" s="18">
        <f t="shared" si="1"/>
        <v>0</v>
      </c>
    </row>
    <row r="30" spans="1:7" ht="13.5">
      <c r="A30" s="16" t="s">
        <v>228</v>
      </c>
      <c r="B30" s="16">
        <v>26</v>
      </c>
      <c r="C30" s="18">
        <v>399815</v>
      </c>
      <c r="D30" s="115">
        <v>22.2</v>
      </c>
      <c r="E30" s="18">
        <f t="shared" si="0"/>
        <v>230773218</v>
      </c>
      <c r="F30" s="123"/>
      <c r="G30" s="18">
        <f t="shared" si="1"/>
        <v>0</v>
      </c>
    </row>
    <row r="31" spans="1:7" ht="13.5">
      <c r="A31" s="16" t="s">
        <v>229</v>
      </c>
      <c r="B31" s="16">
        <v>28</v>
      </c>
      <c r="C31" s="18">
        <v>398368</v>
      </c>
      <c r="D31" s="115">
        <v>23.4</v>
      </c>
      <c r="E31" s="18">
        <f t="shared" si="0"/>
        <v>261010713.6</v>
      </c>
      <c r="F31" s="123"/>
      <c r="G31" s="18">
        <f t="shared" si="1"/>
        <v>0</v>
      </c>
    </row>
    <row r="32" spans="1:7" ht="13.5">
      <c r="A32" s="16" t="s">
        <v>230</v>
      </c>
      <c r="B32" s="16">
        <v>27</v>
      </c>
      <c r="C32" s="18">
        <v>452289</v>
      </c>
      <c r="D32" s="115">
        <v>24.6</v>
      </c>
      <c r="E32" s="18">
        <f t="shared" si="0"/>
        <v>300410353.8</v>
      </c>
      <c r="F32" s="123"/>
      <c r="G32" s="18">
        <f t="shared" si="1"/>
        <v>0</v>
      </c>
    </row>
    <row r="33" spans="1:7" ht="13.5">
      <c r="A33" s="16" t="s">
        <v>231</v>
      </c>
      <c r="B33" s="16">
        <v>39</v>
      </c>
      <c r="C33" s="18">
        <v>423533</v>
      </c>
      <c r="D33" s="115">
        <v>25.8</v>
      </c>
      <c r="E33" s="18">
        <f t="shared" si="0"/>
        <v>426158904.6</v>
      </c>
      <c r="F33" s="123">
        <v>1</v>
      </c>
      <c r="G33" s="18">
        <f t="shared" si="1"/>
        <v>10927151.4</v>
      </c>
    </row>
    <row r="34" spans="1:7" ht="13.5">
      <c r="A34" s="16" t="s">
        <v>232</v>
      </c>
      <c r="B34" s="16">
        <v>34</v>
      </c>
      <c r="C34" s="18">
        <v>431606</v>
      </c>
      <c r="D34" s="115">
        <v>33.75</v>
      </c>
      <c r="E34" s="18">
        <f t="shared" si="0"/>
        <v>495267885</v>
      </c>
      <c r="F34" s="123"/>
      <c r="G34" s="18">
        <f t="shared" si="1"/>
        <v>0</v>
      </c>
    </row>
    <row r="35" spans="1:7" ht="13.5">
      <c r="A35" s="16" t="s">
        <v>233</v>
      </c>
      <c r="B35" s="16">
        <v>35</v>
      </c>
      <c r="C35" s="18">
        <v>455577</v>
      </c>
      <c r="D35" s="115">
        <v>35.25</v>
      </c>
      <c r="E35" s="18">
        <f t="shared" si="0"/>
        <v>562068123.75</v>
      </c>
      <c r="F35" s="123"/>
      <c r="G35" s="18">
        <f t="shared" si="1"/>
        <v>0</v>
      </c>
    </row>
    <row r="36" spans="1:7" ht="13.5">
      <c r="A36" s="16" t="s">
        <v>234</v>
      </c>
      <c r="B36" s="16">
        <v>32</v>
      </c>
      <c r="C36" s="18">
        <v>453772</v>
      </c>
      <c r="D36" s="115">
        <v>36.75</v>
      </c>
      <c r="E36" s="18">
        <f t="shared" si="0"/>
        <v>533635872</v>
      </c>
      <c r="F36" s="123">
        <v>1</v>
      </c>
      <c r="G36" s="18">
        <f t="shared" si="1"/>
        <v>16676121</v>
      </c>
    </row>
    <row r="37" spans="1:7" ht="13.5">
      <c r="A37" s="16" t="s">
        <v>235</v>
      </c>
      <c r="B37" s="16">
        <v>26</v>
      </c>
      <c r="C37" s="18">
        <v>468865</v>
      </c>
      <c r="D37" s="115">
        <v>38.25</v>
      </c>
      <c r="E37" s="18">
        <f t="shared" si="0"/>
        <v>466286242.5</v>
      </c>
      <c r="F37" s="123">
        <v>1</v>
      </c>
      <c r="G37" s="18">
        <f t="shared" si="1"/>
        <v>17934086.25</v>
      </c>
    </row>
    <row r="38" spans="1:7" ht="13.5">
      <c r="A38" s="16" t="s">
        <v>236</v>
      </c>
      <c r="B38" s="16">
        <v>32</v>
      </c>
      <c r="C38" s="18">
        <v>478031</v>
      </c>
      <c r="D38" s="115">
        <v>39.75</v>
      </c>
      <c r="E38" s="18">
        <f t="shared" si="0"/>
        <v>608055432</v>
      </c>
      <c r="F38" s="123">
        <v>1</v>
      </c>
      <c r="G38" s="18">
        <f t="shared" si="1"/>
        <v>19001732.25</v>
      </c>
    </row>
    <row r="39" spans="1:7" ht="13.5">
      <c r="A39" s="16" t="s">
        <v>237</v>
      </c>
      <c r="B39" s="16">
        <v>13</v>
      </c>
      <c r="C39" s="18">
        <v>558831</v>
      </c>
      <c r="D39" s="115">
        <v>41.25</v>
      </c>
      <c r="E39" s="18">
        <f t="shared" si="0"/>
        <v>299673123.75</v>
      </c>
      <c r="F39" s="123">
        <v>1</v>
      </c>
      <c r="G39" s="18">
        <f t="shared" si="1"/>
        <v>23051778.75</v>
      </c>
    </row>
    <row r="40" spans="1:7" ht="13.5">
      <c r="A40" s="16" t="s">
        <v>238</v>
      </c>
      <c r="B40" s="16">
        <v>11</v>
      </c>
      <c r="C40" s="18">
        <v>591845</v>
      </c>
      <c r="D40" s="115">
        <v>42.5</v>
      </c>
      <c r="E40" s="18">
        <f t="shared" si="0"/>
        <v>276687537.5</v>
      </c>
      <c r="F40" s="123">
        <v>1</v>
      </c>
      <c r="G40" s="18">
        <f t="shared" si="1"/>
        <v>25153412.5</v>
      </c>
    </row>
    <row r="41" spans="1:7" ht="13.5">
      <c r="A41" s="16" t="s">
        <v>239</v>
      </c>
      <c r="B41" s="16">
        <v>13</v>
      </c>
      <c r="C41" s="18">
        <v>457500</v>
      </c>
      <c r="D41" s="115">
        <v>43.75</v>
      </c>
      <c r="E41" s="18">
        <f t="shared" si="0"/>
        <v>260203125</v>
      </c>
      <c r="F41" s="123">
        <v>2</v>
      </c>
      <c r="G41" s="18">
        <f t="shared" si="1"/>
        <v>40031250</v>
      </c>
    </row>
    <row r="42" spans="1:7" ht="13.5">
      <c r="A42" s="16" t="s">
        <v>240</v>
      </c>
      <c r="B42" s="16">
        <v>8</v>
      </c>
      <c r="C42" s="18">
        <v>516213</v>
      </c>
      <c r="D42" s="115">
        <v>45</v>
      </c>
      <c r="E42" s="18">
        <f t="shared" si="0"/>
        <v>185836680</v>
      </c>
      <c r="F42" s="123"/>
      <c r="G42" s="18">
        <f t="shared" si="1"/>
        <v>0</v>
      </c>
    </row>
    <row r="43" spans="1:7" ht="13.5">
      <c r="A43" s="16" t="s">
        <v>241</v>
      </c>
      <c r="B43" s="16">
        <v>11</v>
      </c>
      <c r="C43" s="18">
        <v>609991</v>
      </c>
      <c r="D43" s="115">
        <v>46.25</v>
      </c>
      <c r="E43" s="18">
        <f t="shared" si="0"/>
        <v>310332921.25</v>
      </c>
      <c r="F43" s="123">
        <v>3</v>
      </c>
      <c r="G43" s="18">
        <f t="shared" si="1"/>
        <v>84636251.25</v>
      </c>
    </row>
    <row r="44" spans="1:7" ht="13.5">
      <c r="A44" s="16" t="s">
        <v>242</v>
      </c>
      <c r="B44" s="16">
        <v>12</v>
      </c>
      <c r="C44" s="18">
        <v>468433</v>
      </c>
      <c r="D44" s="115">
        <v>47.5</v>
      </c>
      <c r="E44" s="18">
        <f t="shared" si="0"/>
        <v>267006810</v>
      </c>
      <c r="F44" s="123"/>
      <c r="G44" s="18">
        <f t="shared" si="1"/>
        <v>0</v>
      </c>
    </row>
    <row r="45" spans="1:7" ht="13.5">
      <c r="A45" s="16" t="s">
        <v>243</v>
      </c>
      <c r="B45" s="16">
        <v>9</v>
      </c>
      <c r="C45" s="18">
        <v>418300</v>
      </c>
      <c r="D45" s="115">
        <v>48.75</v>
      </c>
      <c r="E45" s="18">
        <f t="shared" si="0"/>
        <v>183529125</v>
      </c>
      <c r="F45" s="123"/>
      <c r="G45" s="18">
        <f t="shared" si="1"/>
        <v>0</v>
      </c>
    </row>
    <row r="46" spans="1:7" ht="13.5">
      <c r="A46" s="16" t="s">
        <v>244</v>
      </c>
      <c r="B46" s="16">
        <v>18</v>
      </c>
      <c r="C46" s="18">
        <v>450856</v>
      </c>
      <c r="D46" s="115">
        <v>50</v>
      </c>
      <c r="E46" s="18">
        <f t="shared" si="0"/>
        <v>405770400</v>
      </c>
      <c r="F46" s="123">
        <v>2</v>
      </c>
      <c r="G46" s="18">
        <f t="shared" si="1"/>
        <v>45085600</v>
      </c>
    </row>
    <row r="47" spans="1:7" ht="13.5">
      <c r="A47" s="16" t="s">
        <v>245</v>
      </c>
      <c r="B47" s="16">
        <v>21</v>
      </c>
      <c r="C47" s="18">
        <v>441743</v>
      </c>
      <c r="D47" s="115">
        <v>51.25</v>
      </c>
      <c r="E47" s="18">
        <f t="shared" si="0"/>
        <v>475425903.75</v>
      </c>
      <c r="F47" s="123">
        <v>1</v>
      </c>
      <c r="G47" s="18">
        <f t="shared" si="1"/>
        <v>22639328.75</v>
      </c>
    </row>
    <row r="48" spans="1:7" ht="13.5">
      <c r="A48" s="16" t="s">
        <v>153</v>
      </c>
      <c r="B48" s="16">
        <v>20</v>
      </c>
      <c r="C48" s="18">
        <v>422370</v>
      </c>
      <c r="D48" s="115">
        <v>52.5</v>
      </c>
      <c r="E48" s="18">
        <f t="shared" si="0"/>
        <v>443488500</v>
      </c>
      <c r="F48" s="123">
        <v>2</v>
      </c>
      <c r="G48" s="18">
        <f t="shared" si="1"/>
        <v>44348850</v>
      </c>
    </row>
    <row r="49" spans="1:7" ht="13.5">
      <c r="A49" s="16" t="s">
        <v>154</v>
      </c>
      <c r="B49" s="16">
        <v>20</v>
      </c>
      <c r="C49" s="24">
        <v>431470</v>
      </c>
      <c r="D49" s="115">
        <v>53.75</v>
      </c>
      <c r="E49" s="18">
        <f t="shared" si="0"/>
        <v>463830250</v>
      </c>
      <c r="F49" s="123">
        <v>20</v>
      </c>
      <c r="G49" s="18">
        <f t="shared" si="1"/>
        <v>463830250</v>
      </c>
    </row>
    <row r="50" spans="1:7" ht="13.5">
      <c r="A50" s="16" t="s">
        <v>155</v>
      </c>
      <c r="B50" s="16">
        <v>1</v>
      </c>
      <c r="C50" s="18">
        <v>434100</v>
      </c>
      <c r="D50" s="115">
        <v>55</v>
      </c>
      <c r="E50" s="18">
        <f t="shared" si="0"/>
        <v>23875500</v>
      </c>
      <c r="F50" s="123">
        <v>1</v>
      </c>
      <c r="G50" s="18">
        <f t="shared" si="1"/>
        <v>23875500</v>
      </c>
    </row>
    <row r="51" spans="1:7" ht="13.5">
      <c r="A51" s="16" t="s">
        <v>156</v>
      </c>
      <c r="B51" s="16"/>
      <c r="C51" s="18"/>
      <c r="D51" s="115">
        <v>56.25</v>
      </c>
      <c r="E51" s="18">
        <f t="shared" si="0"/>
        <v>0</v>
      </c>
      <c r="F51" s="123"/>
      <c r="G51" s="18">
        <f t="shared" si="1"/>
        <v>0</v>
      </c>
    </row>
    <row r="52" spans="1:7" ht="13.5">
      <c r="A52" s="16" t="s">
        <v>157</v>
      </c>
      <c r="B52" s="16"/>
      <c r="C52" s="18"/>
      <c r="D52" s="115">
        <v>57.5</v>
      </c>
      <c r="E52" s="18">
        <f t="shared" si="0"/>
        <v>0</v>
      </c>
      <c r="F52" s="123"/>
      <c r="G52" s="18">
        <f t="shared" si="1"/>
        <v>0</v>
      </c>
    </row>
    <row r="53" spans="1:7" ht="13.5">
      <c r="A53" s="16" t="s">
        <v>158</v>
      </c>
      <c r="B53" s="16"/>
      <c r="C53" s="18"/>
      <c r="D53" s="115">
        <v>58.75</v>
      </c>
      <c r="E53" s="18">
        <f t="shared" si="0"/>
        <v>0</v>
      </c>
      <c r="F53" s="123"/>
      <c r="G53" s="18">
        <f t="shared" si="1"/>
        <v>0</v>
      </c>
    </row>
    <row r="54" spans="1:7" ht="13.5">
      <c r="A54" s="16" t="s">
        <v>502</v>
      </c>
      <c r="B54" s="16"/>
      <c r="C54" s="18"/>
      <c r="D54" s="115">
        <v>60</v>
      </c>
      <c r="E54" s="18">
        <f t="shared" si="0"/>
        <v>0</v>
      </c>
      <c r="F54" s="123"/>
      <c r="G54" s="18">
        <f t="shared" si="1"/>
        <v>0</v>
      </c>
    </row>
    <row r="55" spans="1:7" ht="13.5">
      <c r="A55" s="16"/>
      <c r="B55" s="16"/>
      <c r="C55" s="18"/>
      <c r="D55" s="115"/>
      <c r="E55" s="18"/>
      <c r="F55" s="123"/>
      <c r="G55" s="16"/>
    </row>
    <row r="56" spans="1:7" ht="13.5">
      <c r="A56" s="16" t="s">
        <v>187</v>
      </c>
      <c r="B56" s="16"/>
      <c r="C56" s="18"/>
      <c r="D56" s="16"/>
      <c r="E56" s="18">
        <f>ROUND(SUM(E8:E54),0)</f>
        <v>9252105863</v>
      </c>
      <c r="F56" s="123"/>
      <c r="G56" s="110">
        <f>ROUND(SUM(G8:G55),0)</f>
        <v>854034554</v>
      </c>
    </row>
    <row r="57" spans="1:5" ht="45" customHeight="1">
      <c r="A57" s="664" t="s">
        <v>503</v>
      </c>
      <c r="B57" s="665"/>
      <c r="C57" s="665"/>
      <c r="D57" s="665"/>
      <c r="E57" s="665"/>
    </row>
    <row r="58" spans="1:5" ht="37.5" customHeight="1">
      <c r="A58" s="666" t="s">
        <v>278</v>
      </c>
      <c r="B58" s="667"/>
      <c r="C58" s="667"/>
      <c r="D58" s="667"/>
      <c r="E58" s="667"/>
    </row>
  </sheetData>
  <sheetProtection/>
  <mergeCells count="3">
    <mergeCell ref="A3:E3"/>
    <mergeCell ref="A57:E57"/>
    <mergeCell ref="A58:E58"/>
  </mergeCells>
  <printOptions/>
  <pageMargins left="0.787" right="0.787" top="0.984" bottom="0.984" header="0.512" footer="0.512"/>
  <pageSetup horizontalDpi="600" verticalDpi="600" orientation="portrait" paperSize="9" scale="85" r:id="rId2"/>
  <drawing r:id="rId1"/>
</worksheet>
</file>

<file path=xl/worksheets/sheet21.xml><?xml version="1.0" encoding="utf-8"?>
<worksheet xmlns="http://schemas.openxmlformats.org/spreadsheetml/2006/main" xmlns:r="http://schemas.openxmlformats.org/officeDocument/2006/relationships">
  <sheetPr>
    <tabColor indexed="20"/>
  </sheetPr>
  <dimension ref="A1:G58"/>
  <sheetViews>
    <sheetView zoomScalePageLayoutView="0" workbookViewId="0" topLeftCell="A31">
      <selection activeCell="E25" sqref="E25"/>
    </sheetView>
  </sheetViews>
  <sheetFormatPr defaultColWidth="9.00390625" defaultRowHeight="13.5"/>
  <cols>
    <col min="1" max="1" width="19.375" style="0" bestFit="1" customWidth="1"/>
    <col min="2" max="2" width="10.25390625" style="0" bestFit="1" customWidth="1"/>
    <col min="3" max="3" width="16.50390625" style="0" bestFit="1" customWidth="1"/>
    <col min="4" max="4" width="15.25390625" style="0" bestFit="1" customWidth="1"/>
    <col min="5" max="5" width="23.25390625" style="0" bestFit="1" customWidth="1"/>
    <col min="6" max="6" width="12.875" style="0" customWidth="1"/>
    <col min="7" max="7" width="17.625" style="0" customWidth="1"/>
  </cols>
  <sheetData>
    <row r="1" ht="13.5">
      <c r="A1" s="12" t="s">
        <v>609</v>
      </c>
    </row>
    <row r="3" spans="1:5" ht="17.25">
      <c r="A3" s="668" t="s">
        <v>574</v>
      </c>
      <c r="B3" s="668"/>
      <c r="C3" s="668"/>
      <c r="D3" s="668"/>
      <c r="E3" s="668"/>
    </row>
    <row r="5" spans="1:5" ht="13.5">
      <c r="A5" t="s">
        <v>610</v>
      </c>
      <c r="E5" s="111"/>
    </row>
    <row r="6" spans="1:7" ht="40.5">
      <c r="A6" s="327" t="s">
        <v>611</v>
      </c>
      <c r="B6" s="327" t="s">
        <v>612</v>
      </c>
      <c r="C6" s="328" t="s">
        <v>613</v>
      </c>
      <c r="D6" s="327" t="s">
        <v>614</v>
      </c>
      <c r="E6" s="328" t="s">
        <v>615</v>
      </c>
      <c r="F6" s="329" t="s">
        <v>481</v>
      </c>
      <c r="G6" s="329" t="s">
        <v>482</v>
      </c>
    </row>
    <row r="7" spans="1:7" ht="13.5">
      <c r="A7" s="16"/>
      <c r="B7" s="112" t="s">
        <v>616</v>
      </c>
      <c r="C7" s="134" t="s">
        <v>617</v>
      </c>
      <c r="D7" s="17" t="s">
        <v>499</v>
      </c>
      <c r="E7" s="134" t="s">
        <v>617</v>
      </c>
      <c r="F7" s="118" t="s">
        <v>616</v>
      </c>
      <c r="G7" s="16"/>
    </row>
    <row r="8" spans="1:7" ht="13.5">
      <c r="A8" s="16" t="s">
        <v>500</v>
      </c>
      <c r="B8" s="112">
        <v>6</v>
      </c>
      <c r="C8" s="134">
        <v>366033</v>
      </c>
      <c r="D8" s="114">
        <v>0</v>
      </c>
      <c r="E8" s="129">
        <f aca="true" t="shared" si="0" ref="E8:E54">B8*C8*D8</f>
        <v>0</v>
      </c>
      <c r="F8" s="123"/>
      <c r="G8" s="18">
        <f aca="true" t="shared" si="1" ref="G8:G55">F8*C8*D8</f>
        <v>0</v>
      </c>
    </row>
    <row r="9" spans="1:7" ht="13.5">
      <c r="A9" s="16" t="s">
        <v>501</v>
      </c>
      <c r="B9" s="112">
        <v>49</v>
      </c>
      <c r="C9" s="134">
        <v>251378</v>
      </c>
      <c r="D9" s="114">
        <v>0.6</v>
      </c>
      <c r="E9" s="129">
        <f t="shared" si="0"/>
        <v>7390513.2</v>
      </c>
      <c r="F9" s="123">
        <v>3</v>
      </c>
      <c r="G9" s="18">
        <f t="shared" si="1"/>
        <v>452480.39999999997</v>
      </c>
    </row>
    <row r="10" spans="1:7" ht="13.5">
      <c r="A10" s="16" t="s">
        <v>254</v>
      </c>
      <c r="B10" s="16">
        <v>49</v>
      </c>
      <c r="C10" s="129">
        <v>230063</v>
      </c>
      <c r="D10" s="115">
        <v>0.6</v>
      </c>
      <c r="E10" s="129">
        <f t="shared" si="0"/>
        <v>6763852.2</v>
      </c>
      <c r="F10" s="123">
        <v>1</v>
      </c>
      <c r="G10" s="18">
        <f t="shared" si="1"/>
        <v>138037.8</v>
      </c>
    </row>
    <row r="11" spans="1:7" ht="13.5">
      <c r="A11" s="16" t="s">
        <v>255</v>
      </c>
      <c r="B11" s="16">
        <v>45</v>
      </c>
      <c r="C11" s="129">
        <v>227029</v>
      </c>
      <c r="D11" s="115">
        <v>1.2</v>
      </c>
      <c r="E11" s="129">
        <f t="shared" si="0"/>
        <v>12259566</v>
      </c>
      <c r="F11" s="123"/>
      <c r="G11" s="18">
        <f t="shared" si="1"/>
        <v>0</v>
      </c>
    </row>
    <row r="12" spans="1:7" ht="13.5">
      <c r="A12" s="16" t="s">
        <v>256</v>
      </c>
      <c r="B12" s="16">
        <v>57</v>
      </c>
      <c r="C12" s="129">
        <v>235686</v>
      </c>
      <c r="D12" s="115">
        <v>1.8</v>
      </c>
      <c r="E12" s="129">
        <f t="shared" si="0"/>
        <v>24181383.6</v>
      </c>
      <c r="F12" s="123">
        <v>2</v>
      </c>
      <c r="G12" s="18">
        <f t="shared" si="1"/>
        <v>848469.6</v>
      </c>
    </row>
    <row r="13" spans="1:7" ht="13.5">
      <c r="A13" s="16" t="s">
        <v>257</v>
      </c>
      <c r="B13" s="16">
        <v>37</v>
      </c>
      <c r="C13" s="129">
        <v>222797</v>
      </c>
      <c r="D13" s="115">
        <v>2.4</v>
      </c>
      <c r="E13" s="129">
        <f t="shared" si="0"/>
        <v>19784373.599999998</v>
      </c>
      <c r="F13" s="123"/>
      <c r="G13" s="18">
        <f t="shared" si="1"/>
        <v>0</v>
      </c>
    </row>
    <row r="14" spans="1:7" ht="13.5">
      <c r="A14" s="16" t="s">
        <v>258</v>
      </c>
      <c r="B14" s="16">
        <v>51</v>
      </c>
      <c r="C14" s="129">
        <v>259692</v>
      </c>
      <c r="D14" s="115">
        <v>3</v>
      </c>
      <c r="E14" s="129">
        <f t="shared" si="0"/>
        <v>39732876</v>
      </c>
      <c r="F14" s="123">
        <v>1</v>
      </c>
      <c r="G14" s="18">
        <f t="shared" si="1"/>
        <v>779076</v>
      </c>
    </row>
    <row r="15" spans="1:7" ht="13.5">
      <c r="A15" s="16" t="s">
        <v>259</v>
      </c>
      <c r="B15" s="16">
        <v>29</v>
      </c>
      <c r="C15" s="129">
        <v>266703</v>
      </c>
      <c r="D15" s="115">
        <v>4.5</v>
      </c>
      <c r="E15" s="129">
        <f t="shared" si="0"/>
        <v>34804741.5</v>
      </c>
      <c r="F15" s="123">
        <v>2</v>
      </c>
      <c r="G15" s="18">
        <f t="shared" si="1"/>
        <v>2400327</v>
      </c>
    </row>
    <row r="16" spans="1:7" ht="13.5">
      <c r="A16" s="16" t="s">
        <v>260</v>
      </c>
      <c r="B16" s="16">
        <v>34</v>
      </c>
      <c r="C16" s="129">
        <v>275179</v>
      </c>
      <c r="D16" s="115">
        <v>5.25</v>
      </c>
      <c r="E16" s="129">
        <f t="shared" si="0"/>
        <v>49119451.5</v>
      </c>
      <c r="F16" s="123"/>
      <c r="G16" s="18">
        <f t="shared" si="1"/>
        <v>0</v>
      </c>
    </row>
    <row r="17" spans="1:7" ht="13.5">
      <c r="A17" s="16" t="s">
        <v>261</v>
      </c>
      <c r="B17" s="16">
        <v>40</v>
      </c>
      <c r="C17" s="129">
        <v>287323</v>
      </c>
      <c r="D17" s="115">
        <v>6</v>
      </c>
      <c r="E17" s="129">
        <f t="shared" si="0"/>
        <v>68957520</v>
      </c>
      <c r="F17" s="123"/>
      <c r="G17" s="18">
        <f t="shared" si="1"/>
        <v>0</v>
      </c>
    </row>
    <row r="18" spans="1:7" ht="13.5">
      <c r="A18" s="16" t="s">
        <v>262</v>
      </c>
      <c r="B18" s="16">
        <v>36</v>
      </c>
      <c r="C18" s="129">
        <v>296764</v>
      </c>
      <c r="D18" s="115">
        <v>6.75</v>
      </c>
      <c r="E18" s="129">
        <f t="shared" si="0"/>
        <v>72113652</v>
      </c>
      <c r="F18" s="123"/>
      <c r="G18" s="18">
        <f t="shared" si="1"/>
        <v>0</v>
      </c>
    </row>
    <row r="19" spans="1:7" ht="13.5">
      <c r="A19" s="16" t="s">
        <v>263</v>
      </c>
      <c r="B19" s="16">
        <v>38</v>
      </c>
      <c r="C19" s="129">
        <v>318266</v>
      </c>
      <c r="D19" s="115">
        <v>7.5</v>
      </c>
      <c r="E19" s="129">
        <f t="shared" si="0"/>
        <v>90705810</v>
      </c>
      <c r="F19" s="123"/>
      <c r="G19" s="18">
        <f t="shared" si="1"/>
        <v>0</v>
      </c>
    </row>
    <row r="20" spans="1:7" ht="13.5">
      <c r="A20" s="16" t="s">
        <v>264</v>
      </c>
      <c r="B20" s="16">
        <v>28</v>
      </c>
      <c r="C20" s="129">
        <v>332661</v>
      </c>
      <c r="D20" s="115">
        <v>8.88</v>
      </c>
      <c r="E20" s="129">
        <f t="shared" si="0"/>
        <v>82712831.04</v>
      </c>
      <c r="F20" s="123"/>
      <c r="G20" s="18">
        <f t="shared" si="1"/>
        <v>0</v>
      </c>
    </row>
    <row r="21" spans="1:7" ht="13.5">
      <c r="A21" s="16" t="s">
        <v>265</v>
      </c>
      <c r="B21" s="16">
        <v>36</v>
      </c>
      <c r="C21" s="129">
        <v>343258</v>
      </c>
      <c r="D21" s="115">
        <v>9.76</v>
      </c>
      <c r="E21" s="129">
        <f t="shared" si="0"/>
        <v>120607130.88</v>
      </c>
      <c r="F21" s="123"/>
      <c r="G21" s="18">
        <f t="shared" si="1"/>
        <v>0</v>
      </c>
    </row>
    <row r="22" spans="1:7" ht="13.5">
      <c r="A22" s="16" t="s">
        <v>266</v>
      </c>
      <c r="B22" s="16">
        <v>28</v>
      </c>
      <c r="C22" s="129">
        <v>335607</v>
      </c>
      <c r="D22" s="115">
        <v>10.64</v>
      </c>
      <c r="E22" s="129">
        <f t="shared" si="0"/>
        <v>99984037.44000001</v>
      </c>
      <c r="F22" s="123">
        <v>1</v>
      </c>
      <c r="G22" s="18">
        <f t="shared" si="1"/>
        <v>3570858.48</v>
      </c>
    </row>
    <row r="23" spans="1:7" ht="13.5">
      <c r="A23" s="16" t="s">
        <v>267</v>
      </c>
      <c r="B23" s="16">
        <v>40</v>
      </c>
      <c r="C23" s="129">
        <v>348983</v>
      </c>
      <c r="D23" s="115">
        <v>11.52</v>
      </c>
      <c r="E23" s="129">
        <f t="shared" si="0"/>
        <v>160811366.4</v>
      </c>
      <c r="F23" s="123"/>
      <c r="G23" s="18">
        <f t="shared" si="1"/>
        <v>0</v>
      </c>
    </row>
    <row r="24" spans="1:7" ht="13.5">
      <c r="A24" s="16" t="s">
        <v>268</v>
      </c>
      <c r="B24" s="16">
        <v>31</v>
      </c>
      <c r="C24" s="129">
        <v>353945</v>
      </c>
      <c r="D24" s="115">
        <v>12.4</v>
      </c>
      <c r="E24" s="129">
        <f t="shared" si="0"/>
        <v>136056458</v>
      </c>
      <c r="F24" s="123"/>
      <c r="G24" s="18">
        <f t="shared" si="1"/>
        <v>0</v>
      </c>
    </row>
    <row r="25" spans="1:7" ht="13.5">
      <c r="A25" s="16" t="s">
        <v>269</v>
      </c>
      <c r="B25" s="16">
        <v>28</v>
      </c>
      <c r="C25" s="129">
        <v>370014</v>
      </c>
      <c r="D25" s="115">
        <v>13.28</v>
      </c>
      <c r="E25" s="129">
        <f t="shared" si="0"/>
        <v>137586005.76</v>
      </c>
      <c r="F25" s="123"/>
      <c r="G25" s="18">
        <f t="shared" si="1"/>
        <v>0</v>
      </c>
    </row>
    <row r="26" spans="1:7" ht="13.5">
      <c r="A26" s="16" t="s">
        <v>270</v>
      </c>
      <c r="B26" s="16">
        <v>27</v>
      </c>
      <c r="C26" s="129">
        <v>388122</v>
      </c>
      <c r="D26" s="115">
        <v>14.16</v>
      </c>
      <c r="E26" s="129">
        <f t="shared" si="0"/>
        <v>148386803.04</v>
      </c>
      <c r="F26" s="123"/>
      <c r="G26" s="18">
        <f t="shared" si="1"/>
        <v>0</v>
      </c>
    </row>
    <row r="27" spans="1:7" ht="13.5">
      <c r="A27" s="16" t="s">
        <v>271</v>
      </c>
      <c r="B27" s="16">
        <v>25</v>
      </c>
      <c r="C27" s="129">
        <v>375948</v>
      </c>
      <c r="D27" s="115">
        <v>15.04</v>
      </c>
      <c r="E27" s="129">
        <f t="shared" si="0"/>
        <v>141356448</v>
      </c>
      <c r="F27" s="123">
        <v>1</v>
      </c>
      <c r="G27" s="18">
        <f t="shared" si="1"/>
        <v>5654257.92</v>
      </c>
    </row>
    <row r="28" spans="1:7" ht="13.5">
      <c r="A28" s="16" t="s">
        <v>272</v>
      </c>
      <c r="B28" s="16">
        <v>32</v>
      </c>
      <c r="C28" s="129">
        <v>419084</v>
      </c>
      <c r="D28" s="115">
        <v>15.92</v>
      </c>
      <c r="E28" s="129">
        <f t="shared" si="0"/>
        <v>213498152.96</v>
      </c>
      <c r="F28" s="123"/>
      <c r="G28" s="18">
        <f t="shared" si="1"/>
        <v>0</v>
      </c>
    </row>
    <row r="29" spans="1:7" ht="13.5">
      <c r="A29" s="16" t="s">
        <v>227</v>
      </c>
      <c r="B29" s="16">
        <v>31</v>
      </c>
      <c r="C29" s="129">
        <v>398252</v>
      </c>
      <c r="D29" s="115">
        <v>21</v>
      </c>
      <c r="E29" s="129">
        <f t="shared" si="0"/>
        <v>259262052</v>
      </c>
      <c r="F29" s="123"/>
      <c r="G29" s="18">
        <f t="shared" si="1"/>
        <v>0</v>
      </c>
    </row>
    <row r="30" spans="1:7" ht="13.5">
      <c r="A30" s="16" t="s">
        <v>228</v>
      </c>
      <c r="B30" s="16">
        <v>27</v>
      </c>
      <c r="C30" s="129">
        <v>412956</v>
      </c>
      <c r="D30" s="115">
        <v>22.2</v>
      </c>
      <c r="E30" s="129">
        <f t="shared" si="0"/>
        <v>247525826.4</v>
      </c>
      <c r="F30" s="123"/>
      <c r="G30" s="18">
        <f t="shared" si="1"/>
        <v>0</v>
      </c>
    </row>
    <row r="31" spans="1:7" ht="13.5">
      <c r="A31" s="16" t="s">
        <v>229</v>
      </c>
      <c r="B31" s="16">
        <v>30</v>
      </c>
      <c r="C31" s="129">
        <v>412427</v>
      </c>
      <c r="D31" s="115">
        <v>23.4</v>
      </c>
      <c r="E31" s="129">
        <f t="shared" si="0"/>
        <v>289523754</v>
      </c>
      <c r="F31" s="123"/>
      <c r="G31" s="18">
        <f t="shared" si="1"/>
        <v>0</v>
      </c>
    </row>
    <row r="32" spans="1:7" ht="13.5">
      <c r="A32" s="16" t="s">
        <v>230</v>
      </c>
      <c r="B32" s="16">
        <v>31</v>
      </c>
      <c r="C32" s="129">
        <v>461158</v>
      </c>
      <c r="D32" s="115">
        <v>24.6</v>
      </c>
      <c r="E32" s="129">
        <f t="shared" si="0"/>
        <v>351679090.8</v>
      </c>
      <c r="F32" s="123">
        <v>1</v>
      </c>
      <c r="G32" s="18">
        <f t="shared" si="1"/>
        <v>11344486.8</v>
      </c>
    </row>
    <row r="33" spans="1:7" ht="13.5">
      <c r="A33" s="16" t="s">
        <v>231</v>
      </c>
      <c r="B33" s="16">
        <v>35</v>
      </c>
      <c r="C33" s="129">
        <v>440671</v>
      </c>
      <c r="D33" s="115">
        <v>25.8</v>
      </c>
      <c r="E33" s="129">
        <f t="shared" si="0"/>
        <v>397925913</v>
      </c>
      <c r="F33" s="123"/>
      <c r="G33" s="18">
        <f t="shared" si="1"/>
        <v>0</v>
      </c>
    </row>
    <row r="34" spans="1:7" ht="13.5">
      <c r="A34" s="16" t="s">
        <v>232</v>
      </c>
      <c r="B34" s="16">
        <v>35</v>
      </c>
      <c r="C34" s="129">
        <v>442689</v>
      </c>
      <c r="D34" s="115">
        <v>33.75</v>
      </c>
      <c r="E34" s="129">
        <f t="shared" si="0"/>
        <v>522926381.25</v>
      </c>
      <c r="F34" s="123">
        <v>1</v>
      </c>
      <c r="G34" s="18">
        <f t="shared" si="1"/>
        <v>14940753.75</v>
      </c>
    </row>
    <row r="35" spans="1:7" ht="13.5">
      <c r="A35" s="16" t="s">
        <v>233</v>
      </c>
      <c r="B35" s="16">
        <v>31</v>
      </c>
      <c r="C35" s="129">
        <v>462165</v>
      </c>
      <c r="D35" s="115">
        <v>35.25</v>
      </c>
      <c r="E35" s="129">
        <f t="shared" si="0"/>
        <v>505030803.75</v>
      </c>
      <c r="F35" s="123">
        <v>2</v>
      </c>
      <c r="G35" s="18">
        <f t="shared" si="1"/>
        <v>32582632.5</v>
      </c>
    </row>
    <row r="36" spans="1:7" ht="13.5">
      <c r="A36" s="16" t="s">
        <v>234</v>
      </c>
      <c r="B36" s="16">
        <v>31</v>
      </c>
      <c r="C36" s="129">
        <v>483861</v>
      </c>
      <c r="D36" s="115">
        <v>36.75</v>
      </c>
      <c r="E36" s="129">
        <f t="shared" si="0"/>
        <v>551238644.25</v>
      </c>
      <c r="F36" s="123"/>
      <c r="G36" s="18">
        <f t="shared" si="1"/>
        <v>0</v>
      </c>
    </row>
    <row r="37" spans="1:7" ht="13.5">
      <c r="A37" s="16" t="s">
        <v>235</v>
      </c>
      <c r="B37" s="16">
        <v>26</v>
      </c>
      <c r="C37" s="129">
        <v>463850</v>
      </c>
      <c r="D37" s="115">
        <v>38.25</v>
      </c>
      <c r="E37" s="129">
        <f t="shared" si="0"/>
        <v>461298825</v>
      </c>
      <c r="F37" s="123">
        <v>1</v>
      </c>
      <c r="G37" s="18">
        <f t="shared" si="1"/>
        <v>17742262.5</v>
      </c>
    </row>
    <row r="38" spans="1:7" ht="13.5">
      <c r="A38" s="16" t="s">
        <v>236</v>
      </c>
      <c r="B38" s="16">
        <v>34</v>
      </c>
      <c r="C38" s="129">
        <v>491576</v>
      </c>
      <c r="D38" s="115">
        <v>39.75</v>
      </c>
      <c r="E38" s="129">
        <f t="shared" si="0"/>
        <v>664364964</v>
      </c>
      <c r="F38" s="123">
        <v>1</v>
      </c>
      <c r="G38" s="18">
        <f t="shared" si="1"/>
        <v>19540146</v>
      </c>
    </row>
    <row r="39" spans="1:7" ht="13.5">
      <c r="A39" s="16" t="s">
        <v>237</v>
      </c>
      <c r="B39" s="16">
        <v>15</v>
      </c>
      <c r="C39" s="129">
        <v>582013</v>
      </c>
      <c r="D39" s="115">
        <v>41.25</v>
      </c>
      <c r="E39" s="129">
        <f t="shared" si="0"/>
        <v>360120543.75</v>
      </c>
      <c r="F39" s="123">
        <v>1</v>
      </c>
      <c r="G39" s="18">
        <f t="shared" si="1"/>
        <v>24008036.25</v>
      </c>
    </row>
    <row r="40" spans="1:7" ht="13.5">
      <c r="A40" s="16" t="s">
        <v>238</v>
      </c>
      <c r="B40" s="16">
        <v>11</v>
      </c>
      <c r="C40" s="129">
        <v>611482</v>
      </c>
      <c r="D40" s="115">
        <v>42.5</v>
      </c>
      <c r="E40" s="129">
        <f t="shared" si="0"/>
        <v>285867835</v>
      </c>
      <c r="F40" s="123">
        <v>2</v>
      </c>
      <c r="G40" s="18">
        <f t="shared" si="1"/>
        <v>51975970</v>
      </c>
    </row>
    <row r="41" spans="1:7" ht="13.5">
      <c r="A41" s="16" t="s">
        <v>239</v>
      </c>
      <c r="B41" s="16">
        <v>12</v>
      </c>
      <c r="C41" s="129">
        <v>484892</v>
      </c>
      <c r="D41" s="115">
        <v>43.75</v>
      </c>
      <c r="E41" s="129">
        <f t="shared" si="0"/>
        <v>254568300</v>
      </c>
      <c r="F41" s="123">
        <v>1</v>
      </c>
      <c r="G41" s="18">
        <f t="shared" si="1"/>
        <v>21214025</v>
      </c>
    </row>
    <row r="42" spans="1:7" ht="13.5">
      <c r="A42" s="16" t="s">
        <v>240</v>
      </c>
      <c r="B42" s="16">
        <v>10</v>
      </c>
      <c r="C42" s="129">
        <v>514740</v>
      </c>
      <c r="D42" s="115">
        <v>45</v>
      </c>
      <c r="E42" s="129">
        <f t="shared" si="0"/>
        <v>231633000</v>
      </c>
      <c r="F42" s="123">
        <v>1</v>
      </c>
      <c r="G42" s="18">
        <f t="shared" si="1"/>
        <v>23163300</v>
      </c>
    </row>
    <row r="43" spans="1:7" ht="13.5">
      <c r="A43" s="16" t="s">
        <v>241</v>
      </c>
      <c r="B43" s="16">
        <v>11</v>
      </c>
      <c r="C43" s="129">
        <v>522327</v>
      </c>
      <c r="D43" s="115">
        <v>46.25</v>
      </c>
      <c r="E43" s="129">
        <f t="shared" si="0"/>
        <v>265733861.25</v>
      </c>
      <c r="F43" s="123"/>
      <c r="G43" s="18">
        <f t="shared" si="1"/>
        <v>0</v>
      </c>
    </row>
    <row r="44" spans="1:7" ht="13.5">
      <c r="A44" s="16" t="s">
        <v>242</v>
      </c>
      <c r="B44" s="16">
        <v>10</v>
      </c>
      <c r="C44" s="129">
        <v>508430</v>
      </c>
      <c r="D44" s="115">
        <v>47.5</v>
      </c>
      <c r="E44" s="129">
        <f t="shared" si="0"/>
        <v>241504250</v>
      </c>
      <c r="F44" s="123">
        <v>2</v>
      </c>
      <c r="G44" s="18">
        <f t="shared" si="1"/>
        <v>48300850</v>
      </c>
    </row>
    <row r="45" spans="1:7" ht="13.5">
      <c r="A45" s="16" t="s">
        <v>243</v>
      </c>
      <c r="B45" s="16">
        <v>7</v>
      </c>
      <c r="C45" s="129">
        <v>416571</v>
      </c>
      <c r="D45" s="115">
        <v>48.75</v>
      </c>
      <c r="E45" s="129">
        <f t="shared" si="0"/>
        <v>142154853.75</v>
      </c>
      <c r="F45" s="123"/>
      <c r="G45" s="18">
        <f t="shared" si="1"/>
        <v>0</v>
      </c>
    </row>
    <row r="46" spans="1:7" ht="13.5">
      <c r="A46" s="16" t="s">
        <v>244</v>
      </c>
      <c r="B46" s="16">
        <v>13</v>
      </c>
      <c r="C46" s="129">
        <v>446008</v>
      </c>
      <c r="D46" s="115">
        <v>50</v>
      </c>
      <c r="E46" s="129">
        <f t="shared" si="0"/>
        <v>289905200</v>
      </c>
      <c r="F46" s="123"/>
      <c r="G46" s="18">
        <f t="shared" si="1"/>
        <v>0</v>
      </c>
    </row>
    <row r="47" spans="1:7" ht="13.5">
      <c r="A47" s="16" t="s">
        <v>245</v>
      </c>
      <c r="B47" s="16">
        <v>19</v>
      </c>
      <c r="C47" s="129">
        <v>436826</v>
      </c>
      <c r="D47" s="115">
        <v>51.25</v>
      </c>
      <c r="E47" s="129">
        <f t="shared" si="0"/>
        <v>425359317.5</v>
      </c>
      <c r="F47" s="123">
        <v>1</v>
      </c>
      <c r="G47" s="18">
        <f t="shared" si="1"/>
        <v>22387332.5</v>
      </c>
    </row>
    <row r="48" spans="1:7" ht="13.5">
      <c r="A48" s="16" t="s">
        <v>153</v>
      </c>
      <c r="B48" s="16">
        <v>17</v>
      </c>
      <c r="C48" s="129">
        <v>433529</v>
      </c>
      <c r="D48" s="115">
        <v>52.5</v>
      </c>
      <c r="E48" s="129">
        <f t="shared" si="0"/>
        <v>386924632.5</v>
      </c>
      <c r="F48" s="123">
        <v>17</v>
      </c>
      <c r="G48" s="18">
        <f t="shared" si="1"/>
        <v>386924632.5</v>
      </c>
    </row>
    <row r="49" spans="1:7" ht="13.5">
      <c r="A49" s="16" t="s">
        <v>154</v>
      </c>
      <c r="B49" s="16"/>
      <c r="C49" s="129"/>
      <c r="D49" s="115"/>
      <c r="E49" s="129">
        <f t="shared" si="0"/>
        <v>0</v>
      </c>
      <c r="F49" s="123"/>
      <c r="G49" s="18">
        <f t="shared" si="1"/>
        <v>0</v>
      </c>
    </row>
    <row r="50" spans="1:7" ht="13.5">
      <c r="A50" s="16" t="s">
        <v>155</v>
      </c>
      <c r="B50" s="16"/>
      <c r="C50" s="129"/>
      <c r="D50" s="115"/>
      <c r="E50" s="129">
        <f t="shared" si="0"/>
        <v>0</v>
      </c>
      <c r="F50" s="123"/>
      <c r="G50" s="18">
        <f t="shared" si="1"/>
        <v>0</v>
      </c>
    </row>
    <row r="51" spans="1:7" ht="13.5">
      <c r="A51" s="16" t="s">
        <v>156</v>
      </c>
      <c r="B51" s="16"/>
      <c r="C51" s="129"/>
      <c r="D51" s="115"/>
      <c r="E51" s="129">
        <f t="shared" si="0"/>
        <v>0</v>
      </c>
      <c r="F51" s="123"/>
      <c r="G51" s="18">
        <f t="shared" si="1"/>
        <v>0</v>
      </c>
    </row>
    <row r="52" spans="1:7" ht="13.5">
      <c r="A52" s="16" t="s">
        <v>157</v>
      </c>
      <c r="B52" s="16"/>
      <c r="C52" s="129"/>
      <c r="D52" s="115"/>
      <c r="E52" s="129">
        <f t="shared" si="0"/>
        <v>0</v>
      </c>
      <c r="F52" s="123"/>
      <c r="G52" s="18">
        <f t="shared" si="1"/>
        <v>0</v>
      </c>
    </row>
    <row r="53" spans="1:7" ht="13.5">
      <c r="A53" s="16" t="s">
        <v>158</v>
      </c>
      <c r="B53" s="16"/>
      <c r="C53" s="129"/>
      <c r="D53" s="115"/>
      <c r="E53" s="129">
        <f t="shared" si="0"/>
        <v>0</v>
      </c>
      <c r="F53" s="123"/>
      <c r="G53" s="18">
        <f t="shared" si="1"/>
        <v>0</v>
      </c>
    </row>
    <row r="54" spans="1:7" ht="13.5">
      <c r="A54" s="16" t="s">
        <v>502</v>
      </c>
      <c r="B54" s="16"/>
      <c r="C54" s="129"/>
      <c r="D54" s="115"/>
      <c r="E54" s="129">
        <f t="shared" si="0"/>
        <v>0</v>
      </c>
      <c r="F54" s="123"/>
      <c r="G54" s="18">
        <f t="shared" si="1"/>
        <v>0</v>
      </c>
    </row>
    <row r="55" spans="1:7" ht="13.5">
      <c r="A55" s="16"/>
      <c r="B55" s="16"/>
      <c r="C55" s="129"/>
      <c r="D55" s="115"/>
      <c r="E55" s="129"/>
      <c r="F55" s="123"/>
      <c r="G55" s="18">
        <f t="shared" si="1"/>
        <v>0</v>
      </c>
    </row>
    <row r="56" spans="1:7" ht="13.5">
      <c r="A56" s="16" t="s">
        <v>187</v>
      </c>
      <c r="B56" s="16"/>
      <c r="C56" s="129"/>
      <c r="D56" s="16"/>
      <c r="E56" s="129">
        <f>ROUND(SUM(E8:E54),0)</f>
        <v>8801361021</v>
      </c>
      <c r="F56" s="123"/>
      <c r="G56" s="18">
        <f>SUM(G8:G55)</f>
        <v>687967935</v>
      </c>
    </row>
    <row r="57" spans="1:5" ht="45" customHeight="1">
      <c r="A57" s="664" t="s">
        <v>503</v>
      </c>
      <c r="B57" s="665"/>
      <c r="C57" s="665"/>
      <c r="D57" s="665"/>
      <c r="E57" s="665"/>
    </row>
    <row r="58" spans="1:5" ht="37.5" customHeight="1">
      <c r="A58" s="666" t="s">
        <v>278</v>
      </c>
      <c r="B58" s="667"/>
      <c r="C58" s="667"/>
      <c r="D58" s="667"/>
      <c r="E58" s="667"/>
    </row>
  </sheetData>
  <sheetProtection/>
  <mergeCells count="3">
    <mergeCell ref="A3:E3"/>
    <mergeCell ref="A57:E57"/>
    <mergeCell ref="A58:E58"/>
  </mergeCells>
  <printOptions/>
  <pageMargins left="0.787" right="0.787" top="0.984" bottom="0.984" header="0.512" footer="0.512"/>
  <pageSetup orientation="portrait" paperSize="9"/>
</worksheet>
</file>

<file path=xl/worksheets/sheet22.xml><?xml version="1.0" encoding="utf-8"?>
<worksheet xmlns="http://schemas.openxmlformats.org/spreadsheetml/2006/main" xmlns:r="http://schemas.openxmlformats.org/officeDocument/2006/relationships">
  <sheetPr>
    <tabColor indexed="20"/>
  </sheetPr>
  <dimension ref="A1:G58"/>
  <sheetViews>
    <sheetView zoomScalePageLayoutView="0" workbookViewId="0" topLeftCell="A1">
      <selection activeCell="E25" sqref="E25"/>
    </sheetView>
  </sheetViews>
  <sheetFormatPr defaultColWidth="9.00390625" defaultRowHeight="13.5"/>
  <cols>
    <col min="1" max="1" width="19.375" style="0" bestFit="1" customWidth="1"/>
    <col min="2" max="2" width="10.25390625" style="0" bestFit="1" customWidth="1"/>
    <col min="3" max="3" width="16.50390625" style="0" bestFit="1" customWidth="1"/>
    <col min="4" max="4" width="15.25390625" style="0" bestFit="1" customWidth="1"/>
    <col min="5" max="5" width="23.25390625" style="0" bestFit="1" customWidth="1"/>
    <col min="6" max="6" width="13.125" style="0" customWidth="1"/>
    <col min="7" max="7" width="12.125" style="0" customWidth="1"/>
  </cols>
  <sheetData>
    <row r="1" ht="13.5">
      <c r="A1" s="12" t="s">
        <v>609</v>
      </c>
    </row>
    <row r="3" spans="1:5" ht="17.25">
      <c r="A3" s="668" t="s">
        <v>480</v>
      </c>
      <c r="B3" s="668"/>
      <c r="C3" s="668"/>
      <c r="D3" s="668"/>
      <c r="E3" s="668"/>
    </row>
    <row r="5" spans="1:5" ht="13.5">
      <c r="A5" t="s">
        <v>610</v>
      </c>
      <c r="E5" s="111"/>
    </row>
    <row r="6" spans="1:7" ht="67.5">
      <c r="A6" s="17" t="s">
        <v>611</v>
      </c>
      <c r="B6" s="17" t="s">
        <v>612</v>
      </c>
      <c r="C6" s="325" t="s">
        <v>613</v>
      </c>
      <c r="D6" s="17" t="s">
        <v>614</v>
      </c>
      <c r="E6" s="325" t="s">
        <v>615</v>
      </c>
      <c r="F6" s="329" t="s">
        <v>481</v>
      </c>
      <c r="G6" s="329" t="s">
        <v>482</v>
      </c>
    </row>
    <row r="7" spans="1:7" ht="13.5">
      <c r="A7" s="16"/>
      <c r="B7" s="112" t="s">
        <v>616</v>
      </c>
      <c r="C7" s="326" t="s">
        <v>617</v>
      </c>
      <c r="D7" s="17" t="s">
        <v>499</v>
      </c>
      <c r="E7" s="326" t="s">
        <v>617</v>
      </c>
      <c r="F7" s="118" t="s">
        <v>616</v>
      </c>
      <c r="G7" s="16"/>
    </row>
    <row r="8" spans="1:7" ht="13.5">
      <c r="A8" s="16" t="s">
        <v>500</v>
      </c>
      <c r="B8" s="112">
        <v>11</v>
      </c>
      <c r="C8" s="326">
        <v>512836.36363636365</v>
      </c>
      <c r="D8" s="114">
        <v>0</v>
      </c>
      <c r="E8" s="324">
        <f aca="true" t="shared" si="0" ref="E8:E54">B8*C8*D8</f>
        <v>0</v>
      </c>
      <c r="F8" s="123">
        <v>1</v>
      </c>
      <c r="G8" s="18">
        <f>C8*D8*F8</f>
        <v>0</v>
      </c>
    </row>
    <row r="9" spans="1:7" ht="13.5">
      <c r="A9" s="16" t="s">
        <v>501</v>
      </c>
      <c r="B9" s="112">
        <v>52</v>
      </c>
      <c r="C9" s="326">
        <v>227332.6923076923</v>
      </c>
      <c r="D9" s="114">
        <v>0.6</v>
      </c>
      <c r="E9" s="324">
        <f t="shared" si="0"/>
        <v>7092780</v>
      </c>
      <c r="F9" s="123">
        <v>3</v>
      </c>
      <c r="G9" s="18">
        <f aca="true" t="shared" si="1" ref="G9:G55">C9*D9*F9</f>
        <v>409198.8461538461</v>
      </c>
    </row>
    <row r="10" spans="1:7" ht="13.5">
      <c r="A10" s="16" t="s">
        <v>254</v>
      </c>
      <c r="B10" s="16">
        <v>52</v>
      </c>
      <c r="C10" s="324">
        <v>245780.76923076922</v>
      </c>
      <c r="D10" s="115">
        <v>0.6</v>
      </c>
      <c r="E10" s="324">
        <f t="shared" si="0"/>
        <v>7668360</v>
      </c>
      <c r="F10" s="123"/>
      <c r="G10" s="18">
        <f t="shared" si="1"/>
        <v>0</v>
      </c>
    </row>
    <row r="11" spans="1:7" ht="13.5">
      <c r="A11" s="16" t="s">
        <v>255</v>
      </c>
      <c r="B11" s="16">
        <v>51</v>
      </c>
      <c r="C11" s="324">
        <v>230850.98039215687</v>
      </c>
      <c r="D11" s="115">
        <v>1.2</v>
      </c>
      <c r="E11" s="324">
        <f t="shared" si="0"/>
        <v>14128080</v>
      </c>
      <c r="F11" s="123">
        <v>1</v>
      </c>
      <c r="G11" s="18">
        <f t="shared" si="1"/>
        <v>277021.17647058825</v>
      </c>
    </row>
    <row r="12" spans="1:7" ht="13.5">
      <c r="A12" s="16" t="s">
        <v>256</v>
      </c>
      <c r="B12" s="16">
        <v>42</v>
      </c>
      <c r="C12" s="324">
        <v>217788.09523809524</v>
      </c>
      <c r="D12" s="115">
        <v>1.8</v>
      </c>
      <c r="E12" s="324">
        <f t="shared" si="0"/>
        <v>16464780</v>
      </c>
      <c r="F12" s="123">
        <v>3</v>
      </c>
      <c r="G12" s="18">
        <f t="shared" si="1"/>
        <v>1176055.7142857143</v>
      </c>
    </row>
    <row r="13" spans="1:7" ht="13.5">
      <c r="A13" s="16" t="s">
        <v>257</v>
      </c>
      <c r="B13" s="16">
        <v>54</v>
      </c>
      <c r="C13" s="324">
        <v>220575.92592592593</v>
      </c>
      <c r="D13" s="115">
        <v>2.4</v>
      </c>
      <c r="E13" s="324">
        <f t="shared" si="0"/>
        <v>28586640</v>
      </c>
      <c r="F13" s="123">
        <v>1</v>
      </c>
      <c r="G13" s="18">
        <f t="shared" si="1"/>
        <v>529382.2222222222</v>
      </c>
    </row>
    <row r="14" spans="1:7" ht="13.5">
      <c r="A14" s="16" t="s">
        <v>258</v>
      </c>
      <c r="B14" s="16">
        <v>33</v>
      </c>
      <c r="C14" s="324">
        <v>232866.66666666666</v>
      </c>
      <c r="D14" s="115">
        <v>3</v>
      </c>
      <c r="E14" s="324">
        <f t="shared" si="0"/>
        <v>23053800</v>
      </c>
      <c r="F14" s="123"/>
      <c r="G14" s="18">
        <f t="shared" si="1"/>
        <v>0</v>
      </c>
    </row>
    <row r="15" spans="1:7" ht="13.5">
      <c r="A15" s="16" t="s">
        <v>259</v>
      </c>
      <c r="B15" s="16">
        <v>31</v>
      </c>
      <c r="C15" s="324">
        <v>247987.09677419355</v>
      </c>
      <c r="D15" s="115">
        <v>4.5</v>
      </c>
      <c r="E15" s="324">
        <f t="shared" si="0"/>
        <v>34594200</v>
      </c>
      <c r="F15" s="123">
        <v>1</v>
      </c>
      <c r="G15" s="18">
        <f t="shared" si="1"/>
        <v>1115941.935483871</v>
      </c>
    </row>
    <row r="16" spans="1:7" ht="13.5">
      <c r="A16" s="16" t="s">
        <v>260</v>
      </c>
      <c r="B16" s="16">
        <v>21</v>
      </c>
      <c r="C16" s="324">
        <v>274471.4285714286</v>
      </c>
      <c r="D16" s="115">
        <v>5.25</v>
      </c>
      <c r="E16" s="324">
        <f t="shared" si="0"/>
        <v>30260475</v>
      </c>
      <c r="F16" s="123"/>
      <c r="G16" s="18">
        <f t="shared" si="1"/>
        <v>0</v>
      </c>
    </row>
    <row r="17" spans="1:7" ht="13.5">
      <c r="A17" s="16" t="s">
        <v>261</v>
      </c>
      <c r="B17" s="16">
        <v>26</v>
      </c>
      <c r="C17" s="324">
        <v>276034.6153846154</v>
      </c>
      <c r="D17" s="115">
        <v>6</v>
      </c>
      <c r="E17" s="324">
        <f t="shared" si="0"/>
        <v>43061400</v>
      </c>
      <c r="F17" s="123">
        <v>2</v>
      </c>
      <c r="G17" s="18">
        <f t="shared" si="1"/>
        <v>3312415.3846153845</v>
      </c>
    </row>
    <row r="18" spans="1:7" ht="13.5">
      <c r="A18" s="16" t="s">
        <v>262</v>
      </c>
      <c r="B18" s="16">
        <v>26</v>
      </c>
      <c r="C18" s="324">
        <v>284703.8461538461</v>
      </c>
      <c r="D18" s="115">
        <v>6.75</v>
      </c>
      <c r="E18" s="324">
        <f t="shared" si="0"/>
        <v>49965524.99999999</v>
      </c>
      <c r="F18" s="123"/>
      <c r="G18" s="18">
        <f t="shared" si="1"/>
        <v>0</v>
      </c>
    </row>
    <row r="19" spans="1:7" ht="13.5">
      <c r="A19" s="16" t="s">
        <v>263</v>
      </c>
      <c r="B19" s="16">
        <v>42</v>
      </c>
      <c r="C19" s="324">
        <v>306254.7619047619</v>
      </c>
      <c r="D19" s="115">
        <v>7.5</v>
      </c>
      <c r="E19" s="324">
        <f t="shared" si="0"/>
        <v>96470250</v>
      </c>
      <c r="F19" s="123"/>
      <c r="G19" s="18">
        <f t="shared" si="1"/>
        <v>0</v>
      </c>
    </row>
    <row r="20" spans="1:7" ht="13.5">
      <c r="A20" s="16" t="s">
        <v>264</v>
      </c>
      <c r="B20" s="16">
        <v>33</v>
      </c>
      <c r="C20" s="324">
        <v>307193.9393939394</v>
      </c>
      <c r="D20" s="115">
        <v>8.88</v>
      </c>
      <c r="E20" s="324">
        <f t="shared" si="0"/>
        <v>90020112.00000001</v>
      </c>
      <c r="F20" s="123">
        <v>1</v>
      </c>
      <c r="G20" s="18">
        <f t="shared" si="1"/>
        <v>2727882.181818182</v>
      </c>
    </row>
    <row r="21" spans="1:7" ht="13.5">
      <c r="A21" s="16" t="s">
        <v>265</v>
      </c>
      <c r="B21" s="16">
        <v>34</v>
      </c>
      <c r="C21" s="324">
        <v>322452.9411764706</v>
      </c>
      <c r="D21" s="115">
        <v>9.76</v>
      </c>
      <c r="E21" s="324">
        <f t="shared" si="0"/>
        <v>107002784</v>
      </c>
      <c r="F21" s="123">
        <v>1</v>
      </c>
      <c r="G21" s="18">
        <f t="shared" si="1"/>
        <v>3147140.705882353</v>
      </c>
    </row>
    <row r="22" spans="1:7" ht="13.5">
      <c r="A22" s="16" t="s">
        <v>266</v>
      </c>
      <c r="B22" s="16">
        <v>30</v>
      </c>
      <c r="C22" s="324">
        <v>337930</v>
      </c>
      <c r="D22" s="115">
        <v>10.64</v>
      </c>
      <c r="E22" s="324">
        <f t="shared" si="0"/>
        <v>107867256</v>
      </c>
      <c r="F22" s="123"/>
      <c r="G22" s="18">
        <f t="shared" si="1"/>
        <v>0</v>
      </c>
    </row>
    <row r="23" spans="1:7" ht="13.5">
      <c r="A23" s="16" t="s">
        <v>267</v>
      </c>
      <c r="B23" s="16">
        <v>32</v>
      </c>
      <c r="C23" s="324">
        <v>349143.75</v>
      </c>
      <c r="D23" s="115">
        <v>11.52</v>
      </c>
      <c r="E23" s="324">
        <f t="shared" si="0"/>
        <v>128708352</v>
      </c>
      <c r="F23" s="123"/>
      <c r="G23" s="18">
        <f t="shared" si="1"/>
        <v>0</v>
      </c>
    </row>
    <row r="24" spans="1:7" ht="13.5">
      <c r="A24" s="16" t="s">
        <v>268</v>
      </c>
      <c r="B24" s="16">
        <v>33</v>
      </c>
      <c r="C24" s="324">
        <v>347003.0303030303</v>
      </c>
      <c r="D24" s="115">
        <v>12.4</v>
      </c>
      <c r="E24" s="324">
        <f t="shared" si="0"/>
        <v>141993640</v>
      </c>
      <c r="F24" s="123"/>
      <c r="G24" s="18">
        <f t="shared" si="1"/>
        <v>0</v>
      </c>
    </row>
    <row r="25" spans="1:7" ht="13.5">
      <c r="A25" s="16" t="s">
        <v>269</v>
      </c>
      <c r="B25" s="16">
        <v>39</v>
      </c>
      <c r="C25" s="324">
        <v>358166.6666666667</v>
      </c>
      <c r="D25" s="115">
        <v>13.28</v>
      </c>
      <c r="E25" s="324">
        <f t="shared" si="0"/>
        <v>185501680</v>
      </c>
      <c r="F25" s="123"/>
      <c r="G25" s="18">
        <f t="shared" si="1"/>
        <v>0</v>
      </c>
    </row>
    <row r="26" spans="1:7" ht="13.5">
      <c r="A26" s="16" t="s">
        <v>270</v>
      </c>
      <c r="B26" s="16">
        <v>32</v>
      </c>
      <c r="C26" s="324">
        <v>357081.25</v>
      </c>
      <c r="D26" s="115">
        <v>14.16</v>
      </c>
      <c r="E26" s="324">
        <f t="shared" si="0"/>
        <v>161800656</v>
      </c>
      <c r="F26" s="123"/>
      <c r="G26" s="18">
        <f t="shared" si="1"/>
        <v>0</v>
      </c>
    </row>
    <row r="27" spans="1:7" ht="13.5">
      <c r="A27" s="16" t="s">
        <v>271</v>
      </c>
      <c r="B27" s="16">
        <v>23</v>
      </c>
      <c r="C27" s="324">
        <v>381930.4347826087</v>
      </c>
      <c r="D27" s="115">
        <v>15.04</v>
      </c>
      <c r="E27" s="324">
        <f t="shared" si="0"/>
        <v>132117375.99999999</v>
      </c>
      <c r="F27" s="123"/>
      <c r="G27" s="18">
        <f t="shared" si="1"/>
        <v>0</v>
      </c>
    </row>
    <row r="28" spans="1:7" ht="13.5">
      <c r="A28" s="16" t="s">
        <v>272</v>
      </c>
      <c r="B28" s="16">
        <v>31</v>
      </c>
      <c r="C28" s="324">
        <v>400448.3870967742</v>
      </c>
      <c r="D28" s="115">
        <v>15.92</v>
      </c>
      <c r="E28" s="324">
        <f t="shared" si="0"/>
        <v>197629288</v>
      </c>
      <c r="F28" s="123"/>
      <c r="G28" s="18">
        <f t="shared" si="1"/>
        <v>0</v>
      </c>
    </row>
    <row r="29" spans="1:7" ht="13.5">
      <c r="A29" s="16" t="s">
        <v>227</v>
      </c>
      <c r="B29" s="16">
        <v>23</v>
      </c>
      <c r="C29" s="324">
        <v>392434.7826086957</v>
      </c>
      <c r="D29" s="115">
        <v>21</v>
      </c>
      <c r="E29" s="324">
        <f t="shared" si="0"/>
        <v>189546000</v>
      </c>
      <c r="F29" s="123"/>
      <c r="G29" s="18">
        <f t="shared" si="1"/>
        <v>0</v>
      </c>
    </row>
    <row r="30" spans="1:7" ht="13.5">
      <c r="A30" s="16" t="s">
        <v>228</v>
      </c>
      <c r="B30" s="16">
        <v>32</v>
      </c>
      <c r="C30" s="324">
        <v>417393.75</v>
      </c>
      <c r="D30" s="115">
        <v>22.2</v>
      </c>
      <c r="E30" s="324">
        <f t="shared" si="0"/>
        <v>296516520</v>
      </c>
      <c r="F30" s="123"/>
      <c r="G30" s="18">
        <f t="shared" si="1"/>
        <v>0</v>
      </c>
    </row>
    <row r="31" spans="1:7" ht="13.5">
      <c r="A31" s="16" t="s">
        <v>229</v>
      </c>
      <c r="B31" s="16">
        <v>32</v>
      </c>
      <c r="C31" s="324">
        <v>400928.125</v>
      </c>
      <c r="D31" s="115">
        <v>23.4</v>
      </c>
      <c r="E31" s="324">
        <f t="shared" si="0"/>
        <v>300214980</v>
      </c>
      <c r="F31" s="123">
        <v>1</v>
      </c>
      <c r="G31" s="18">
        <f t="shared" si="1"/>
        <v>9381718.125</v>
      </c>
    </row>
    <row r="32" spans="1:7" ht="13.5">
      <c r="A32" s="16" t="s">
        <v>230</v>
      </c>
      <c r="B32" s="16">
        <v>29</v>
      </c>
      <c r="C32" s="324">
        <v>424910.3448275862</v>
      </c>
      <c r="D32" s="115">
        <v>24.6</v>
      </c>
      <c r="E32" s="324">
        <f t="shared" si="0"/>
        <v>303131040</v>
      </c>
      <c r="F32" s="123"/>
      <c r="G32" s="18">
        <f t="shared" si="1"/>
        <v>0</v>
      </c>
    </row>
    <row r="33" spans="1:7" ht="13.5">
      <c r="A33" s="16" t="s">
        <v>231</v>
      </c>
      <c r="B33" s="16">
        <v>29</v>
      </c>
      <c r="C33" s="324">
        <v>421634.4827586207</v>
      </c>
      <c r="D33" s="115">
        <v>25.8</v>
      </c>
      <c r="E33" s="324">
        <f t="shared" si="0"/>
        <v>315466920</v>
      </c>
      <c r="F33" s="123"/>
      <c r="G33" s="18">
        <f t="shared" si="1"/>
        <v>0</v>
      </c>
    </row>
    <row r="34" spans="1:7" ht="13.5">
      <c r="A34" s="16" t="s">
        <v>232</v>
      </c>
      <c r="B34" s="16">
        <v>26</v>
      </c>
      <c r="C34" s="324">
        <v>474684.6153846154</v>
      </c>
      <c r="D34" s="115">
        <v>33.75</v>
      </c>
      <c r="E34" s="324">
        <f t="shared" si="0"/>
        <v>416535750</v>
      </c>
      <c r="F34" s="123">
        <v>1</v>
      </c>
      <c r="G34" s="18">
        <f t="shared" si="1"/>
        <v>16020605.769230768</v>
      </c>
    </row>
    <row r="35" spans="1:7" ht="13.5">
      <c r="A35" s="16" t="s">
        <v>233</v>
      </c>
      <c r="B35" s="16">
        <v>29</v>
      </c>
      <c r="C35" s="324">
        <v>448031.0344827586</v>
      </c>
      <c r="D35" s="115">
        <v>35.25</v>
      </c>
      <c r="E35" s="324">
        <f t="shared" si="0"/>
        <v>457999725</v>
      </c>
      <c r="F35" s="123"/>
      <c r="G35" s="18">
        <f t="shared" si="1"/>
        <v>0</v>
      </c>
    </row>
    <row r="36" spans="1:7" ht="13.5">
      <c r="A36" s="16" t="s">
        <v>234</v>
      </c>
      <c r="B36" s="16">
        <v>28</v>
      </c>
      <c r="C36" s="324">
        <v>448103.5714285714</v>
      </c>
      <c r="D36" s="115">
        <v>36.75</v>
      </c>
      <c r="E36" s="324">
        <f t="shared" si="0"/>
        <v>461098575</v>
      </c>
      <c r="F36" s="123"/>
      <c r="G36" s="18">
        <f t="shared" si="1"/>
        <v>0</v>
      </c>
    </row>
    <row r="37" spans="1:7" ht="13.5">
      <c r="A37" s="16" t="s">
        <v>235</v>
      </c>
      <c r="B37" s="16">
        <v>27</v>
      </c>
      <c r="C37" s="324">
        <v>466892.5925925926</v>
      </c>
      <c r="D37" s="115">
        <v>38.25</v>
      </c>
      <c r="E37" s="324">
        <f t="shared" si="0"/>
        <v>482183325</v>
      </c>
      <c r="F37" s="123"/>
      <c r="G37" s="18">
        <f t="shared" si="1"/>
        <v>0</v>
      </c>
    </row>
    <row r="38" spans="1:7" ht="13.5">
      <c r="A38" s="16" t="s">
        <v>236</v>
      </c>
      <c r="B38" s="16">
        <v>31</v>
      </c>
      <c r="C38" s="324">
        <v>477819.3548387097</v>
      </c>
      <c r="D38" s="115">
        <v>39.75</v>
      </c>
      <c r="E38" s="324">
        <f t="shared" si="0"/>
        <v>588792900</v>
      </c>
      <c r="F38" s="123">
        <v>2</v>
      </c>
      <c r="G38" s="18">
        <f t="shared" si="1"/>
        <v>37986638.70967742</v>
      </c>
    </row>
    <row r="39" spans="1:7" ht="13.5">
      <c r="A39" s="16" t="s">
        <v>237</v>
      </c>
      <c r="B39" s="16">
        <v>27</v>
      </c>
      <c r="C39" s="324">
        <v>465303.7037037037</v>
      </c>
      <c r="D39" s="115">
        <v>41.25</v>
      </c>
      <c r="E39" s="324">
        <f t="shared" si="0"/>
        <v>518232000</v>
      </c>
      <c r="F39" s="123"/>
      <c r="G39" s="18">
        <f t="shared" si="1"/>
        <v>0</v>
      </c>
    </row>
    <row r="40" spans="1:7" ht="13.5">
      <c r="A40" s="16" t="s">
        <v>238</v>
      </c>
      <c r="B40" s="16">
        <v>32</v>
      </c>
      <c r="C40" s="324">
        <v>488446.875</v>
      </c>
      <c r="D40" s="115">
        <v>42.5</v>
      </c>
      <c r="E40" s="324">
        <f t="shared" si="0"/>
        <v>664287750</v>
      </c>
      <c r="F40" s="123">
        <v>3</v>
      </c>
      <c r="G40" s="18">
        <f t="shared" si="1"/>
        <v>62276976.5625</v>
      </c>
    </row>
    <row r="41" spans="1:7" ht="13.5">
      <c r="A41" s="16" t="s">
        <v>239</v>
      </c>
      <c r="B41" s="16">
        <v>13</v>
      </c>
      <c r="C41" s="324">
        <v>583607.6923076923</v>
      </c>
      <c r="D41" s="115">
        <v>43.75</v>
      </c>
      <c r="E41" s="324">
        <f t="shared" si="0"/>
        <v>331926874.99999994</v>
      </c>
      <c r="F41" s="123">
        <v>1</v>
      </c>
      <c r="G41" s="18">
        <f t="shared" si="1"/>
        <v>25532836.538461536</v>
      </c>
    </row>
    <row r="42" spans="1:7" ht="13.5">
      <c r="A42" s="16" t="s">
        <v>240</v>
      </c>
      <c r="B42" s="16">
        <v>5</v>
      </c>
      <c r="C42" s="324">
        <v>691680</v>
      </c>
      <c r="D42" s="115">
        <v>45</v>
      </c>
      <c r="E42" s="324">
        <f t="shared" si="0"/>
        <v>155628000</v>
      </c>
      <c r="F42" s="123">
        <v>1</v>
      </c>
      <c r="G42" s="18">
        <f t="shared" si="1"/>
        <v>31125600</v>
      </c>
    </row>
    <row r="43" spans="1:7" ht="13.5">
      <c r="A43" s="16" t="s">
        <v>241</v>
      </c>
      <c r="B43" s="16">
        <v>12</v>
      </c>
      <c r="C43" s="324">
        <v>485750</v>
      </c>
      <c r="D43" s="115">
        <v>46.25</v>
      </c>
      <c r="E43" s="324">
        <f t="shared" si="0"/>
        <v>269591250</v>
      </c>
      <c r="F43" s="123">
        <v>1</v>
      </c>
      <c r="G43" s="18">
        <f t="shared" si="1"/>
        <v>22465937.5</v>
      </c>
    </row>
    <row r="44" spans="1:7" ht="13.5">
      <c r="A44" s="16" t="s">
        <v>242</v>
      </c>
      <c r="B44" s="16">
        <v>7</v>
      </c>
      <c r="C44" s="324">
        <v>447742.85714285716</v>
      </c>
      <c r="D44" s="115">
        <v>47.5</v>
      </c>
      <c r="E44" s="324">
        <f t="shared" si="0"/>
        <v>148874500</v>
      </c>
      <c r="F44" s="123"/>
      <c r="G44" s="18">
        <f t="shared" si="1"/>
        <v>0</v>
      </c>
    </row>
    <row r="45" spans="1:7" ht="13.5">
      <c r="A45" s="16" t="s">
        <v>243</v>
      </c>
      <c r="B45" s="16">
        <v>12</v>
      </c>
      <c r="C45" s="324">
        <v>514175</v>
      </c>
      <c r="D45" s="115">
        <v>48.75</v>
      </c>
      <c r="E45" s="324">
        <f t="shared" si="0"/>
        <v>300792375</v>
      </c>
      <c r="F45" s="123">
        <v>1</v>
      </c>
      <c r="G45" s="18">
        <f t="shared" si="1"/>
        <v>25066031.25</v>
      </c>
    </row>
    <row r="46" spans="1:7" ht="13.5">
      <c r="A46" s="16" t="s">
        <v>244</v>
      </c>
      <c r="B46" s="16">
        <v>8</v>
      </c>
      <c r="C46" s="324">
        <v>500912.5</v>
      </c>
      <c r="D46" s="115">
        <v>50</v>
      </c>
      <c r="E46" s="324">
        <f t="shared" si="0"/>
        <v>200365000</v>
      </c>
      <c r="F46" s="123">
        <v>2</v>
      </c>
      <c r="G46" s="18">
        <f t="shared" si="1"/>
        <v>50091250</v>
      </c>
    </row>
    <row r="47" spans="1:7" ht="13.5">
      <c r="A47" s="16" t="s">
        <v>245</v>
      </c>
      <c r="B47" s="16">
        <v>5</v>
      </c>
      <c r="C47" s="324">
        <v>407560</v>
      </c>
      <c r="D47" s="115">
        <v>51.25</v>
      </c>
      <c r="E47" s="324">
        <f t="shared" si="0"/>
        <v>104437250</v>
      </c>
      <c r="F47" s="123"/>
      <c r="G47" s="18">
        <f t="shared" si="1"/>
        <v>0</v>
      </c>
    </row>
    <row r="48" spans="1:7" ht="13.5">
      <c r="A48" s="16" t="s">
        <v>153</v>
      </c>
      <c r="B48" s="16">
        <v>13</v>
      </c>
      <c r="C48" s="324">
        <v>444523.07692307694</v>
      </c>
      <c r="D48" s="115">
        <v>52.5</v>
      </c>
      <c r="E48" s="324">
        <f t="shared" si="0"/>
        <v>303387000</v>
      </c>
      <c r="F48" s="123"/>
      <c r="G48" s="18">
        <f t="shared" si="1"/>
        <v>0</v>
      </c>
    </row>
    <row r="49" spans="1:7" ht="13.5">
      <c r="A49" s="16" t="s">
        <v>154</v>
      </c>
      <c r="B49" s="16">
        <v>20</v>
      </c>
      <c r="C49" s="324">
        <v>438080</v>
      </c>
      <c r="D49" s="115">
        <v>53.75</v>
      </c>
      <c r="E49" s="324">
        <f t="shared" si="0"/>
        <v>470936000</v>
      </c>
      <c r="F49" s="123">
        <v>18</v>
      </c>
      <c r="G49" s="18">
        <f t="shared" si="1"/>
        <v>423842400</v>
      </c>
    </row>
    <row r="50" spans="1:7" ht="13.5">
      <c r="A50" s="16" t="s">
        <v>155</v>
      </c>
      <c r="B50" s="16">
        <v>1</v>
      </c>
      <c r="C50" s="324">
        <v>401800</v>
      </c>
      <c r="D50" s="115">
        <v>55</v>
      </c>
      <c r="E50" s="324">
        <f t="shared" si="0"/>
        <v>22099000</v>
      </c>
      <c r="F50" s="123"/>
      <c r="G50" s="18">
        <f t="shared" si="1"/>
        <v>0</v>
      </c>
    </row>
    <row r="51" spans="1:7" ht="13.5">
      <c r="A51" s="16" t="s">
        <v>156</v>
      </c>
      <c r="B51" s="16"/>
      <c r="C51" s="324"/>
      <c r="D51" s="115"/>
      <c r="E51" s="324">
        <f t="shared" si="0"/>
        <v>0</v>
      </c>
      <c r="F51" s="123"/>
      <c r="G51" s="18">
        <f t="shared" si="1"/>
        <v>0</v>
      </c>
    </row>
    <row r="52" spans="1:7" ht="13.5">
      <c r="A52" s="16" t="s">
        <v>157</v>
      </c>
      <c r="B52" s="16"/>
      <c r="C52" s="324"/>
      <c r="D52" s="115"/>
      <c r="E52" s="324">
        <f t="shared" si="0"/>
        <v>0</v>
      </c>
      <c r="F52" s="123"/>
      <c r="G52" s="18">
        <f t="shared" si="1"/>
        <v>0</v>
      </c>
    </row>
    <row r="53" spans="1:7" ht="13.5">
      <c r="A53" s="16" t="s">
        <v>158</v>
      </c>
      <c r="B53" s="16"/>
      <c r="C53" s="324"/>
      <c r="D53" s="115"/>
      <c r="E53" s="324">
        <f t="shared" si="0"/>
        <v>0</v>
      </c>
      <c r="F53" s="123"/>
      <c r="G53" s="18">
        <f t="shared" si="1"/>
        <v>0</v>
      </c>
    </row>
    <row r="54" spans="1:7" ht="13.5">
      <c r="A54" s="16" t="s">
        <v>502</v>
      </c>
      <c r="B54" s="16"/>
      <c r="C54" s="324"/>
      <c r="D54" s="115"/>
      <c r="E54" s="324">
        <f t="shared" si="0"/>
        <v>0</v>
      </c>
      <c r="F54" s="123"/>
      <c r="G54" s="18">
        <f t="shared" si="1"/>
        <v>0</v>
      </c>
    </row>
    <row r="55" spans="1:7" ht="13.5">
      <c r="A55" s="16"/>
      <c r="B55" s="16"/>
      <c r="C55" s="324"/>
      <c r="D55" s="115"/>
      <c r="E55" s="324"/>
      <c r="F55" s="123"/>
      <c r="G55" s="18">
        <f t="shared" si="1"/>
        <v>0</v>
      </c>
    </row>
    <row r="56" spans="1:7" ht="13.5">
      <c r="A56" s="16" t="s">
        <v>187</v>
      </c>
      <c r="B56" s="16"/>
      <c r="C56" s="324"/>
      <c r="D56" s="16"/>
      <c r="E56" s="324">
        <f>SUM(E8:E54)</f>
        <v>8906030169</v>
      </c>
      <c r="F56" s="123"/>
      <c r="G56" s="18">
        <f>SUM(G8:G55)</f>
        <v>716485032.6218019</v>
      </c>
    </row>
    <row r="57" spans="1:5" ht="45" customHeight="1">
      <c r="A57" s="664" t="s">
        <v>503</v>
      </c>
      <c r="B57" s="665"/>
      <c r="C57" s="665"/>
      <c r="D57" s="665"/>
      <c r="E57" s="665"/>
    </row>
    <row r="58" spans="1:5" ht="37.5" customHeight="1">
      <c r="A58" s="666" t="s">
        <v>278</v>
      </c>
      <c r="B58" s="667"/>
      <c r="C58" s="667"/>
      <c r="D58" s="667"/>
      <c r="E58" s="667"/>
    </row>
  </sheetData>
  <sheetProtection/>
  <mergeCells count="3">
    <mergeCell ref="A3:E3"/>
    <mergeCell ref="A57:E57"/>
    <mergeCell ref="A58:E58"/>
  </mergeCells>
  <printOptions/>
  <pageMargins left="0.787" right="0.787" top="0.984" bottom="0.984" header="0.512" footer="0.512"/>
  <pageSetup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tabColor rgb="FF7030A0"/>
  </sheetPr>
  <dimension ref="A1:G82"/>
  <sheetViews>
    <sheetView zoomScalePageLayoutView="0" workbookViewId="0" topLeftCell="A58">
      <selection activeCell="G6" sqref="G6"/>
    </sheetView>
  </sheetViews>
  <sheetFormatPr defaultColWidth="9.00390625" defaultRowHeight="13.5"/>
  <cols>
    <col min="1" max="1" width="19.375" style="0" bestFit="1" customWidth="1"/>
    <col min="2" max="2" width="10.25390625" style="0" bestFit="1" customWidth="1"/>
    <col min="3" max="3" width="16.50390625" style="0" bestFit="1" customWidth="1"/>
    <col min="4" max="4" width="15.25390625" style="0" bestFit="1" customWidth="1"/>
    <col min="5" max="5" width="23.25390625" style="0" bestFit="1" customWidth="1"/>
    <col min="7" max="7" width="14.125" style="0" customWidth="1"/>
  </cols>
  <sheetData>
    <row r="1" spans="1:7" ht="13.5">
      <c r="A1" s="12" t="s">
        <v>609</v>
      </c>
      <c r="F1" s="360" t="s">
        <v>207</v>
      </c>
      <c r="G1" s="360"/>
    </row>
    <row r="3" spans="1:5" ht="17.25">
      <c r="A3" s="668" t="s">
        <v>195</v>
      </c>
      <c r="B3" s="668"/>
      <c r="C3" s="668"/>
      <c r="D3" s="668"/>
      <c r="E3" s="668"/>
    </row>
    <row r="5" spans="1:5" ht="13.5">
      <c r="A5" t="s">
        <v>610</v>
      </c>
      <c r="E5" s="111"/>
    </row>
    <row r="6" spans="1:7" ht="67.5">
      <c r="A6" s="17" t="s">
        <v>611</v>
      </c>
      <c r="B6" s="17" t="s">
        <v>612</v>
      </c>
      <c r="C6" s="361" t="s">
        <v>613</v>
      </c>
      <c r="D6" s="17" t="s">
        <v>614</v>
      </c>
      <c r="E6" s="361" t="s">
        <v>615</v>
      </c>
      <c r="F6" s="329" t="s">
        <v>628</v>
      </c>
      <c r="G6" s="329" t="s">
        <v>629</v>
      </c>
    </row>
    <row r="7" spans="1:7" ht="13.5">
      <c r="A7" s="16"/>
      <c r="B7" s="112" t="s">
        <v>616</v>
      </c>
      <c r="C7" s="363" t="s">
        <v>617</v>
      </c>
      <c r="D7" s="17" t="s">
        <v>499</v>
      </c>
      <c r="E7" s="363" t="s">
        <v>617</v>
      </c>
      <c r="F7" s="118" t="s">
        <v>616</v>
      </c>
      <c r="G7" s="16"/>
    </row>
    <row r="8" spans="1:7" ht="13.5">
      <c r="A8" s="16" t="s">
        <v>500</v>
      </c>
      <c r="B8" s="112">
        <v>8</v>
      </c>
      <c r="C8" s="363">
        <v>165975</v>
      </c>
      <c r="D8" s="114">
        <v>0</v>
      </c>
      <c r="E8" s="24">
        <f aca="true" t="shared" si="0" ref="E8:E54">B8*C8*D8</f>
        <v>0</v>
      </c>
      <c r="F8" s="123">
        <v>0</v>
      </c>
      <c r="G8" s="18">
        <f>C8*D8*F8</f>
        <v>0</v>
      </c>
    </row>
    <row r="9" spans="1:7" ht="13.5">
      <c r="A9" s="16" t="s">
        <v>501</v>
      </c>
      <c r="B9" s="112">
        <v>48</v>
      </c>
      <c r="C9" s="363">
        <v>271481.25</v>
      </c>
      <c r="D9" s="114">
        <v>0.6</v>
      </c>
      <c r="E9" s="24">
        <f t="shared" si="0"/>
        <v>7818660</v>
      </c>
      <c r="F9" s="123">
        <v>4</v>
      </c>
      <c r="G9" s="18">
        <f aca="true" t="shared" si="1" ref="G9:G55">C9*D9*F9</f>
        <v>651555</v>
      </c>
    </row>
    <row r="10" spans="1:7" ht="13.5">
      <c r="A10" s="16" t="s">
        <v>254</v>
      </c>
      <c r="B10" s="16">
        <v>59</v>
      </c>
      <c r="C10" s="24">
        <v>245710.16949152542</v>
      </c>
      <c r="D10" s="115">
        <v>0.6</v>
      </c>
      <c r="E10" s="24">
        <f t="shared" si="0"/>
        <v>8698140</v>
      </c>
      <c r="F10" s="123">
        <v>5</v>
      </c>
      <c r="G10" s="18">
        <f t="shared" si="1"/>
        <v>737130.5084745762</v>
      </c>
    </row>
    <row r="11" spans="1:7" ht="13.5">
      <c r="A11" s="16" t="s">
        <v>255</v>
      </c>
      <c r="B11" s="16">
        <v>53</v>
      </c>
      <c r="C11" s="24">
        <v>251347.16981132075</v>
      </c>
      <c r="D11" s="115">
        <v>1.2</v>
      </c>
      <c r="E11" s="24">
        <f t="shared" si="0"/>
        <v>15985680</v>
      </c>
      <c r="F11" s="123">
        <v>3</v>
      </c>
      <c r="G11" s="18">
        <f t="shared" si="1"/>
        <v>904849.8113207547</v>
      </c>
    </row>
    <row r="12" spans="1:7" ht="13.5">
      <c r="A12" s="16" t="s">
        <v>256</v>
      </c>
      <c r="B12" s="16">
        <v>46</v>
      </c>
      <c r="C12" s="24">
        <v>213660.86956521738</v>
      </c>
      <c r="D12" s="115">
        <v>1.8</v>
      </c>
      <c r="E12" s="24">
        <f t="shared" si="0"/>
        <v>17691120</v>
      </c>
      <c r="F12" s="123">
        <v>0</v>
      </c>
      <c r="G12" s="18">
        <f t="shared" si="1"/>
        <v>0</v>
      </c>
    </row>
    <row r="13" spans="1:7" ht="13.5">
      <c r="A13" s="16" t="s">
        <v>257</v>
      </c>
      <c r="B13" s="16">
        <v>41</v>
      </c>
      <c r="C13" s="24">
        <v>229178.0487804878</v>
      </c>
      <c r="D13" s="115">
        <v>2.4</v>
      </c>
      <c r="E13" s="24">
        <f t="shared" si="0"/>
        <v>22551120</v>
      </c>
      <c r="F13" s="123">
        <v>0</v>
      </c>
      <c r="G13" s="18">
        <f t="shared" si="1"/>
        <v>0</v>
      </c>
    </row>
    <row r="14" spans="1:7" ht="13.5">
      <c r="A14" s="16" t="s">
        <v>258</v>
      </c>
      <c r="B14" s="16">
        <v>47</v>
      </c>
      <c r="C14" s="24">
        <v>227440.4255319149</v>
      </c>
      <c r="D14" s="115">
        <v>3</v>
      </c>
      <c r="E14" s="24">
        <f t="shared" si="0"/>
        <v>32069100</v>
      </c>
      <c r="F14" s="123">
        <v>1</v>
      </c>
      <c r="G14" s="18">
        <f t="shared" si="1"/>
        <v>682321.2765957447</v>
      </c>
    </row>
    <row r="15" spans="1:7" ht="13.5">
      <c r="A15" s="16" t="s">
        <v>259</v>
      </c>
      <c r="B15" s="16">
        <v>31</v>
      </c>
      <c r="C15" s="24">
        <v>240229.03225806452</v>
      </c>
      <c r="D15" s="115">
        <v>3.6</v>
      </c>
      <c r="E15" s="24">
        <f t="shared" si="0"/>
        <v>26809560</v>
      </c>
      <c r="F15" s="123">
        <v>1</v>
      </c>
      <c r="G15" s="18">
        <f t="shared" si="1"/>
        <v>864824.5161290322</v>
      </c>
    </row>
    <row r="16" spans="1:7" ht="13.5">
      <c r="A16" s="16" t="s">
        <v>260</v>
      </c>
      <c r="B16" s="16">
        <v>31</v>
      </c>
      <c r="C16" s="24">
        <v>263090.32258064515</v>
      </c>
      <c r="D16" s="115">
        <v>4.2</v>
      </c>
      <c r="E16" s="24">
        <f t="shared" si="0"/>
        <v>34254360</v>
      </c>
      <c r="F16" s="123">
        <v>0</v>
      </c>
      <c r="G16" s="18">
        <f t="shared" si="1"/>
        <v>0</v>
      </c>
    </row>
    <row r="17" spans="1:7" ht="13.5">
      <c r="A17" s="16" t="s">
        <v>261</v>
      </c>
      <c r="B17" s="16">
        <v>24</v>
      </c>
      <c r="C17" s="24">
        <v>277416.6666666667</v>
      </c>
      <c r="D17" s="115">
        <v>4.8</v>
      </c>
      <c r="E17" s="24">
        <f t="shared" si="0"/>
        <v>31958400</v>
      </c>
      <c r="F17" s="123">
        <v>0</v>
      </c>
      <c r="G17" s="18">
        <f t="shared" si="1"/>
        <v>0</v>
      </c>
    </row>
    <row r="18" spans="1:7" ht="13.5">
      <c r="A18" s="16" t="s">
        <v>262</v>
      </c>
      <c r="B18" s="16">
        <v>23</v>
      </c>
      <c r="C18" s="24">
        <v>284186.95652173914</v>
      </c>
      <c r="D18" s="115">
        <v>5.4</v>
      </c>
      <c r="E18" s="24">
        <f t="shared" si="0"/>
        <v>35296020</v>
      </c>
      <c r="F18" s="123">
        <v>0</v>
      </c>
      <c r="G18" s="18">
        <f t="shared" si="1"/>
        <v>0</v>
      </c>
    </row>
    <row r="19" spans="1:7" ht="13.5">
      <c r="A19" s="16" t="s">
        <v>263</v>
      </c>
      <c r="B19" s="16">
        <v>35</v>
      </c>
      <c r="C19" s="24">
        <v>293394.28571428574</v>
      </c>
      <c r="D19" s="115">
        <v>6</v>
      </c>
      <c r="E19" s="24">
        <f t="shared" si="0"/>
        <v>61612800</v>
      </c>
      <c r="F19" s="123">
        <v>0</v>
      </c>
      <c r="G19" s="18">
        <f t="shared" si="1"/>
        <v>0</v>
      </c>
    </row>
    <row r="20" spans="1:7" ht="13.5">
      <c r="A20" s="16" t="s">
        <v>264</v>
      </c>
      <c r="B20" s="16">
        <v>44</v>
      </c>
      <c r="C20" s="24">
        <v>307088.63636363635</v>
      </c>
      <c r="D20" s="115">
        <v>8.88</v>
      </c>
      <c r="E20" s="24">
        <f t="shared" si="0"/>
        <v>119985672.00000001</v>
      </c>
      <c r="F20" s="123">
        <v>0</v>
      </c>
      <c r="G20" s="18">
        <f t="shared" si="1"/>
        <v>0</v>
      </c>
    </row>
    <row r="21" spans="1:7" ht="13.5">
      <c r="A21" s="16" t="s">
        <v>265</v>
      </c>
      <c r="B21" s="16">
        <v>33</v>
      </c>
      <c r="C21" s="24">
        <v>311654.54545454547</v>
      </c>
      <c r="D21" s="115">
        <v>9.76</v>
      </c>
      <c r="E21" s="24">
        <f t="shared" si="0"/>
        <v>100377696</v>
      </c>
      <c r="F21" s="123">
        <v>0</v>
      </c>
      <c r="G21" s="18">
        <f t="shared" si="1"/>
        <v>0</v>
      </c>
    </row>
    <row r="22" spans="1:7" ht="13.5">
      <c r="A22" s="16" t="s">
        <v>266</v>
      </c>
      <c r="B22" s="16">
        <v>33</v>
      </c>
      <c r="C22" s="24">
        <v>318739.3939393939</v>
      </c>
      <c r="D22" s="115">
        <v>10.64</v>
      </c>
      <c r="E22" s="24">
        <f t="shared" si="0"/>
        <v>111915776</v>
      </c>
      <c r="F22" s="123">
        <v>0</v>
      </c>
      <c r="G22" s="18">
        <f t="shared" si="1"/>
        <v>0</v>
      </c>
    </row>
    <row r="23" spans="1:7" ht="13.5">
      <c r="A23" s="16" t="s">
        <v>267</v>
      </c>
      <c r="B23" s="16">
        <v>32</v>
      </c>
      <c r="C23" s="24">
        <v>342893.75</v>
      </c>
      <c r="D23" s="115">
        <v>11.52</v>
      </c>
      <c r="E23" s="24">
        <f t="shared" si="0"/>
        <v>126404352</v>
      </c>
      <c r="F23" s="123">
        <v>0</v>
      </c>
      <c r="G23" s="18">
        <f t="shared" si="1"/>
        <v>0</v>
      </c>
    </row>
    <row r="24" spans="1:7" ht="13.5">
      <c r="A24" s="16" t="s">
        <v>268</v>
      </c>
      <c r="B24" s="16">
        <v>28</v>
      </c>
      <c r="C24" s="24">
        <v>345478.5714285714</v>
      </c>
      <c r="D24" s="115">
        <v>12.4</v>
      </c>
      <c r="E24" s="24">
        <f t="shared" si="0"/>
        <v>119950160</v>
      </c>
      <c r="F24" s="123">
        <v>0</v>
      </c>
      <c r="G24" s="18">
        <f t="shared" si="1"/>
        <v>0</v>
      </c>
    </row>
    <row r="25" spans="1:7" ht="13.5">
      <c r="A25" s="16" t="s">
        <v>269</v>
      </c>
      <c r="B25" s="16">
        <v>36</v>
      </c>
      <c r="C25" s="24">
        <v>342972.22222222225</v>
      </c>
      <c r="D25" s="115">
        <v>15.39</v>
      </c>
      <c r="E25" s="24">
        <f t="shared" si="0"/>
        <v>190020330</v>
      </c>
      <c r="F25" s="123">
        <v>1</v>
      </c>
      <c r="G25" s="18">
        <f t="shared" si="1"/>
        <v>5278342.500000001</v>
      </c>
    </row>
    <row r="26" spans="1:7" ht="13.5">
      <c r="A26" s="16" t="s">
        <v>270</v>
      </c>
      <c r="B26" s="16">
        <v>67</v>
      </c>
      <c r="C26" s="24">
        <v>351744.77611940296</v>
      </c>
      <c r="D26" s="115">
        <v>16.83</v>
      </c>
      <c r="E26" s="24">
        <f t="shared" si="0"/>
        <v>396630926.99999994</v>
      </c>
      <c r="F26" s="123">
        <v>1</v>
      </c>
      <c r="G26" s="18">
        <f t="shared" si="1"/>
        <v>5919864.582089551</v>
      </c>
    </row>
    <row r="27" spans="1:7" ht="13.5">
      <c r="A27" s="16" t="s">
        <v>271</v>
      </c>
      <c r="B27" s="16">
        <v>30</v>
      </c>
      <c r="C27" s="24">
        <v>366236.6666666667</v>
      </c>
      <c r="D27" s="115">
        <v>18.27</v>
      </c>
      <c r="E27" s="24">
        <f t="shared" si="0"/>
        <v>200734317</v>
      </c>
      <c r="F27" s="123">
        <v>0</v>
      </c>
      <c r="G27" s="18">
        <f t="shared" si="1"/>
        <v>0</v>
      </c>
    </row>
    <row r="28" spans="1:7" ht="13.5">
      <c r="A28" s="16" t="s">
        <v>272</v>
      </c>
      <c r="B28" s="16">
        <v>28</v>
      </c>
      <c r="C28" s="24">
        <v>387957.14285714284</v>
      </c>
      <c r="D28" s="115">
        <v>19.71</v>
      </c>
      <c r="E28" s="24">
        <f t="shared" si="0"/>
        <v>214105788</v>
      </c>
      <c r="F28" s="123">
        <v>0</v>
      </c>
      <c r="G28" s="18">
        <f t="shared" si="1"/>
        <v>0</v>
      </c>
    </row>
    <row r="29" spans="1:7" ht="13.5">
      <c r="A29" s="16" t="s">
        <v>227</v>
      </c>
      <c r="B29" s="16">
        <v>28</v>
      </c>
      <c r="C29" s="24">
        <v>384185.71428571426</v>
      </c>
      <c r="D29" s="115">
        <v>23.5</v>
      </c>
      <c r="E29" s="24">
        <f t="shared" si="0"/>
        <v>252794200</v>
      </c>
      <c r="F29" s="123">
        <v>1</v>
      </c>
      <c r="G29" s="18">
        <f t="shared" si="1"/>
        <v>9028364.285714285</v>
      </c>
    </row>
    <row r="30" spans="1:7" ht="13.5">
      <c r="A30" s="16" t="s">
        <v>228</v>
      </c>
      <c r="B30" s="16">
        <v>33</v>
      </c>
      <c r="C30" s="24">
        <v>402318.1818181818</v>
      </c>
      <c r="D30" s="115">
        <v>25.5</v>
      </c>
      <c r="E30" s="24">
        <f t="shared" si="0"/>
        <v>338550750</v>
      </c>
      <c r="F30" s="123">
        <v>1</v>
      </c>
      <c r="G30" s="18">
        <f t="shared" si="1"/>
        <v>10259113.636363637</v>
      </c>
    </row>
    <row r="31" spans="1:7" ht="13.5">
      <c r="A31" s="16" t="s">
        <v>229</v>
      </c>
      <c r="B31" s="16">
        <v>29</v>
      </c>
      <c r="C31" s="24">
        <v>380682.7586206897</v>
      </c>
      <c r="D31" s="115">
        <v>27.5</v>
      </c>
      <c r="E31" s="24">
        <f t="shared" si="0"/>
        <v>303594500</v>
      </c>
      <c r="F31" s="123">
        <v>0</v>
      </c>
      <c r="G31" s="18">
        <f t="shared" si="1"/>
        <v>0</v>
      </c>
    </row>
    <row r="32" spans="1:7" ht="13.5">
      <c r="A32" s="16" t="s">
        <v>230</v>
      </c>
      <c r="B32" s="16">
        <v>39</v>
      </c>
      <c r="C32" s="24">
        <v>405179.4871794872</v>
      </c>
      <c r="D32" s="115">
        <v>29.5</v>
      </c>
      <c r="E32" s="24">
        <f t="shared" si="0"/>
        <v>466159000</v>
      </c>
      <c r="F32" s="123">
        <v>0</v>
      </c>
      <c r="G32" s="18">
        <f t="shared" si="1"/>
        <v>0</v>
      </c>
    </row>
    <row r="33" spans="1:7" ht="13.5">
      <c r="A33" s="16" t="s">
        <v>231</v>
      </c>
      <c r="B33" s="16">
        <v>28</v>
      </c>
      <c r="C33" s="24">
        <v>399771.4285714286</v>
      </c>
      <c r="D33" s="115">
        <v>31.5</v>
      </c>
      <c r="E33" s="24">
        <f t="shared" si="0"/>
        <v>352598400</v>
      </c>
      <c r="F33" s="123">
        <v>0</v>
      </c>
      <c r="G33" s="18">
        <f t="shared" si="1"/>
        <v>0</v>
      </c>
    </row>
    <row r="34" spans="1:7" ht="13.5">
      <c r="A34" s="16" t="s">
        <v>232</v>
      </c>
      <c r="B34" s="16">
        <v>21</v>
      </c>
      <c r="C34" s="24">
        <v>442195.2380952381</v>
      </c>
      <c r="D34" s="115">
        <v>33.5</v>
      </c>
      <c r="E34" s="24">
        <f t="shared" si="0"/>
        <v>311084350</v>
      </c>
      <c r="F34" s="123">
        <v>1</v>
      </c>
      <c r="G34" s="18">
        <f t="shared" si="1"/>
        <v>14813540.476190476</v>
      </c>
    </row>
    <row r="35" spans="1:7" ht="13.5">
      <c r="A35" s="16" t="s">
        <v>233</v>
      </c>
      <c r="B35" s="16">
        <v>29</v>
      </c>
      <c r="C35" s="24">
        <v>420013.7931034483</v>
      </c>
      <c r="D35" s="115">
        <v>35.1</v>
      </c>
      <c r="E35" s="24">
        <f t="shared" si="0"/>
        <v>427532040</v>
      </c>
      <c r="F35" s="123">
        <v>0</v>
      </c>
      <c r="G35" s="18">
        <f t="shared" si="1"/>
        <v>0</v>
      </c>
    </row>
    <row r="36" spans="1:7" ht="13.5">
      <c r="A36" s="16" t="s">
        <v>234</v>
      </c>
      <c r="B36" s="16">
        <v>33</v>
      </c>
      <c r="C36" s="24">
        <v>444069.69696969696</v>
      </c>
      <c r="D36" s="115">
        <v>36.7</v>
      </c>
      <c r="E36" s="24">
        <f t="shared" si="0"/>
        <v>537812810</v>
      </c>
      <c r="F36" s="123">
        <v>0</v>
      </c>
      <c r="G36" s="18">
        <f t="shared" si="1"/>
        <v>0</v>
      </c>
    </row>
    <row r="37" spans="1:7" ht="13.5">
      <c r="A37" s="16" t="s">
        <v>235</v>
      </c>
      <c r="B37" s="16">
        <v>32</v>
      </c>
      <c r="C37" s="24">
        <v>429718.75</v>
      </c>
      <c r="D37" s="115">
        <v>38.3</v>
      </c>
      <c r="E37" s="24">
        <f t="shared" si="0"/>
        <v>526663299.99999994</v>
      </c>
      <c r="F37" s="123">
        <v>1</v>
      </c>
      <c r="G37" s="18">
        <f t="shared" si="1"/>
        <v>16458228.124999998</v>
      </c>
    </row>
    <row r="38" spans="1:7" ht="13.5">
      <c r="A38" s="16" t="s">
        <v>236</v>
      </c>
      <c r="B38" s="16">
        <v>26</v>
      </c>
      <c r="C38" s="24">
        <v>457653.8461538461</v>
      </c>
      <c r="D38" s="115">
        <v>39.9</v>
      </c>
      <c r="E38" s="24">
        <f t="shared" si="0"/>
        <v>474770100</v>
      </c>
      <c r="F38" s="123">
        <v>1</v>
      </c>
      <c r="G38" s="18">
        <f t="shared" si="1"/>
        <v>18260388.46153846</v>
      </c>
    </row>
    <row r="39" spans="1:7" ht="13.5">
      <c r="A39" s="16" t="s">
        <v>237</v>
      </c>
      <c r="B39" s="16">
        <v>31</v>
      </c>
      <c r="C39" s="24">
        <v>437690.32258064515</v>
      </c>
      <c r="D39" s="115">
        <v>41.5</v>
      </c>
      <c r="E39" s="24">
        <f t="shared" si="0"/>
        <v>563088600</v>
      </c>
      <c r="F39" s="123">
        <v>3</v>
      </c>
      <c r="G39" s="18">
        <f t="shared" si="1"/>
        <v>54492445.16129032</v>
      </c>
    </row>
    <row r="40" spans="1:7" ht="13.5">
      <c r="A40" s="16" t="s">
        <v>238</v>
      </c>
      <c r="B40" s="16">
        <v>28</v>
      </c>
      <c r="C40" s="24">
        <v>462467.85714285716</v>
      </c>
      <c r="D40" s="115">
        <v>42.7</v>
      </c>
      <c r="E40" s="24">
        <f t="shared" si="0"/>
        <v>552926570</v>
      </c>
      <c r="F40" s="123">
        <v>3</v>
      </c>
      <c r="G40" s="18">
        <f t="shared" si="1"/>
        <v>59242132.500000015</v>
      </c>
    </row>
    <row r="41" spans="1:7" ht="13.5">
      <c r="A41" s="16" t="s">
        <v>239</v>
      </c>
      <c r="B41" s="16">
        <v>11</v>
      </c>
      <c r="C41" s="24">
        <v>577327.2727272727</v>
      </c>
      <c r="D41" s="115">
        <v>43.9</v>
      </c>
      <c r="E41" s="24">
        <f t="shared" si="0"/>
        <v>278791340</v>
      </c>
      <c r="F41" s="123">
        <v>1</v>
      </c>
      <c r="G41" s="18">
        <f t="shared" si="1"/>
        <v>25344667.27272727</v>
      </c>
    </row>
    <row r="42" spans="1:7" ht="13.5">
      <c r="A42" s="16" t="s">
        <v>240</v>
      </c>
      <c r="B42" s="16">
        <v>7</v>
      </c>
      <c r="C42" s="24">
        <v>532785.7142857143</v>
      </c>
      <c r="D42" s="115">
        <v>45.1</v>
      </c>
      <c r="E42" s="24">
        <f t="shared" si="0"/>
        <v>168200450</v>
      </c>
      <c r="F42" s="123">
        <v>1</v>
      </c>
      <c r="G42" s="18">
        <f t="shared" si="1"/>
        <v>24028635.714285716</v>
      </c>
    </row>
    <row r="43" spans="1:7" ht="13.5">
      <c r="A43" s="16" t="s">
        <v>241</v>
      </c>
      <c r="B43" s="16">
        <v>9</v>
      </c>
      <c r="C43" s="24">
        <v>498400</v>
      </c>
      <c r="D43" s="115">
        <v>46.3</v>
      </c>
      <c r="E43" s="24">
        <f t="shared" si="0"/>
        <v>207683280</v>
      </c>
      <c r="F43" s="123">
        <v>3</v>
      </c>
      <c r="G43" s="18">
        <f t="shared" si="1"/>
        <v>69227760</v>
      </c>
    </row>
    <row r="44" spans="1:7" ht="13.5">
      <c r="A44" s="16" t="s">
        <v>242</v>
      </c>
      <c r="B44" s="16">
        <v>5</v>
      </c>
      <c r="C44" s="24">
        <v>415680</v>
      </c>
      <c r="D44" s="115">
        <v>47.5</v>
      </c>
      <c r="E44" s="24">
        <f t="shared" si="0"/>
        <v>98724000</v>
      </c>
      <c r="F44" s="123">
        <v>1</v>
      </c>
      <c r="G44" s="18">
        <f t="shared" si="1"/>
        <v>19744800</v>
      </c>
    </row>
    <row r="45" spans="1:7" ht="13.5">
      <c r="A45" s="16" t="s">
        <v>243</v>
      </c>
      <c r="B45" s="16">
        <v>9</v>
      </c>
      <c r="C45" s="24">
        <v>418166.6666666667</v>
      </c>
      <c r="D45" s="115">
        <v>48.7</v>
      </c>
      <c r="E45" s="24">
        <f t="shared" si="0"/>
        <v>183282450</v>
      </c>
      <c r="F45" s="123">
        <v>3</v>
      </c>
      <c r="G45" s="18">
        <f t="shared" si="1"/>
        <v>61094150</v>
      </c>
    </row>
    <row r="46" spans="1:7" ht="13.5">
      <c r="A46" s="16" t="s">
        <v>244</v>
      </c>
      <c r="B46" s="16">
        <v>5</v>
      </c>
      <c r="C46" s="24">
        <v>444640</v>
      </c>
      <c r="D46" s="115">
        <v>49.9</v>
      </c>
      <c r="E46" s="24">
        <f t="shared" si="0"/>
        <v>110937680</v>
      </c>
      <c r="F46" s="123">
        <v>0</v>
      </c>
      <c r="G46" s="18">
        <f t="shared" si="1"/>
        <v>0</v>
      </c>
    </row>
    <row r="47" spans="1:7" ht="13.5">
      <c r="A47" s="16" t="s">
        <v>245</v>
      </c>
      <c r="B47" s="16">
        <v>5</v>
      </c>
      <c r="C47" s="24">
        <v>402360</v>
      </c>
      <c r="D47" s="115">
        <v>51.1</v>
      </c>
      <c r="E47" s="24">
        <f t="shared" si="0"/>
        <v>102802980</v>
      </c>
      <c r="F47" s="123">
        <v>4</v>
      </c>
      <c r="G47" s="18">
        <f t="shared" si="1"/>
        <v>82242384</v>
      </c>
    </row>
    <row r="48" spans="1:7" ht="13.5">
      <c r="A48" s="16" t="s">
        <v>153</v>
      </c>
      <c r="B48" s="16">
        <v>13</v>
      </c>
      <c r="C48" s="24">
        <v>416507.6923076923</v>
      </c>
      <c r="D48" s="115">
        <v>52.3</v>
      </c>
      <c r="E48" s="24">
        <f t="shared" si="0"/>
        <v>283183580</v>
      </c>
      <c r="F48" s="123">
        <v>13</v>
      </c>
      <c r="G48" s="18">
        <f t="shared" si="1"/>
        <v>283183580</v>
      </c>
    </row>
    <row r="49" spans="1:7" ht="13.5">
      <c r="A49" s="16" t="s">
        <v>154</v>
      </c>
      <c r="B49" s="16">
        <v>1</v>
      </c>
      <c r="C49" s="24">
        <v>415500</v>
      </c>
      <c r="D49" s="115">
        <v>53.5</v>
      </c>
      <c r="E49" s="24">
        <f t="shared" si="0"/>
        <v>22229250</v>
      </c>
      <c r="F49" s="123">
        <v>0</v>
      </c>
      <c r="G49" s="18">
        <f t="shared" si="1"/>
        <v>0</v>
      </c>
    </row>
    <row r="50" spans="1:7" ht="13.5">
      <c r="A50" s="16" t="s">
        <v>155</v>
      </c>
      <c r="B50" s="16"/>
      <c r="C50" s="24"/>
      <c r="D50" s="115">
        <v>54.7</v>
      </c>
      <c r="E50" s="24">
        <f t="shared" si="0"/>
        <v>0</v>
      </c>
      <c r="F50" s="123">
        <v>0</v>
      </c>
      <c r="G50" s="18">
        <f t="shared" si="1"/>
        <v>0</v>
      </c>
    </row>
    <row r="51" spans="1:7" ht="13.5">
      <c r="A51" s="16" t="s">
        <v>156</v>
      </c>
      <c r="B51" s="16"/>
      <c r="C51" s="24"/>
      <c r="D51" s="115">
        <v>55.9</v>
      </c>
      <c r="E51" s="24">
        <f t="shared" si="0"/>
        <v>0</v>
      </c>
      <c r="F51" s="123">
        <v>0</v>
      </c>
      <c r="G51" s="18">
        <f t="shared" si="1"/>
        <v>0</v>
      </c>
    </row>
    <row r="52" spans="1:7" ht="13.5">
      <c r="A52" s="16" t="s">
        <v>157</v>
      </c>
      <c r="B52" s="16"/>
      <c r="C52" s="24"/>
      <c r="D52" s="115">
        <v>57.1</v>
      </c>
      <c r="E52" s="24">
        <f t="shared" si="0"/>
        <v>0</v>
      </c>
      <c r="F52" s="123">
        <v>0</v>
      </c>
      <c r="G52" s="18">
        <f t="shared" si="1"/>
        <v>0</v>
      </c>
    </row>
    <row r="53" spans="1:7" ht="13.5">
      <c r="A53" s="16" t="s">
        <v>158</v>
      </c>
      <c r="B53" s="16"/>
      <c r="C53" s="24"/>
      <c r="D53" s="115">
        <v>58.3</v>
      </c>
      <c r="E53" s="24">
        <f t="shared" si="0"/>
        <v>0</v>
      </c>
      <c r="F53" s="123">
        <v>0</v>
      </c>
      <c r="G53" s="18">
        <f t="shared" si="1"/>
        <v>0</v>
      </c>
    </row>
    <row r="54" spans="1:7" ht="13.5">
      <c r="A54" s="16" t="s">
        <v>502</v>
      </c>
      <c r="B54" s="16"/>
      <c r="C54" s="24"/>
      <c r="D54" s="115">
        <v>59.28</v>
      </c>
      <c r="E54" s="24">
        <f t="shared" si="0"/>
        <v>0</v>
      </c>
      <c r="F54" s="123">
        <v>0</v>
      </c>
      <c r="G54" s="18">
        <f t="shared" si="1"/>
        <v>0</v>
      </c>
    </row>
    <row r="55" spans="1:7" ht="13.5">
      <c r="A55" s="16"/>
      <c r="B55" s="16"/>
      <c r="C55" s="24"/>
      <c r="D55" s="115"/>
      <c r="E55" s="24"/>
      <c r="F55" s="123">
        <v>0</v>
      </c>
      <c r="G55" s="18">
        <f t="shared" si="1"/>
        <v>0</v>
      </c>
    </row>
    <row r="56" spans="1:7" ht="13.5">
      <c r="A56" s="16" t="s">
        <v>187</v>
      </c>
      <c r="B56" s="16"/>
      <c r="C56" s="24"/>
      <c r="D56" s="16"/>
      <c r="E56" s="24">
        <f>SUM(E8:E54)</f>
        <v>8438279608</v>
      </c>
      <c r="F56" s="123"/>
      <c r="G56" s="18">
        <f>SUM(G8:G55)</f>
        <v>762459077.8277198</v>
      </c>
    </row>
    <row r="57" spans="1:5" ht="45" customHeight="1">
      <c r="A57" s="664" t="s">
        <v>503</v>
      </c>
      <c r="B57" s="665"/>
      <c r="C57" s="665"/>
      <c r="D57" s="665"/>
      <c r="E57" s="665"/>
    </row>
    <row r="58" spans="1:5" ht="37.5" customHeight="1">
      <c r="A58" s="666" t="s">
        <v>278</v>
      </c>
      <c r="B58" s="667"/>
      <c r="C58" s="667"/>
      <c r="D58" s="667"/>
      <c r="E58" s="667"/>
    </row>
    <row r="60" spans="1:4" ht="13.5">
      <c r="A60" s="12" t="s">
        <v>196</v>
      </c>
      <c r="D60" s="360" t="s">
        <v>207</v>
      </c>
    </row>
    <row r="62" spans="1:4" ht="17.25">
      <c r="A62" s="668" t="s">
        <v>197</v>
      </c>
      <c r="B62" s="668"/>
      <c r="C62" s="668"/>
      <c r="D62" s="668"/>
    </row>
    <row r="64" spans="1:4" ht="13.5">
      <c r="A64" t="s">
        <v>610</v>
      </c>
      <c r="D64" s="111"/>
    </row>
    <row r="65" spans="1:5" ht="13.5">
      <c r="A65" s="17" t="s">
        <v>99</v>
      </c>
      <c r="B65" s="17" t="s">
        <v>198</v>
      </c>
      <c r="C65" s="17" t="s">
        <v>199</v>
      </c>
      <c r="D65" s="23" t="s">
        <v>200</v>
      </c>
      <c r="E65" s="23" t="s">
        <v>201</v>
      </c>
    </row>
    <row r="66" spans="1:5" ht="13.5">
      <c r="A66" s="16"/>
      <c r="B66" s="112"/>
      <c r="C66" s="17"/>
      <c r="D66" s="113"/>
      <c r="E66" s="16"/>
    </row>
    <row r="67" spans="1:5" ht="13.5">
      <c r="A67" s="16" t="s">
        <v>202</v>
      </c>
      <c r="B67" s="363">
        <v>79200</v>
      </c>
      <c r="C67" s="364">
        <v>2</v>
      </c>
      <c r="D67" s="24">
        <f>B67*C67*30</f>
        <v>4752000</v>
      </c>
      <c r="E67" s="16">
        <f aca="true" t="shared" si="2" ref="E67:E77">B68*C67*30</f>
        <v>3750000</v>
      </c>
    </row>
    <row r="68" spans="1:5" ht="13.5">
      <c r="A68" s="16" t="s">
        <v>203</v>
      </c>
      <c r="B68" s="363">
        <v>62500</v>
      </c>
      <c r="C68" s="364">
        <v>13</v>
      </c>
      <c r="D68" s="24">
        <f aca="true" t="shared" si="3" ref="D68:D77">B68*C68*30</f>
        <v>24375000</v>
      </c>
      <c r="E68" s="16">
        <f t="shared" si="2"/>
        <v>21118500</v>
      </c>
    </row>
    <row r="69" spans="1:5" ht="13.5">
      <c r="A69" s="16" t="s">
        <v>204</v>
      </c>
      <c r="B69" s="24">
        <v>54150</v>
      </c>
      <c r="C69" s="365">
        <v>3</v>
      </c>
      <c r="D69" s="24">
        <f t="shared" si="3"/>
        <v>4873500</v>
      </c>
      <c r="E69" s="16">
        <f t="shared" si="2"/>
        <v>4500000</v>
      </c>
    </row>
    <row r="70" spans="1:5" ht="13.5">
      <c r="A70" s="16" t="s">
        <v>205</v>
      </c>
      <c r="B70" s="24">
        <v>50000</v>
      </c>
      <c r="C70" s="365">
        <v>32</v>
      </c>
      <c r="D70" s="24">
        <f t="shared" si="3"/>
        <v>48000000</v>
      </c>
      <c r="E70" s="16">
        <f t="shared" si="2"/>
        <v>44016000</v>
      </c>
    </row>
    <row r="71" spans="1:5" ht="13.5">
      <c r="A71" s="16" t="s">
        <v>206</v>
      </c>
      <c r="B71" s="24">
        <v>45850</v>
      </c>
      <c r="C71" s="365">
        <v>54</v>
      </c>
      <c r="D71" s="24">
        <f t="shared" si="3"/>
        <v>74277000</v>
      </c>
      <c r="E71" s="16">
        <f t="shared" si="2"/>
        <v>67554000</v>
      </c>
    </row>
    <row r="72" spans="1:5" ht="13.5">
      <c r="A72" s="16" t="s">
        <v>382</v>
      </c>
      <c r="B72" s="24">
        <v>41700</v>
      </c>
      <c r="C72" s="365">
        <v>49</v>
      </c>
      <c r="D72" s="24">
        <f t="shared" si="3"/>
        <v>61299000</v>
      </c>
      <c r="E72" s="16">
        <f t="shared" si="2"/>
        <v>49024500</v>
      </c>
    </row>
    <row r="73" spans="1:5" ht="13.5">
      <c r="A73" s="16" t="s">
        <v>383</v>
      </c>
      <c r="B73" s="24">
        <v>33350</v>
      </c>
      <c r="C73" s="365">
        <v>207</v>
      </c>
      <c r="D73" s="24">
        <f t="shared" si="3"/>
        <v>207103500</v>
      </c>
      <c r="E73" s="16">
        <f t="shared" si="2"/>
        <v>155250000</v>
      </c>
    </row>
    <row r="74" spans="1:5" ht="13.5">
      <c r="A74" s="16" t="s">
        <v>384</v>
      </c>
      <c r="B74" s="24">
        <v>25000</v>
      </c>
      <c r="C74" s="365">
        <v>90</v>
      </c>
      <c r="D74" s="24">
        <f t="shared" si="3"/>
        <v>67500000</v>
      </c>
      <c r="E74" s="16">
        <f t="shared" si="2"/>
        <v>56295000</v>
      </c>
    </row>
    <row r="75" spans="1:5" ht="13.5">
      <c r="A75" s="16" t="s">
        <v>385</v>
      </c>
      <c r="B75" s="24">
        <v>20850</v>
      </c>
      <c r="C75" s="365">
        <v>128</v>
      </c>
      <c r="D75" s="24">
        <f t="shared" si="3"/>
        <v>80064000</v>
      </c>
      <c r="E75" s="16">
        <f t="shared" si="2"/>
        <v>64128000</v>
      </c>
    </row>
    <row r="76" spans="1:5" ht="13.5">
      <c r="A76" s="16" t="s">
        <v>386</v>
      </c>
      <c r="B76" s="24">
        <v>16700</v>
      </c>
      <c r="C76" s="365">
        <v>12</v>
      </c>
      <c r="D76" s="24">
        <f t="shared" si="3"/>
        <v>6012000</v>
      </c>
      <c r="E76" s="16">
        <f t="shared" si="2"/>
        <v>0</v>
      </c>
    </row>
    <row r="77" spans="1:5" ht="13.5">
      <c r="A77" s="16" t="s">
        <v>389</v>
      </c>
      <c r="B77" s="24">
        <v>0</v>
      </c>
      <c r="C77" s="365">
        <v>30</v>
      </c>
      <c r="D77" s="24">
        <f t="shared" si="3"/>
        <v>0</v>
      </c>
      <c r="E77" s="16">
        <f t="shared" si="2"/>
        <v>0</v>
      </c>
    </row>
    <row r="78" spans="1:5" ht="13.5">
      <c r="A78" s="16" t="s">
        <v>187</v>
      </c>
      <c r="B78" s="16"/>
      <c r="C78" s="16"/>
      <c r="D78" s="18">
        <f>SUM(D67:D77)</f>
        <v>578256000</v>
      </c>
      <c r="E78" s="18">
        <f>SUM(E67:E77)</f>
        <v>465636000</v>
      </c>
    </row>
    <row r="79" spans="4:5" ht="13.5">
      <c r="D79" s="366" t="s">
        <v>390</v>
      </c>
      <c r="E79" s="1">
        <f>D78+E78</f>
        <v>1043892000</v>
      </c>
    </row>
    <row r="82" spans="4:5" ht="13.5">
      <c r="D82" s="332" t="s">
        <v>391</v>
      </c>
      <c r="E82" s="367">
        <f>E56+E79</f>
        <v>9482171608</v>
      </c>
    </row>
  </sheetData>
  <sheetProtection/>
  <mergeCells count="4">
    <mergeCell ref="A3:E3"/>
    <mergeCell ref="A57:E57"/>
    <mergeCell ref="A58:E58"/>
    <mergeCell ref="A62:D62"/>
  </mergeCells>
  <printOptions/>
  <pageMargins left="0.787" right="0.787" top="0.984" bottom="0.984" header="0.512" footer="0.512"/>
  <pageSetup horizontalDpi="600" verticalDpi="600" orientation="portrait" paperSize="9" scale="86" r:id="rId1"/>
  <headerFooter alignWithMargins="0">
    <oddFooter>&amp;R&amp;D　&amp;T　&amp;A</oddFooter>
  </headerFooter>
</worksheet>
</file>

<file path=xl/worksheets/sheet24.xml><?xml version="1.0" encoding="utf-8"?>
<worksheet xmlns="http://schemas.openxmlformats.org/spreadsheetml/2006/main" xmlns:r="http://schemas.openxmlformats.org/officeDocument/2006/relationships">
  <sheetPr>
    <tabColor rgb="FFFFC000"/>
  </sheetPr>
  <dimension ref="A1:F26"/>
  <sheetViews>
    <sheetView zoomScalePageLayoutView="0" workbookViewId="0" topLeftCell="A7">
      <selection activeCell="G6" sqref="G6"/>
    </sheetView>
  </sheetViews>
  <sheetFormatPr defaultColWidth="9.00390625" defaultRowHeight="13.5"/>
  <cols>
    <col min="1" max="1" width="19.375" style="0" bestFit="1" customWidth="1"/>
    <col min="2" max="2" width="10.25390625" style="0" bestFit="1" customWidth="1"/>
    <col min="3" max="3" width="15.25390625" style="0" bestFit="1" customWidth="1"/>
    <col min="4" max="4" width="23.25390625" style="0" bestFit="1" customWidth="1"/>
    <col min="5" max="5" width="23.375" style="400" customWidth="1"/>
  </cols>
  <sheetData>
    <row r="1" spans="1:6" ht="13.5">
      <c r="A1" s="12" t="s">
        <v>196</v>
      </c>
      <c r="D1" s="360" t="s">
        <v>207</v>
      </c>
      <c r="F1" s="26"/>
    </row>
    <row r="3" spans="1:4" ht="17.25">
      <c r="A3" s="668" t="s">
        <v>197</v>
      </c>
      <c r="B3" s="668"/>
      <c r="C3" s="668"/>
      <c r="D3" s="668"/>
    </row>
    <row r="5" spans="1:4" ht="13.5">
      <c r="A5" t="s">
        <v>610</v>
      </c>
      <c r="D5" s="111"/>
    </row>
    <row r="6" spans="1:5" ht="13.5">
      <c r="A6" s="17" t="s">
        <v>99</v>
      </c>
      <c r="B6" s="17" t="s">
        <v>198</v>
      </c>
      <c r="C6" s="17" t="s">
        <v>199</v>
      </c>
      <c r="D6" s="23"/>
      <c r="E6" s="408"/>
    </row>
    <row r="7" spans="1:5" ht="13.5">
      <c r="A7" s="16"/>
      <c r="B7" s="112"/>
      <c r="C7" s="17"/>
      <c r="D7" s="113"/>
      <c r="E7" s="408"/>
    </row>
    <row r="8" spans="1:5" ht="13.5">
      <c r="A8" s="16" t="s">
        <v>202</v>
      </c>
      <c r="B8" s="134">
        <v>79200</v>
      </c>
      <c r="C8" s="364">
        <v>2</v>
      </c>
      <c r="D8" s="129">
        <f aca="true" t="shared" si="0" ref="D8:D18">B8*C8*30</f>
        <v>4752000</v>
      </c>
      <c r="E8" s="408">
        <f aca="true" t="shared" si="1" ref="E8:E18">B9*C8*30</f>
        <v>3750000</v>
      </c>
    </row>
    <row r="9" spans="1:5" ht="13.5">
      <c r="A9" s="16" t="s">
        <v>203</v>
      </c>
      <c r="B9" s="134">
        <v>62500</v>
      </c>
      <c r="C9" s="364">
        <v>13</v>
      </c>
      <c r="D9" s="129">
        <f t="shared" si="0"/>
        <v>24375000</v>
      </c>
      <c r="E9" s="408">
        <f t="shared" si="1"/>
        <v>21118500</v>
      </c>
    </row>
    <row r="10" spans="1:5" ht="13.5">
      <c r="A10" s="16" t="s">
        <v>204</v>
      </c>
      <c r="B10" s="129">
        <v>54150</v>
      </c>
      <c r="C10" s="365">
        <v>6</v>
      </c>
      <c r="D10" s="129">
        <f t="shared" si="0"/>
        <v>9747000</v>
      </c>
      <c r="E10" s="408">
        <f t="shared" si="1"/>
        <v>9000000</v>
      </c>
    </row>
    <row r="11" spans="1:5" ht="13.5">
      <c r="A11" s="16" t="s">
        <v>205</v>
      </c>
      <c r="B11" s="129">
        <v>50000</v>
      </c>
      <c r="C11" s="365">
        <v>31</v>
      </c>
      <c r="D11" s="129">
        <f t="shared" si="0"/>
        <v>46500000</v>
      </c>
      <c r="E11" s="408">
        <f t="shared" si="1"/>
        <v>42640500</v>
      </c>
    </row>
    <row r="12" spans="1:5" ht="13.5">
      <c r="A12" s="16" t="s">
        <v>206</v>
      </c>
      <c r="B12" s="129">
        <v>45850</v>
      </c>
      <c r="C12" s="365">
        <v>53</v>
      </c>
      <c r="D12" s="129">
        <f t="shared" si="0"/>
        <v>72901500</v>
      </c>
      <c r="E12" s="408">
        <f t="shared" si="1"/>
        <v>66303000</v>
      </c>
    </row>
    <row r="13" spans="1:5" ht="13.5">
      <c r="A13" s="16" t="s">
        <v>382</v>
      </c>
      <c r="B13" s="129">
        <v>41700</v>
      </c>
      <c r="C13" s="365">
        <v>50</v>
      </c>
      <c r="D13" s="129">
        <f t="shared" si="0"/>
        <v>62550000</v>
      </c>
      <c r="E13" s="408">
        <f t="shared" si="1"/>
        <v>50025000</v>
      </c>
    </row>
    <row r="14" spans="1:5" ht="13.5">
      <c r="A14" s="16" t="s">
        <v>383</v>
      </c>
      <c r="B14" s="129">
        <v>33350</v>
      </c>
      <c r="C14" s="365">
        <v>195</v>
      </c>
      <c r="D14" s="129">
        <f t="shared" si="0"/>
        <v>195097500</v>
      </c>
      <c r="E14" s="408">
        <f t="shared" si="1"/>
        <v>146250000</v>
      </c>
    </row>
    <row r="15" spans="1:5" ht="13.5">
      <c r="A15" s="16" t="s">
        <v>384</v>
      </c>
      <c r="B15" s="129">
        <v>25000</v>
      </c>
      <c r="C15" s="365">
        <v>96</v>
      </c>
      <c r="D15" s="129">
        <f t="shared" si="0"/>
        <v>72000000</v>
      </c>
      <c r="E15" s="408">
        <f t="shared" si="1"/>
        <v>60048000</v>
      </c>
    </row>
    <row r="16" spans="1:5" ht="13.5">
      <c r="A16" s="16" t="s">
        <v>385</v>
      </c>
      <c r="B16" s="129">
        <v>20850</v>
      </c>
      <c r="C16" s="365">
        <v>129</v>
      </c>
      <c r="D16" s="129">
        <f t="shared" si="0"/>
        <v>80689500</v>
      </c>
      <c r="E16" s="408">
        <f t="shared" si="1"/>
        <v>64629000</v>
      </c>
    </row>
    <row r="17" spans="1:5" ht="13.5">
      <c r="A17" s="16" t="s">
        <v>386</v>
      </c>
      <c r="B17" s="129">
        <v>16700</v>
      </c>
      <c r="C17" s="365">
        <v>168</v>
      </c>
      <c r="D17" s="129">
        <f t="shared" si="0"/>
        <v>84168000</v>
      </c>
      <c r="E17" s="408">
        <f t="shared" si="1"/>
        <v>0</v>
      </c>
    </row>
    <row r="18" spans="1:5" ht="13.5">
      <c r="A18" s="16" t="s">
        <v>389</v>
      </c>
      <c r="B18" s="129">
        <v>0</v>
      </c>
      <c r="C18" s="365">
        <v>28</v>
      </c>
      <c r="D18" s="129">
        <f t="shared" si="0"/>
        <v>0</v>
      </c>
      <c r="E18" s="408">
        <f t="shared" si="1"/>
        <v>0</v>
      </c>
    </row>
    <row r="19" spans="1:5" ht="13.5">
      <c r="A19" s="16" t="s">
        <v>187</v>
      </c>
      <c r="B19" s="16"/>
      <c r="C19" s="365">
        <f>SUM(C8:C18)</f>
        <v>771</v>
      </c>
      <c r="D19" s="18">
        <f>SUM(D8:D18)</f>
        <v>652780500</v>
      </c>
      <c r="E19" s="408">
        <f>SUM(E8:E18)</f>
        <v>463764000</v>
      </c>
    </row>
    <row r="20" spans="1:5" ht="13.5">
      <c r="A20" s="139"/>
      <c r="B20" s="139"/>
      <c r="C20" s="406"/>
      <c r="D20" s="184"/>
      <c r="E20" s="407"/>
    </row>
    <row r="21" spans="1:5" ht="13.5">
      <c r="A21" s="139"/>
      <c r="B21" s="139"/>
      <c r="C21" s="406"/>
      <c r="D21" s="405" t="s">
        <v>390</v>
      </c>
      <c r="E21" s="404">
        <f>D19+E19</f>
        <v>1116544500</v>
      </c>
    </row>
    <row r="23" spans="1:5" ht="13.5">
      <c r="A23" t="s">
        <v>634</v>
      </c>
      <c r="D23" s="403" t="s">
        <v>633</v>
      </c>
      <c r="E23" s="402">
        <v>8604225514</v>
      </c>
    </row>
    <row r="24" ht="13.5">
      <c r="A24" t="s">
        <v>632</v>
      </c>
    </row>
    <row r="25" spans="1:5" ht="15.75">
      <c r="A25" t="s">
        <v>631</v>
      </c>
      <c r="E25" s="401">
        <f>E21+E23</f>
        <v>9720770014</v>
      </c>
    </row>
    <row r="26" ht="13.5">
      <c r="A26" t="s">
        <v>630</v>
      </c>
    </row>
  </sheetData>
  <sheetProtection/>
  <mergeCells count="1">
    <mergeCell ref="A3:D3"/>
  </mergeCells>
  <printOptions/>
  <pageMargins left="0.787" right="0.787" top="0.984" bottom="0.984" header="0.512" footer="0.512"/>
  <pageSetup horizontalDpi="600" verticalDpi="600" orientation="portrait" paperSize="9" scale="86" r:id="rId1"/>
  <headerFooter alignWithMargins="0">
    <oddFooter>&amp;R&amp;D　&amp;T　&amp;A</oddFooter>
  </headerFooter>
</worksheet>
</file>

<file path=xl/worksheets/sheet3.xml><?xml version="1.0" encoding="utf-8"?>
<worksheet xmlns="http://schemas.openxmlformats.org/spreadsheetml/2006/main" xmlns:r="http://schemas.openxmlformats.org/officeDocument/2006/relationships">
  <sheetPr>
    <tabColor indexed="11"/>
  </sheetPr>
  <dimension ref="A2:O24"/>
  <sheetViews>
    <sheetView view="pageBreakPreview" zoomScale="60" zoomScalePageLayoutView="0" workbookViewId="0" topLeftCell="A1">
      <selection activeCell="K10" sqref="K10"/>
    </sheetView>
  </sheetViews>
  <sheetFormatPr defaultColWidth="9.00390625" defaultRowHeight="13.5"/>
  <cols>
    <col min="1" max="1" width="2.625" style="9" customWidth="1"/>
    <col min="2" max="6" width="9.00390625" style="9" customWidth="1"/>
    <col min="7" max="7" width="14.125" style="9" customWidth="1"/>
    <col min="8" max="8" width="6.625" style="9" customWidth="1"/>
    <col min="9" max="9" width="14.125" style="9" customWidth="1"/>
    <col min="10" max="11" width="9.00390625" style="9" hidden="1" customWidth="1"/>
    <col min="12" max="12" width="17.125" style="9" customWidth="1"/>
    <col min="13" max="13" width="9.00390625" style="9" customWidth="1"/>
    <col min="14" max="14" width="2.875" style="9" customWidth="1"/>
    <col min="15" max="15" width="25.875" style="9" customWidth="1"/>
    <col min="16" max="16" width="12.50390625" style="9" customWidth="1"/>
    <col min="17" max="16384" width="9.00390625" style="9" customWidth="1"/>
  </cols>
  <sheetData>
    <row r="2" ht="17.25">
      <c r="B2" s="208"/>
    </row>
    <row r="3" spans="2:15" ht="18.75">
      <c r="B3" s="570" t="s">
        <v>352</v>
      </c>
      <c r="C3" s="570"/>
      <c r="D3" s="570"/>
      <c r="E3" s="570"/>
      <c r="F3" s="570"/>
      <c r="G3" s="570"/>
      <c r="H3" s="570"/>
      <c r="I3" s="570"/>
      <c r="O3" s="571"/>
    </row>
    <row r="4" spans="2:15" ht="18.75">
      <c r="B4" s="570"/>
      <c r="C4" s="570"/>
      <c r="D4" s="570"/>
      <c r="E4" s="570"/>
      <c r="F4" s="570"/>
      <c r="G4" s="570"/>
      <c r="H4" s="570"/>
      <c r="I4" s="570"/>
      <c r="O4" s="571"/>
    </row>
    <row r="5" ht="23.25" customHeight="1">
      <c r="O5" s="571"/>
    </row>
    <row r="6" spans="9:12" ht="15" thickBot="1">
      <c r="I6" s="236"/>
      <c r="L6" s="236" t="s">
        <v>178</v>
      </c>
    </row>
    <row r="7" spans="1:13" ht="8.25" customHeight="1">
      <c r="A7" s="218"/>
      <c r="B7" s="219"/>
      <c r="C7" s="219"/>
      <c r="D7" s="219"/>
      <c r="E7" s="219"/>
      <c r="F7" s="219"/>
      <c r="G7" s="219"/>
      <c r="H7" s="219"/>
      <c r="I7" s="219"/>
      <c r="J7" s="219"/>
      <c r="K7" s="219"/>
      <c r="L7" s="219"/>
      <c r="M7" s="221"/>
    </row>
    <row r="8" spans="1:13" ht="8.25" customHeight="1">
      <c r="A8" s="210"/>
      <c r="B8" s="183"/>
      <c r="C8" s="183"/>
      <c r="D8" s="183"/>
      <c r="E8" s="183"/>
      <c r="F8" s="183"/>
      <c r="G8" s="183"/>
      <c r="L8" s="183"/>
      <c r="M8" s="223"/>
    </row>
    <row r="9" spans="1:13" ht="14.25" customHeight="1">
      <c r="A9" s="210"/>
      <c r="B9" s="128"/>
      <c r="C9" s="128"/>
      <c r="D9" s="128"/>
      <c r="E9" s="128"/>
      <c r="F9" s="375"/>
      <c r="G9" s="222" t="s">
        <v>348</v>
      </c>
      <c r="L9" s="308" t="s">
        <v>348</v>
      </c>
      <c r="M9" s="223"/>
    </row>
    <row r="10" spans="1:13" ht="34.5" customHeight="1">
      <c r="A10" s="210"/>
      <c r="B10" s="128"/>
      <c r="C10" s="128"/>
      <c r="D10" s="128"/>
      <c r="E10" s="128"/>
      <c r="F10" s="376"/>
      <c r="G10" s="222" t="s">
        <v>635</v>
      </c>
      <c r="L10" s="308" t="s">
        <v>639</v>
      </c>
      <c r="M10" s="223"/>
    </row>
    <row r="11" spans="1:13" ht="30" customHeight="1">
      <c r="A11" s="210"/>
      <c r="B11" s="237" t="s">
        <v>179</v>
      </c>
      <c r="C11" s="237"/>
      <c r="D11" s="237"/>
      <c r="E11" s="237"/>
      <c r="F11" s="237"/>
      <c r="G11" s="214" t="e">
        <f>IF(#REF!=0,"－",ROUNDDOWN(#REF!/1000000,0))</f>
        <v>#REF!</v>
      </c>
      <c r="L11" s="311" t="e">
        <f>IF(#REF!=0,"－",ROUNDDOWN(#REF!/1000000,0))</f>
        <v>#REF!</v>
      </c>
      <c r="M11" s="223"/>
    </row>
    <row r="12" spans="1:13" ht="30" customHeight="1">
      <c r="A12" s="210"/>
      <c r="B12" s="237"/>
      <c r="C12" s="237"/>
      <c r="D12" s="237"/>
      <c r="E12" s="237"/>
      <c r="F12" s="237"/>
      <c r="G12" s="377"/>
      <c r="L12" s="312"/>
      <c r="M12" s="223"/>
    </row>
    <row r="13" spans="1:13" ht="30" customHeight="1">
      <c r="A13" s="210"/>
      <c r="B13" s="237" t="s">
        <v>606</v>
      </c>
      <c r="C13" s="237"/>
      <c r="D13" s="237"/>
      <c r="E13" s="237"/>
      <c r="F13" s="238" t="s">
        <v>40</v>
      </c>
      <c r="G13" s="214" t="e">
        <f>IF(#REF!=0,"－",ROUNDDOWN(#REF!/1000000,0))</f>
        <v>#REF!</v>
      </c>
      <c r="L13" s="311" t="e">
        <f>IF(#REF!=0,"－",ROUNDDOWN(#REF!/1000000,0))</f>
        <v>#REF!</v>
      </c>
      <c r="M13" s="223"/>
    </row>
    <row r="14" spans="1:13" ht="30" customHeight="1">
      <c r="A14" s="210"/>
      <c r="B14" s="237"/>
      <c r="C14" s="237"/>
      <c r="D14" s="237"/>
      <c r="E14" s="237"/>
      <c r="F14" s="237"/>
      <c r="G14" s="377"/>
      <c r="L14" s="312"/>
      <c r="M14" s="223"/>
    </row>
    <row r="15" spans="1:13" ht="30" customHeight="1">
      <c r="A15" s="210"/>
      <c r="B15" s="237" t="s">
        <v>607</v>
      </c>
      <c r="C15" s="237"/>
      <c r="D15" s="237"/>
      <c r="E15" s="237"/>
      <c r="F15" s="237"/>
      <c r="G15" s="214" t="e">
        <f>IF(#REF!=0,"－",ROUNDDOWN(#REF!/1000000,0))</f>
        <v>#REF!</v>
      </c>
      <c r="L15" s="311" t="e">
        <f>IF(#REF!=0,"－",ROUNDDOWN(#REF!/1000000,0))</f>
        <v>#REF!</v>
      </c>
      <c r="M15" s="223"/>
    </row>
    <row r="16" spans="1:13" ht="30" customHeight="1">
      <c r="A16" s="210"/>
      <c r="B16" s="237"/>
      <c r="C16" s="237" t="s">
        <v>71</v>
      </c>
      <c r="D16" s="237"/>
      <c r="E16" s="237"/>
      <c r="F16" s="237"/>
      <c r="G16" s="214" t="e">
        <f>IF(#REF!=0,"－",ROUNDDOWN(#REF!/1000000,0))</f>
        <v>#REF!</v>
      </c>
      <c r="L16" s="311" t="e">
        <f>IF(#REF!=0,"－",ROUNDDOWN(#REF!/1000000,0))</f>
        <v>#REF!</v>
      </c>
      <c r="M16" s="374"/>
    </row>
    <row r="17" spans="1:13" ht="30" customHeight="1">
      <c r="A17" s="210"/>
      <c r="B17" s="237"/>
      <c r="C17" s="237" t="s">
        <v>288</v>
      </c>
      <c r="D17" s="237"/>
      <c r="E17" s="237"/>
      <c r="F17" s="237"/>
      <c r="G17" s="214" t="e">
        <f>IF(#REF!=0,"－",ROUNDDOWN(#REF!/1000000,0))</f>
        <v>#REF!</v>
      </c>
      <c r="L17" s="311" t="e">
        <f>IF(#REF!=0,"－",ROUNDDOWN(#REF!/1000000,0))</f>
        <v>#REF!</v>
      </c>
      <c r="M17" s="223"/>
    </row>
    <row r="18" spans="1:13" ht="30" customHeight="1">
      <c r="A18" s="210"/>
      <c r="B18" s="237"/>
      <c r="C18" s="237"/>
      <c r="D18" s="237"/>
      <c r="E18" s="237"/>
      <c r="F18" s="237"/>
      <c r="G18" s="377"/>
      <c r="L18" s="312"/>
      <c r="M18" s="223"/>
    </row>
    <row r="19" spans="1:13" ht="30" customHeight="1">
      <c r="A19" s="210"/>
      <c r="B19" s="237" t="s">
        <v>494</v>
      </c>
      <c r="C19" s="237"/>
      <c r="D19" s="237"/>
      <c r="E19" s="237"/>
      <c r="F19" s="238"/>
      <c r="G19" s="214" t="e">
        <f>IF(#REF!=0,"－",ROUNDDOWN(#REF!/1000000,0))</f>
        <v>#REF!</v>
      </c>
      <c r="L19" s="311" t="e">
        <f>IF(#REF!=0,"－",ROUNDDOWN(#REF!/1000000,0))</f>
        <v>#REF!</v>
      </c>
      <c r="M19" s="223"/>
    </row>
    <row r="20" spans="1:13" ht="36.75" customHeight="1">
      <c r="A20" s="210"/>
      <c r="B20" s="306"/>
      <c r="C20" s="307"/>
      <c r="D20" s="307"/>
      <c r="E20" s="307"/>
      <c r="F20" s="378"/>
      <c r="G20" s="378"/>
      <c r="L20" s="307"/>
      <c r="M20" s="223"/>
    </row>
    <row r="21" spans="1:13" ht="36.75" customHeight="1">
      <c r="A21" s="210"/>
      <c r="B21" s="237" t="s">
        <v>495</v>
      </c>
      <c r="C21" s="307"/>
      <c r="D21" s="307"/>
      <c r="E21" s="307"/>
      <c r="F21" s="238" t="s">
        <v>40</v>
      </c>
      <c r="G21" s="214" t="e">
        <f>IF(#REF!=0,"－",ROUNDDOWN(#REF!/1000000,0))</f>
        <v>#REF!</v>
      </c>
      <c r="L21" s="311" t="e">
        <f>IF(#REF!=0,"－",ROUNDDOWN(#REF!/1000000,0))</f>
        <v>#REF!</v>
      </c>
      <c r="M21" s="223"/>
    </row>
    <row r="22" spans="1:13" ht="36.75" customHeight="1">
      <c r="A22" s="210"/>
      <c r="B22" s="306"/>
      <c r="C22" s="307"/>
      <c r="D22" s="307"/>
      <c r="E22" s="307"/>
      <c r="F22" s="378"/>
      <c r="G22" s="378"/>
      <c r="L22" s="311"/>
      <c r="M22" s="223"/>
    </row>
    <row r="23" spans="1:13" ht="30" customHeight="1">
      <c r="A23" s="210"/>
      <c r="B23" s="237" t="s">
        <v>72</v>
      </c>
      <c r="C23" s="237"/>
      <c r="D23" s="237"/>
      <c r="E23" s="237"/>
      <c r="F23" s="237"/>
      <c r="G23" s="214" t="e">
        <f>IF(#REF!=0,"－",ROUNDDOWN(#REF!/1000000,0))</f>
        <v>#REF!</v>
      </c>
      <c r="L23" s="311" t="e">
        <f>IF(#REF!=0,"－",ROUNDDOWN(#REF!/1000000,0))</f>
        <v>#REF!</v>
      </c>
      <c r="M23" s="223"/>
    </row>
    <row r="24" spans="1:13" ht="30" customHeight="1" thickBot="1">
      <c r="A24" s="230"/>
      <c r="B24" s="209"/>
      <c r="C24" s="209"/>
      <c r="D24" s="209"/>
      <c r="E24" s="209"/>
      <c r="F24" s="209"/>
      <c r="G24" s="209"/>
      <c r="H24" s="209"/>
      <c r="I24" s="209"/>
      <c r="J24" s="209"/>
      <c r="K24" s="209"/>
      <c r="L24" s="209"/>
      <c r="M24" s="223"/>
    </row>
  </sheetData>
  <sheetProtection/>
  <mergeCells count="3">
    <mergeCell ref="B3:I3"/>
    <mergeCell ref="O3:O5"/>
    <mergeCell ref="B4:I4"/>
  </mergeCells>
  <printOptions/>
  <pageMargins left="0.787" right="0.787" top="0.984" bottom="0.984" header="0.512" footer="0.51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2:S53"/>
  <sheetViews>
    <sheetView view="pageBreakPreview" zoomScale="60" zoomScalePageLayoutView="0" workbookViewId="0" topLeftCell="A1">
      <selection activeCell="K25" sqref="K25"/>
    </sheetView>
  </sheetViews>
  <sheetFormatPr defaultColWidth="12.625" defaultRowHeight="15" customHeight="1" outlineLevelCol="1"/>
  <cols>
    <col min="1" max="1" width="2.625" style="7" customWidth="1"/>
    <col min="2" max="2" width="2.875" style="7" customWidth="1"/>
    <col min="3" max="3" width="2.50390625" style="7" customWidth="1"/>
    <col min="4" max="4" width="3.125" style="7" customWidth="1"/>
    <col min="5" max="5" width="4.625" style="7" customWidth="1"/>
    <col min="6" max="6" width="50.625" style="7" customWidth="1"/>
    <col min="7" max="7" width="0.12890625" style="7" customWidth="1" outlineLevel="1"/>
    <col min="8" max="8" width="5.125" style="7" customWidth="1" outlineLevel="1"/>
    <col min="9" max="9" width="20.25390625" style="7" customWidth="1" outlineLevel="1"/>
    <col min="10" max="10" width="10.00390625" style="7" customWidth="1"/>
    <col min="11" max="11" width="16.625" style="7" customWidth="1"/>
    <col min="12" max="12" width="3.50390625" style="7" customWidth="1"/>
    <col min="13" max="13" width="26.00390625" style="7" hidden="1" customWidth="1"/>
    <col min="14" max="14" width="4.00390625" style="7" customWidth="1"/>
    <col min="15" max="15" width="19.25390625" style="7" customWidth="1"/>
    <col min="16" max="16" width="12.625" style="240" customWidth="1"/>
    <col min="17" max="17" width="12.625" style="7" customWidth="1"/>
    <col min="18" max="18" width="17.00390625" style="7" bestFit="1" customWidth="1"/>
    <col min="19" max="19" width="15.375" style="7" bestFit="1" customWidth="1"/>
    <col min="20" max="20" width="17.00390625" style="7" bestFit="1" customWidth="1"/>
    <col min="21" max="16384" width="12.625" style="7" customWidth="1"/>
  </cols>
  <sheetData>
    <row r="2" ht="15" customHeight="1">
      <c r="C2" s="208"/>
    </row>
    <row r="4" spans="1:13" ht="24.75" customHeight="1">
      <c r="A4" s="241"/>
      <c r="B4" s="573" t="s">
        <v>73</v>
      </c>
      <c r="C4" s="573"/>
      <c r="D4" s="573"/>
      <c r="E4" s="573"/>
      <c r="F4" s="573"/>
      <c r="G4" s="573"/>
      <c r="H4" s="573"/>
      <c r="I4" s="573"/>
      <c r="J4" s="573"/>
      <c r="K4" s="573"/>
      <c r="L4" s="242"/>
      <c r="M4" s="572"/>
    </row>
    <row r="5" spans="2:13" ht="22.5" customHeight="1">
      <c r="B5" s="573"/>
      <c r="C5" s="573"/>
      <c r="D5" s="573"/>
      <c r="E5" s="573"/>
      <c r="F5" s="573"/>
      <c r="G5" s="573"/>
      <c r="H5" s="573"/>
      <c r="I5" s="573"/>
      <c r="J5" s="573"/>
      <c r="K5" s="372"/>
      <c r="L5" s="242"/>
      <c r="M5" s="572"/>
    </row>
    <row r="6" spans="7:13" ht="15" customHeight="1" thickBot="1">
      <c r="G6" s="243"/>
      <c r="H6" s="244"/>
      <c r="I6" s="244"/>
      <c r="K6" s="245" t="s">
        <v>410</v>
      </c>
      <c r="M6" s="572"/>
    </row>
    <row r="7" spans="2:16" ht="24.75" customHeight="1">
      <c r="B7" s="246"/>
      <c r="C7" s="247"/>
      <c r="D7" s="247"/>
      <c r="E7" s="247"/>
      <c r="F7" s="247"/>
      <c r="G7" s="248"/>
      <c r="H7" s="249"/>
      <c r="I7" s="250"/>
      <c r="J7" s="250"/>
      <c r="K7" s="250"/>
      <c r="L7" s="247"/>
      <c r="M7" s="574"/>
      <c r="N7" s="575"/>
      <c r="O7" s="240"/>
      <c r="P7" s="7"/>
    </row>
    <row r="8" spans="2:16" ht="18" customHeight="1">
      <c r="B8" s="251"/>
      <c r="C8" s="252"/>
      <c r="D8" s="252"/>
      <c r="E8" s="252"/>
      <c r="F8" s="252"/>
      <c r="G8" s="253"/>
      <c r="H8" s="183"/>
      <c r="I8" s="222" t="s">
        <v>636</v>
      </c>
      <c r="J8" s="308"/>
      <c r="K8" s="308" t="s">
        <v>348</v>
      </c>
      <c r="L8" s="252"/>
      <c r="M8" s="576"/>
      <c r="N8" s="577"/>
      <c r="O8" s="240"/>
      <c r="P8" s="7"/>
    </row>
    <row r="9" spans="2:16" ht="33" customHeight="1">
      <c r="B9" s="251"/>
      <c r="C9" s="252"/>
      <c r="D9" s="252"/>
      <c r="E9" s="252"/>
      <c r="F9" s="252"/>
      <c r="G9" s="253"/>
      <c r="H9" s="183"/>
      <c r="I9" s="222" t="s">
        <v>635</v>
      </c>
      <c r="J9" s="308"/>
      <c r="K9" s="308" t="s">
        <v>639</v>
      </c>
      <c r="L9" s="252"/>
      <c r="M9" s="576"/>
      <c r="N9" s="577"/>
      <c r="O9" s="240"/>
      <c r="P9" s="7"/>
    </row>
    <row r="10" spans="2:16" ht="24.75" customHeight="1">
      <c r="B10" s="255" t="s">
        <v>74</v>
      </c>
      <c r="C10" s="256"/>
      <c r="D10" s="256"/>
      <c r="E10" s="256"/>
      <c r="F10" s="256"/>
      <c r="G10" s="257"/>
      <c r="H10" s="258"/>
      <c r="I10" s="259"/>
      <c r="J10" s="293"/>
      <c r="K10" s="293"/>
      <c r="L10" s="252"/>
      <c r="M10" s="252"/>
      <c r="N10" s="427"/>
      <c r="O10" s="240"/>
      <c r="P10" s="7"/>
    </row>
    <row r="11" spans="2:16" ht="24.75" customHeight="1">
      <c r="B11" s="255"/>
      <c r="C11" s="256" t="s">
        <v>75</v>
      </c>
      <c r="D11" s="256"/>
      <c r="E11" s="256"/>
      <c r="F11" s="256"/>
      <c r="G11" s="257"/>
      <c r="H11" s="258"/>
      <c r="I11" s="260"/>
      <c r="J11" s="309"/>
      <c r="K11" s="309"/>
      <c r="L11" s="252"/>
      <c r="M11" s="252"/>
      <c r="N11" s="427"/>
      <c r="O11" s="240"/>
      <c r="P11" s="7"/>
    </row>
    <row r="12" spans="2:19" ht="24.75" customHeight="1">
      <c r="B12" s="255"/>
      <c r="C12" s="256"/>
      <c r="D12" s="256"/>
      <c r="E12" s="256" t="s">
        <v>76</v>
      </c>
      <c r="F12" s="256"/>
      <c r="G12" s="261">
        <v>1150104010</v>
      </c>
      <c r="H12" s="258"/>
      <c r="I12" s="260" t="e">
        <f>IF(#REF!=0,"－",ROUNDDOWN(#REF!/1000000,0))</f>
        <v>#REF!</v>
      </c>
      <c r="J12" s="309"/>
      <c r="K12" s="309" t="e">
        <f>IF(#REF!=0,"－",ROUNDDOWN(#REF!/1000000,0))</f>
        <v>#REF!</v>
      </c>
      <c r="L12" s="252"/>
      <c r="M12" s="252"/>
      <c r="N12" s="427"/>
      <c r="O12" s="240"/>
      <c r="P12" s="7"/>
      <c r="Q12" s="8"/>
      <c r="R12" s="8"/>
      <c r="S12" s="8"/>
    </row>
    <row r="13" spans="2:19" ht="24.75" customHeight="1">
      <c r="B13" s="255"/>
      <c r="C13" s="256"/>
      <c r="D13" s="256"/>
      <c r="E13" s="256" t="s">
        <v>77</v>
      </c>
      <c r="F13" s="256"/>
      <c r="G13" s="261">
        <v>233050914796</v>
      </c>
      <c r="H13" s="258"/>
      <c r="I13" s="262" t="e">
        <f>IF(#REF!=0,"－",ROUNDDOWN(#REF!/1000000,0))</f>
        <v>#REF!</v>
      </c>
      <c r="J13" s="309"/>
      <c r="K13" s="424" t="e">
        <f>IF(#REF!=0,"－",ROUNDDOWN(#REF!/1000000,0))</f>
        <v>#REF!</v>
      </c>
      <c r="L13" s="252"/>
      <c r="M13" s="252"/>
      <c r="N13" s="427"/>
      <c r="O13" s="240"/>
      <c r="P13" s="7"/>
      <c r="Q13" s="240"/>
      <c r="R13" s="263"/>
      <c r="S13" s="264"/>
    </row>
    <row r="14" spans="2:16" ht="24.75" customHeight="1">
      <c r="B14" s="255"/>
      <c r="D14" s="256" t="s">
        <v>78</v>
      </c>
      <c r="E14" s="265"/>
      <c r="F14" s="256"/>
      <c r="G14" s="261">
        <f>SUM(G12:G13)</f>
        <v>234201018806</v>
      </c>
      <c r="H14" s="258"/>
      <c r="I14" s="260" t="e">
        <f>IF(#REF!=0,"－",ROUNDDOWN(#REF!/1000000,0))</f>
        <v>#REF!</v>
      </c>
      <c r="J14" s="309"/>
      <c r="K14" s="309" t="e">
        <f>IF(#REF!=0,"－",ROUNDDOWN(#REF!/1000000,0))</f>
        <v>#REF!</v>
      </c>
      <c r="L14" s="252"/>
      <c r="M14" s="252"/>
      <c r="N14" s="427"/>
      <c r="O14" s="240"/>
      <c r="P14" s="7"/>
    </row>
    <row r="15" spans="2:16" ht="24.75" customHeight="1">
      <c r="B15" s="255"/>
      <c r="C15" s="256"/>
      <c r="D15" s="256"/>
      <c r="E15" s="256"/>
      <c r="F15" s="256"/>
      <c r="G15" s="257"/>
      <c r="H15" s="258"/>
      <c r="I15" s="379"/>
      <c r="J15" s="310"/>
      <c r="K15" s="425"/>
      <c r="L15" s="252"/>
      <c r="M15" s="252"/>
      <c r="N15" s="427"/>
      <c r="O15" s="240"/>
      <c r="P15" s="7"/>
    </row>
    <row r="16" spans="2:16" ht="24.75" customHeight="1">
      <c r="B16" s="255"/>
      <c r="C16" s="256" t="s">
        <v>79</v>
      </c>
      <c r="D16" s="256"/>
      <c r="E16" s="256"/>
      <c r="F16" s="256"/>
      <c r="G16" s="257"/>
      <c r="H16" s="258"/>
      <c r="I16" s="379"/>
      <c r="J16" s="310"/>
      <c r="K16" s="425"/>
      <c r="L16" s="252"/>
      <c r="M16" s="252"/>
      <c r="N16" s="427"/>
      <c r="O16" s="240"/>
      <c r="P16" s="7"/>
    </row>
    <row r="17" spans="2:16" ht="24.75" customHeight="1">
      <c r="B17" s="255"/>
      <c r="C17" s="256"/>
      <c r="D17" s="256" t="s">
        <v>101</v>
      </c>
      <c r="E17" s="256"/>
      <c r="F17" s="256"/>
      <c r="G17" s="257"/>
      <c r="H17" s="258"/>
      <c r="I17" s="379"/>
      <c r="J17" s="310"/>
      <c r="K17" s="425"/>
      <c r="L17" s="252"/>
      <c r="M17" s="252"/>
      <c r="N17" s="427"/>
      <c r="O17" s="240"/>
      <c r="P17" s="7"/>
    </row>
    <row r="18" spans="2:16" ht="24.75" customHeight="1">
      <c r="B18" s="255"/>
      <c r="C18" s="256"/>
      <c r="D18" s="256"/>
      <c r="E18" s="256" t="s">
        <v>102</v>
      </c>
      <c r="F18" s="256"/>
      <c r="G18" s="261">
        <v>-10713508482</v>
      </c>
      <c r="H18" s="258"/>
      <c r="I18" s="260" t="e">
        <f>IF(#REF!=0,"－",ROUNDDOWN(#REF!/1000000,0))</f>
        <v>#REF!</v>
      </c>
      <c r="J18" s="309"/>
      <c r="K18" s="309" t="e">
        <f>IF(#REF!=0,"－",ROUNDDOWN(#REF!/1000000,0))</f>
        <v>#REF!</v>
      </c>
      <c r="L18" s="579"/>
      <c r="M18" s="252"/>
      <c r="N18" s="427"/>
      <c r="O18" s="240"/>
      <c r="P18" s="7"/>
    </row>
    <row r="19" spans="2:16" ht="24.75" customHeight="1">
      <c r="B19" s="255"/>
      <c r="C19" s="256"/>
      <c r="D19" s="256"/>
      <c r="E19" s="256" t="s">
        <v>103</v>
      </c>
      <c r="F19" s="256"/>
      <c r="G19" s="261">
        <v>-151875546610</v>
      </c>
      <c r="H19" s="258"/>
      <c r="I19" s="260" t="e">
        <f>IF(#REF!=0,"－",ROUNDDOWN(#REF!/1000000,0))</f>
        <v>#REF!</v>
      </c>
      <c r="J19" s="309"/>
      <c r="K19" s="309" t="e">
        <f>IF(#REF!=0,"－",ROUNDDOWN(#REF!/1000000,0))</f>
        <v>#REF!</v>
      </c>
      <c r="L19" s="579"/>
      <c r="M19" s="252"/>
      <c r="N19" s="427"/>
      <c r="O19" s="240"/>
      <c r="P19" s="7"/>
    </row>
    <row r="20" spans="2:16" ht="24.75" customHeight="1">
      <c r="B20" s="255"/>
      <c r="C20" s="256"/>
      <c r="D20" s="256"/>
      <c r="E20" s="256" t="s">
        <v>104</v>
      </c>
      <c r="F20" s="256"/>
      <c r="G20" s="261">
        <v>-5275017407</v>
      </c>
      <c r="H20" s="258"/>
      <c r="I20" s="260" t="e">
        <f>IF(#REF!=0,"－",ROUNDDOWN(#REF!/1000000,0))</f>
        <v>#REF!</v>
      </c>
      <c r="J20" s="309"/>
      <c r="K20" s="309" t="e">
        <f>IF(#REF!=0,"－",ROUNDDOWN(#REF!/1000000,0))</f>
        <v>#REF!</v>
      </c>
      <c r="L20" s="252"/>
      <c r="M20" s="252"/>
      <c r="N20" s="427"/>
      <c r="O20" s="240"/>
      <c r="P20" s="7"/>
    </row>
    <row r="21" spans="2:16" ht="24.75" customHeight="1">
      <c r="B21" s="255"/>
      <c r="C21" s="256"/>
      <c r="D21" s="256"/>
      <c r="E21" s="256" t="s">
        <v>105</v>
      </c>
      <c r="F21" s="256"/>
      <c r="G21" s="261">
        <v>-20154787666</v>
      </c>
      <c r="H21" s="580"/>
      <c r="I21" s="260" t="e">
        <f>IF(#REF!=0,"－",ROUNDDOWN(#REF!/1000000,0))</f>
        <v>#REF!</v>
      </c>
      <c r="J21" s="309"/>
      <c r="K21" s="309" t="e">
        <f>IF(#REF!=0,"－",ROUNDDOWN(#REF!/1000000,0))</f>
        <v>#REF!</v>
      </c>
      <c r="L21" s="252"/>
      <c r="M21" s="252"/>
      <c r="N21" s="581"/>
      <c r="O21" s="266"/>
      <c r="P21" s="266"/>
    </row>
    <row r="22" spans="2:16" ht="24.75" customHeight="1">
      <c r="B22" s="255"/>
      <c r="C22" s="256"/>
      <c r="D22" s="256"/>
      <c r="E22" s="256" t="s">
        <v>674</v>
      </c>
      <c r="F22" s="256"/>
      <c r="G22" s="261"/>
      <c r="H22" s="580"/>
      <c r="I22" s="260" t="e">
        <f>IF(#REF!=0,"－",ROUNDDOWN(#REF!/1000000,0))</f>
        <v>#REF!</v>
      </c>
      <c r="J22" s="309"/>
      <c r="K22" s="309" t="e">
        <f>IF(#REF!=0,"－",ROUNDDOWN(#REF!/1000000,0))</f>
        <v>#REF!</v>
      </c>
      <c r="L22" s="252"/>
      <c r="M22" s="252"/>
      <c r="N22" s="581"/>
      <c r="O22" s="266"/>
      <c r="P22" s="266"/>
    </row>
    <row r="23" spans="2:16" ht="24.75" customHeight="1">
      <c r="B23" s="255"/>
      <c r="C23" s="256"/>
      <c r="D23" s="256"/>
      <c r="E23" s="256" t="s">
        <v>106</v>
      </c>
      <c r="F23" s="256"/>
      <c r="G23" s="261">
        <v>-15034761</v>
      </c>
      <c r="H23" s="580"/>
      <c r="I23" s="260" t="e">
        <f>IF(#REF!=0,"－",ROUNDDOWN(#REF!/1000000,0))</f>
        <v>#REF!</v>
      </c>
      <c r="J23" s="309"/>
      <c r="K23" s="309" t="e">
        <f>IF(#REF!=0,"－",ROUNDDOWN(#REF!/1000000,0))</f>
        <v>#REF!</v>
      </c>
      <c r="L23" s="252"/>
      <c r="M23" s="252"/>
      <c r="N23" s="581"/>
      <c r="O23" s="266"/>
      <c r="P23" s="266"/>
    </row>
    <row r="24" spans="2:16" ht="24.75" customHeight="1">
      <c r="B24" s="255"/>
      <c r="C24" s="256"/>
      <c r="D24" s="256"/>
      <c r="E24" s="256" t="s">
        <v>107</v>
      </c>
      <c r="F24" s="256"/>
      <c r="G24" s="261">
        <v>-985989324</v>
      </c>
      <c r="H24" s="258"/>
      <c r="I24" s="260" t="e">
        <f>IF(#REF!=0,"－",ROUNDDOWN(#REF!/1000000,0))</f>
        <v>#REF!</v>
      </c>
      <c r="J24" s="309"/>
      <c r="K24" s="309" t="e">
        <f>IF(#REF!=0,"－",ROUNDDOWN(#REF!/1000000,0))</f>
        <v>#REF!</v>
      </c>
      <c r="L24" s="252"/>
      <c r="M24" s="252"/>
      <c r="N24" s="581"/>
      <c r="O24" s="240"/>
      <c r="P24" s="7"/>
    </row>
    <row r="25" spans="2:16" ht="24.75" customHeight="1">
      <c r="B25" s="255"/>
      <c r="C25" s="256"/>
      <c r="D25" s="256"/>
      <c r="E25" s="268" t="s">
        <v>414</v>
      </c>
      <c r="F25" s="268"/>
      <c r="G25" s="261">
        <v>-9401135000</v>
      </c>
      <c r="H25" s="258"/>
      <c r="I25" s="260" t="e">
        <f>IF(#REF!=0,"－",ROUNDDOWN(#REF!/1000000,0))</f>
        <v>#REF!</v>
      </c>
      <c r="J25" s="309"/>
      <c r="K25" s="309" t="e">
        <f>IF(#REF!=0,"－",ROUNDDOWN(#REF!/1000000,0))</f>
        <v>#REF!</v>
      </c>
      <c r="L25" s="252"/>
      <c r="M25" s="252"/>
      <c r="N25" s="581"/>
      <c r="O25" s="240"/>
      <c r="P25" s="7"/>
    </row>
    <row r="26" spans="2:16" ht="24.75" customHeight="1">
      <c r="B26" s="255"/>
      <c r="C26" s="256"/>
      <c r="D26" s="256"/>
      <c r="E26" s="256" t="s">
        <v>108</v>
      </c>
      <c r="F26" s="256"/>
      <c r="G26" s="261">
        <v>-24414883721</v>
      </c>
      <c r="H26" s="258"/>
      <c r="I26" s="260" t="e">
        <f>IF(#REF!=0,"－",ROUNDDOWN(#REF!/1000000,0))</f>
        <v>#REF!</v>
      </c>
      <c r="J26" s="309"/>
      <c r="K26" s="309" t="e">
        <f>IF(#REF!=0,"－",ROUNDDOWN(#REF!/1000000,0))</f>
        <v>#REF!</v>
      </c>
      <c r="L26" s="252"/>
      <c r="M26" s="252"/>
      <c r="N26" s="581"/>
      <c r="O26" s="240"/>
      <c r="P26" s="7"/>
    </row>
    <row r="27" spans="2:16" ht="24.75" customHeight="1">
      <c r="B27" s="255"/>
      <c r="C27" s="256"/>
      <c r="D27" s="256"/>
      <c r="E27" s="267" t="s">
        <v>109</v>
      </c>
      <c r="F27" s="268"/>
      <c r="G27" s="258">
        <v>-6000000000</v>
      </c>
      <c r="H27" s="258"/>
      <c r="I27" s="260" t="e">
        <f>IF(#REF!=0,"－",ROUNDDOWN(#REF!/1000000,0))</f>
        <v>#REF!</v>
      </c>
      <c r="J27" s="309"/>
      <c r="K27" s="309" t="e">
        <f>IF(#REF!=0,"－",ROUNDDOWN(#REF!/1000000,0))</f>
        <v>#REF!</v>
      </c>
      <c r="L27" s="252"/>
      <c r="M27" s="252"/>
      <c r="N27" s="581"/>
      <c r="O27" s="240"/>
      <c r="P27" s="7"/>
    </row>
    <row r="28" spans="2:16" ht="24.75" customHeight="1">
      <c r="B28" s="255"/>
      <c r="C28" s="256"/>
      <c r="D28" s="256"/>
      <c r="E28" s="268" t="s">
        <v>110</v>
      </c>
      <c r="F28" s="268"/>
      <c r="G28" s="258">
        <v>-247187686</v>
      </c>
      <c r="H28" s="258"/>
      <c r="I28" s="260" t="e">
        <f>IF(#REF!=0,"－",ROUNDDOWN(#REF!/1000000,0))</f>
        <v>#REF!</v>
      </c>
      <c r="J28" s="309"/>
      <c r="K28" s="309" t="e">
        <f>IF(#REF!=0,"－",ROUNDDOWN(#REF!/1000000,0))</f>
        <v>#REF!</v>
      </c>
      <c r="L28" s="252"/>
      <c r="M28" s="252"/>
      <c r="N28" s="581"/>
      <c r="O28" s="240"/>
      <c r="P28" s="7"/>
    </row>
    <row r="29" spans="2:16" ht="24.75" customHeight="1">
      <c r="B29" s="255"/>
      <c r="C29" s="256"/>
      <c r="D29" s="256"/>
      <c r="E29" s="268" t="s">
        <v>31</v>
      </c>
      <c r="F29" s="268"/>
      <c r="G29" s="258"/>
      <c r="H29" s="258"/>
      <c r="I29" s="399">
        <v>0</v>
      </c>
      <c r="J29" s="309"/>
      <c r="K29" s="309" t="e">
        <f>IF(#REF!=0,"－",ROUNDDOWN(#REF!/1000000,0))</f>
        <v>#REF!</v>
      </c>
      <c r="L29" s="252"/>
      <c r="M29" s="252"/>
      <c r="N29" s="581"/>
      <c r="O29" s="240"/>
      <c r="P29" s="7"/>
    </row>
    <row r="30" spans="2:16" ht="24.75" customHeight="1">
      <c r="B30" s="255"/>
      <c r="C30" s="256"/>
      <c r="D30" s="256"/>
      <c r="E30" s="256" t="s">
        <v>111</v>
      </c>
      <c r="F30" s="256"/>
      <c r="G30" s="261">
        <v>-790427561</v>
      </c>
      <c r="H30" s="258"/>
      <c r="I30" s="262" t="e">
        <f>IF(#REF!=0,"－",ROUNDDOWN(#REF!/1000000,0))</f>
        <v>#REF!</v>
      </c>
      <c r="J30" s="309"/>
      <c r="K30" s="424" t="e">
        <f>IF(#REF!=0,"－",ROUNDDOWN(#REF!/1000000,0))</f>
        <v>#REF!</v>
      </c>
      <c r="L30" s="252"/>
      <c r="M30" s="252"/>
      <c r="N30" s="581"/>
      <c r="O30" s="240"/>
      <c r="P30" s="7"/>
    </row>
    <row r="31" spans="2:16" ht="24.75" customHeight="1">
      <c r="B31" s="255"/>
      <c r="C31" s="256"/>
      <c r="D31" s="256" t="s">
        <v>112</v>
      </c>
      <c r="E31" s="256"/>
      <c r="F31" s="256"/>
      <c r="G31" s="257">
        <f>SUM(G18:G30)</f>
        <v>-229873518218</v>
      </c>
      <c r="H31" s="258"/>
      <c r="I31" s="260" t="e">
        <f>IF(#REF!=0,"－",ROUNDDOWN(#REF!/1000000,0))</f>
        <v>#REF!</v>
      </c>
      <c r="J31" s="309"/>
      <c r="K31" s="309" t="e">
        <f>IF(#REF!=0,"－",ROUNDDOWN(#REF!/1000000,0))</f>
        <v>#REF!</v>
      </c>
      <c r="L31" s="252"/>
      <c r="M31" s="252"/>
      <c r="N31" s="581"/>
      <c r="O31" s="240"/>
      <c r="P31" s="7"/>
    </row>
    <row r="32" spans="2:16" ht="24.75" customHeight="1">
      <c r="B32" s="255"/>
      <c r="C32" s="256"/>
      <c r="D32" s="256"/>
      <c r="E32" s="256"/>
      <c r="F32" s="256"/>
      <c r="G32" s="257"/>
      <c r="H32" s="258"/>
      <c r="I32" s="379"/>
      <c r="J32" s="310"/>
      <c r="K32" s="425"/>
      <c r="L32" s="252"/>
      <c r="M32" s="252"/>
      <c r="N32" s="427"/>
      <c r="O32" s="240"/>
      <c r="P32" s="7"/>
    </row>
    <row r="33" spans="2:16" ht="24.75" customHeight="1">
      <c r="B33" s="255"/>
      <c r="C33" s="256"/>
      <c r="D33" s="256" t="s">
        <v>113</v>
      </c>
      <c r="E33" s="256"/>
      <c r="F33" s="256"/>
      <c r="G33" s="257"/>
      <c r="H33" s="258"/>
      <c r="I33" s="379"/>
      <c r="J33" s="310"/>
      <c r="K33" s="425"/>
      <c r="L33" s="252"/>
      <c r="M33" s="252"/>
      <c r="N33" s="427"/>
      <c r="O33" s="240"/>
      <c r="P33" s="7"/>
    </row>
    <row r="34" spans="2:16" ht="24.75" customHeight="1">
      <c r="B34" s="255"/>
      <c r="C34" s="256"/>
      <c r="D34" s="256"/>
      <c r="E34" s="256" t="s">
        <v>114</v>
      </c>
      <c r="F34" s="256"/>
      <c r="G34" s="257">
        <v>-505689228</v>
      </c>
      <c r="H34" s="258"/>
      <c r="I34" s="260" t="e">
        <f>IF(#REF!=0,"－",ROUNDDOWN(#REF!/1000000,0))</f>
        <v>#REF!</v>
      </c>
      <c r="J34" s="309"/>
      <c r="K34" s="309" t="e">
        <f>IF(#REF!=0,"－",ROUNDDOWN(#REF!/1000000,0))</f>
        <v>#REF!</v>
      </c>
      <c r="L34" s="252"/>
      <c r="M34" s="252"/>
      <c r="N34" s="427"/>
      <c r="O34" s="240"/>
      <c r="P34" s="7"/>
    </row>
    <row r="35" spans="2:16" ht="24.75" customHeight="1">
      <c r="B35" s="255"/>
      <c r="C35" s="256"/>
      <c r="D35" s="256"/>
      <c r="E35" s="256" t="s">
        <v>115</v>
      </c>
      <c r="F35" s="256"/>
      <c r="G35" s="257">
        <v>-15881996</v>
      </c>
      <c r="H35" s="258"/>
      <c r="I35" s="260" t="e">
        <f>IF(#REF!=0,"－",ROUNDDOWN(#REF!/1000000,0))</f>
        <v>#REF!</v>
      </c>
      <c r="J35" s="309"/>
      <c r="K35" s="309" t="e">
        <f>IF(#REF!=0,"－",ROUNDDOWN(#REF!/1000000,0))</f>
        <v>#REF!</v>
      </c>
      <c r="L35" s="252"/>
      <c r="M35" s="252"/>
      <c r="N35" s="427"/>
      <c r="O35" s="240"/>
      <c r="P35" s="7"/>
    </row>
    <row r="36" spans="2:16" ht="24.75" customHeight="1">
      <c r="B36" s="255"/>
      <c r="C36" s="256"/>
      <c r="D36" s="256"/>
      <c r="E36" s="256" t="s">
        <v>289</v>
      </c>
      <c r="F36" s="256"/>
      <c r="G36" s="257">
        <v>-1055385372.829115</v>
      </c>
      <c r="H36" s="258"/>
      <c r="I36" s="260" t="e">
        <f>IF(#REF!=0,"－",ROUNDDOWN(#REF!/1000000,0))</f>
        <v>#REF!</v>
      </c>
      <c r="J36" s="309"/>
      <c r="K36" s="309" t="e">
        <f>IF(#REF!=0,"－",ROUNDDOWN(#REF!/1000000,0))</f>
        <v>#REF!</v>
      </c>
      <c r="L36" s="252"/>
      <c r="M36" s="252"/>
      <c r="N36" s="427"/>
      <c r="O36" s="240"/>
      <c r="P36" s="7"/>
    </row>
    <row r="37" spans="2:16" ht="24.75" customHeight="1">
      <c r="B37" s="255"/>
      <c r="C37" s="256"/>
      <c r="D37" s="256"/>
      <c r="E37" s="256" t="s">
        <v>290</v>
      </c>
      <c r="F37" s="256"/>
      <c r="G37" s="257">
        <v>-1240038230.6972713</v>
      </c>
      <c r="H37" s="258"/>
      <c r="I37" s="260" t="e">
        <f>IF(#REF!=0,"－",ROUNDDOWN(#REF!/1000000,0))</f>
        <v>#REF!</v>
      </c>
      <c r="J37" s="309"/>
      <c r="K37" s="309" t="e">
        <f>IF(#REF!=0,"－",ROUNDDOWN(#REF!/1000000,0))</f>
        <v>#REF!</v>
      </c>
      <c r="L37" s="252"/>
      <c r="M37" s="252"/>
      <c r="N37" s="427"/>
      <c r="O37" s="240"/>
      <c r="P37" s="7"/>
    </row>
    <row r="38" spans="2:16" ht="24.75" customHeight="1">
      <c r="B38" s="255"/>
      <c r="C38" s="256"/>
      <c r="D38" s="256"/>
      <c r="E38" s="256" t="s">
        <v>291</v>
      </c>
      <c r="F38" s="256"/>
      <c r="G38" s="257">
        <v>-1510505760</v>
      </c>
      <c r="H38" s="258"/>
      <c r="I38" s="262" t="e">
        <f>IF(#REF!=0,"－",ROUNDDOWN(#REF!/1000000,0))</f>
        <v>#REF!</v>
      </c>
      <c r="J38" s="309"/>
      <c r="K38" s="424" t="e">
        <f>IF(#REF!=0,"－",ROUNDDOWN(#REF!/1000000,0))</f>
        <v>#REF!</v>
      </c>
      <c r="L38" s="252"/>
      <c r="M38" s="252"/>
      <c r="N38" s="427"/>
      <c r="O38" s="240"/>
      <c r="P38" s="7"/>
    </row>
    <row r="39" spans="2:16" ht="24.75" customHeight="1">
      <c r="B39" s="255"/>
      <c r="C39" s="256"/>
      <c r="D39" s="256" t="s">
        <v>116</v>
      </c>
      <c r="E39" s="256"/>
      <c r="F39" s="256"/>
      <c r="G39" s="257">
        <f>SUM(G34:G38)</f>
        <v>-4327500587.526386</v>
      </c>
      <c r="H39" s="258"/>
      <c r="I39" s="260" t="e">
        <f>IF(#REF!=0,"－",ROUNDDOWN(#REF!/1000000,0))</f>
        <v>#REF!</v>
      </c>
      <c r="J39" s="309"/>
      <c r="K39" s="309" t="e">
        <f>IF(#REF!=0,"－",ROUNDDOWN(#REF!/1000000,0))</f>
        <v>#REF!</v>
      </c>
      <c r="L39" s="252"/>
      <c r="M39" s="252"/>
      <c r="N39" s="427"/>
      <c r="O39" s="240"/>
      <c r="P39" s="7"/>
    </row>
    <row r="40" spans="2:16" ht="24.75" customHeight="1">
      <c r="B40" s="255"/>
      <c r="C40" s="256"/>
      <c r="D40" s="256"/>
      <c r="E40" s="256"/>
      <c r="F40" s="256"/>
      <c r="G40" s="257"/>
      <c r="H40" s="258"/>
      <c r="I40" s="379"/>
      <c r="J40" s="310"/>
      <c r="K40" s="425"/>
      <c r="L40" s="252"/>
      <c r="M40" s="252"/>
      <c r="N40" s="427"/>
      <c r="O40" s="240"/>
      <c r="P40" s="7"/>
    </row>
    <row r="41" spans="2:16" ht="24.75" customHeight="1">
      <c r="B41" s="255"/>
      <c r="C41" s="256"/>
      <c r="D41" s="256" t="s">
        <v>117</v>
      </c>
      <c r="E41" s="256"/>
      <c r="F41" s="256"/>
      <c r="G41" s="257">
        <f>G31+G39</f>
        <v>-234201018805.5264</v>
      </c>
      <c r="H41" s="258"/>
      <c r="I41" s="260" t="e">
        <f>IF(#REF!=0,"－",ROUNDDOWN(#REF!/1000000,0))</f>
        <v>#REF!</v>
      </c>
      <c r="J41" s="309"/>
      <c r="K41" s="309" t="e">
        <f>IF(#REF!=0,"－",ROUNDDOWN(#REF!/1000000,0))</f>
        <v>#REF!</v>
      </c>
      <c r="L41" s="252"/>
      <c r="M41" s="252"/>
      <c r="N41" s="427"/>
      <c r="O41" s="240"/>
      <c r="P41" s="7"/>
    </row>
    <row r="42" spans="2:16" ht="24.75" customHeight="1">
      <c r="B42" s="255"/>
      <c r="C42" s="256"/>
      <c r="D42" s="256"/>
      <c r="E42" s="256"/>
      <c r="F42" s="256"/>
      <c r="G42" s="257"/>
      <c r="H42" s="258"/>
      <c r="I42" s="379"/>
      <c r="J42" s="310"/>
      <c r="K42" s="425"/>
      <c r="L42" s="252"/>
      <c r="M42" s="252"/>
      <c r="N42" s="427"/>
      <c r="O42" s="240"/>
      <c r="P42" s="7"/>
    </row>
    <row r="43" spans="2:16" ht="24.75" customHeight="1">
      <c r="B43" s="255"/>
      <c r="C43" s="256"/>
      <c r="D43" s="256" t="s">
        <v>118</v>
      </c>
      <c r="E43" s="256"/>
      <c r="F43" s="256"/>
      <c r="G43" s="257">
        <v>16338000</v>
      </c>
      <c r="H43" s="258"/>
      <c r="I43" s="260" t="str">
        <f>IF(H43&gt;0,ROUNDDOWN(H43/1000000,0),IF(H43&lt;0,ROUNDDOWN(H43/1000000,0),"－"))</f>
        <v>－</v>
      </c>
      <c r="J43" s="309"/>
      <c r="K43" s="309" t="e">
        <f>IF(#REF!=0,"－",ROUNDDOWN(#REF!/1000000,0))</f>
        <v>#REF!</v>
      </c>
      <c r="L43" s="252"/>
      <c r="M43" s="252"/>
      <c r="N43" s="427"/>
      <c r="O43" s="240"/>
      <c r="P43" s="7"/>
    </row>
    <row r="44" spans="2:16" ht="24.75" customHeight="1">
      <c r="B44" s="255"/>
      <c r="C44" s="256"/>
      <c r="D44" s="256"/>
      <c r="E44" s="256"/>
      <c r="F44" s="256"/>
      <c r="G44" s="257"/>
      <c r="H44" s="258"/>
      <c r="I44" s="260"/>
      <c r="J44" s="309"/>
      <c r="K44" s="309"/>
      <c r="L44" s="252"/>
      <c r="M44" s="252"/>
      <c r="N44" s="427"/>
      <c r="O44" s="240"/>
      <c r="P44" s="7"/>
    </row>
    <row r="45" spans="2:16" ht="24.75" customHeight="1">
      <c r="B45" s="255"/>
      <c r="C45" s="256"/>
      <c r="D45" s="256" t="s">
        <v>119</v>
      </c>
      <c r="E45" s="256"/>
      <c r="F45" s="256"/>
      <c r="G45" s="257">
        <v>16338000</v>
      </c>
      <c r="H45" s="258"/>
      <c r="I45" s="260" t="str">
        <f>IF(H45&gt;0,ROUNDDOWN(H45/1000000,0),IF(H45&lt;0,ROUNDDOWN(H45/1000000,0),"－"))</f>
        <v>－</v>
      </c>
      <c r="J45" s="309"/>
      <c r="K45" s="309" t="e">
        <f>IF(#REF!=0,"－",ROUNDDOWN(#REF!/1000000,0))</f>
        <v>#REF!</v>
      </c>
      <c r="L45" s="252"/>
      <c r="M45" s="252"/>
      <c r="N45" s="427"/>
      <c r="O45" s="240"/>
      <c r="P45" s="7"/>
    </row>
    <row r="46" spans="2:16" ht="24.75" customHeight="1">
      <c r="B46" s="255"/>
      <c r="C46" s="256"/>
      <c r="D46" s="256"/>
      <c r="E46" s="256"/>
      <c r="F46" s="256"/>
      <c r="G46" s="257"/>
      <c r="H46" s="258"/>
      <c r="I46" s="260"/>
      <c r="J46" s="309"/>
      <c r="K46" s="309"/>
      <c r="L46" s="252"/>
      <c r="M46" s="252"/>
      <c r="N46" s="427"/>
      <c r="O46" s="240"/>
      <c r="P46" s="7"/>
    </row>
    <row r="47" spans="2:16" ht="24.75" customHeight="1">
      <c r="B47" s="255"/>
      <c r="C47" s="256"/>
      <c r="D47" s="256" t="s">
        <v>120</v>
      </c>
      <c r="E47" s="256"/>
      <c r="F47" s="256"/>
      <c r="G47" s="257">
        <v>16338000</v>
      </c>
      <c r="H47" s="258"/>
      <c r="I47" s="260" t="str">
        <f>IF(H47&gt;0,ROUNDDOWN(H47/1000000,0),IF(H47&lt;0,ROUNDDOWN(H47/1000000,0),"－"))</f>
        <v>－</v>
      </c>
      <c r="J47" s="309"/>
      <c r="K47" s="309" t="e">
        <f>IF(#REF!=0,"－",ROUNDDOWN(#REF!/1000000,0))</f>
        <v>#REF!</v>
      </c>
      <c r="L47" s="252"/>
      <c r="M47" s="252"/>
      <c r="N47" s="427"/>
      <c r="O47" s="240"/>
      <c r="P47" s="7"/>
    </row>
    <row r="48" spans="2:16" ht="24.75" customHeight="1">
      <c r="B48" s="255"/>
      <c r="C48" s="256"/>
      <c r="D48" s="256"/>
      <c r="E48" s="256"/>
      <c r="F48" s="256"/>
      <c r="G48" s="257"/>
      <c r="H48" s="258"/>
      <c r="I48" s="260"/>
      <c r="J48" s="309"/>
      <c r="K48" s="309"/>
      <c r="L48" s="252"/>
      <c r="M48" s="252"/>
      <c r="N48" s="427"/>
      <c r="O48" s="240"/>
      <c r="P48" s="7"/>
    </row>
    <row r="49" spans="2:16" ht="24.75" customHeight="1">
      <c r="B49" s="255"/>
      <c r="C49" s="256"/>
      <c r="D49" s="256" t="s">
        <v>43</v>
      </c>
      <c r="E49" s="256"/>
      <c r="F49" s="256"/>
      <c r="G49" s="257">
        <v>16338000</v>
      </c>
      <c r="H49" s="258"/>
      <c r="I49" s="260" t="str">
        <f>IF(H49&gt;0,ROUNDDOWN(H49/1000000,0),IF(H49&lt;0,ROUNDDOWN(H49/1000000,0),"－"))</f>
        <v>－</v>
      </c>
      <c r="J49" s="309"/>
      <c r="K49" s="309" t="e">
        <f>IF(#REF!=0,"－",ROUNDDOWN(#REF!/1000000,0))</f>
        <v>#REF!</v>
      </c>
      <c r="L49" s="252"/>
      <c r="M49" s="252"/>
      <c r="N49" s="427"/>
      <c r="O49" s="240"/>
      <c r="P49" s="7"/>
    </row>
    <row r="50" spans="2:16" ht="24.75" customHeight="1" thickBot="1">
      <c r="B50" s="269"/>
      <c r="C50" s="270"/>
      <c r="D50" s="270"/>
      <c r="E50" s="270"/>
      <c r="F50" s="270"/>
      <c r="G50" s="271"/>
      <c r="H50" s="272"/>
      <c r="I50" s="380"/>
      <c r="J50" s="273"/>
      <c r="K50" s="426"/>
      <c r="L50" s="270"/>
      <c r="M50" s="270"/>
      <c r="N50" s="428"/>
      <c r="O50" s="240"/>
      <c r="P50" s="7"/>
    </row>
    <row r="52" spans="2:9" ht="15" customHeight="1">
      <c r="B52" s="578"/>
      <c r="C52" s="578"/>
      <c r="D52" s="578"/>
      <c r="E52" s="578"/>
      <c r="F52" s="578"/>
      <c r="G52" s="578"/>
      <c r="H52" s="186"/>
      <c r="I52" s="186"/>
    </row>
    <row r="53" spans="2:9" ht="15" customHeight="1">
      <c r="B53" s="578"/>
      <c r="C53" s="578"/>
      <c r="D53" s="578"/>
      <c r="E53" s="578"/>
      <c r="F53" s="578"/>
      <c r="G53" s="578"/>
      <c r="H53" s="186"/>
      <c r="I53" s="186"/>
    </row>
  </sheetData>
  <sheetProtection/>
  <mergeCells count="9">
    <mergeCell ref="M4:M6"/>
    <mergeCell ref="B5:J5"/>
    <mergeCell ref="M7:N9"/>
    <mergeCell ref="B4:K4"/>
    <mergeCell ref="B53:G53"/>
    <mergeCell ref="L18:L19"/>
    <mergeCell ref="H21:H23"/>
    <mergeCell ref="N21:N31"/>
    <mergeCell ref="B52:G52"/>
  </mergeCells>
  <printOptions/>
  <pageMargins left="0.787" right="0.787" top="0.984" bottom="0.984" header="0.512" footer="0.512"/>
  <pageSetup fitToHeight="1" fitToWidth="1"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A1" sqref="A1:F1"/>
    </sheetView>
  </sheetViews>
  <sheetFormatPr defaultColWidth="9.00390625" defaultRowHeight="13.5"/>
  <cols>
    <col min="1" max="1" width="20.625" style="136" customWidth="1"/>
    <col min="2" max="3" width="11.25390625" style="178" customWidth="1"/>
    <col min="4" max="4" width="20.625" style="136" customWidth="1"/>
    <col min="5" max="6" width="11.25390625" style="178" customWidth="1"/>
    <col min="7" max="7" width="3.50390625" style="136" customWidth="1"/>
    <col min="8" max="8" width="15.75390625" style="136" customWidth="1"/>
    <col min="9" max="9" width="15.25390625" style="136" customWidth="1"/>
    <col min="10" max="16384" width="9.00390625" style="136" customWidth="1"/>
  </cols>
  <sheetData>
    <row r="1" spans="1:6" s="137" customFormat="1" ht="21.75" customHeight="1">
      <c r="A1" s="582" t="s">
        <v>662</v>
      </c>
      <c r="B1" s="582"/>
      <c r="C1" s="582"/>
      <c r="D1" s="582"/>
      <c r="E1" s="582"/>
      <c r="F1" s="582"/>
    </row>
    <row r="2" spans="1:6" ht="15.75" customHeight="1" thickBot="1">
      <c r="A2" s="452"/>
      <c r="B2" s="452"/>
      <c r="C2" s="452"/>
      <c r="D2" s="452"/>
      <c r="E2" s="452"/>
      <c r="F2" s="507" t="s">
        <v>698</v>
      </c>
    </row>
    <row r="3" spans="1:9" ht="15.75" customHeight="1">
      <c r="A3" s="460"/>
      <c r="B3" s="453" t="s">
        <v>658</v>
      </c>
      <c r="C3" s="454" t="s">
        <v>68</v>
      </c>
      <c r="D3" s="475"/>
      <c r="E3" s="453" t="s">
        <v>658</v>
      </c>
      <c r="F3" s="455" t="s">
        <v>68</v>
      </c>
      <c r="G3" s="462"/>
      <c r="H3" s="462"/>
      <c r="I3" s="462"/>
    </row>
    <row r="4" spans="1:9" ht="12" customHeight="1">
      <c r="A4" s="463"/>
      <c r="B4" s="464" t="s">
        <v>660</v>
      </c>
      <c r="C4" s="465" t="s">
        <v>661</v>
      </c>
      <c r="D4" s="476"/>
      <c r="E4" s="464" t="s">
        <v>660</v>
      </c>
      <c r="F4" s="466" t="s">
        <v>661</v>
      </c>
      <c r="G4" s="462"/>
      <c r="H4" s="462"/>
      <c r="I4" s="462"/>
    </row>
    <row r="5" spans="1:9" ht="12" customHeight="1">
      <c r="A5" s="463"/>
      <c r="B5" s="467" t="s">
        <v>659</v>
      </c>
      <c r="C5" s="468" t="s">
        <v>659</v>
      </c>
      <c r="D5" s="476"/>
      <c r="E5" s="467" t="s">
        <v>659</v>
      </c>
      <c r="F5" s="469" t="s">
        <v>659</v>
      </c>
      <c r="G5" s="541"/>
      <c r="H5" s="541"/>
      <c r="I5" s="541"/>
    </row>
    <row r="6" spans="1:9" ht="16.5" customHeight="1">
      <c r="A6" s="470" t="s">
        <v>664</v>
      </c>
      <c r="B6" s="471"/>
      <c r="C6" s="471"/>
      <c r="D6" s="477" t="s">
        <v>665</v>
      </c>
      <c r="E6" s="472"/>
      <c r="F6" s="473"/>
      <c r="G6" s="541"/>
      <c r="H6" s="541"/>
      <c r="I6" s="541"/>
    </row>
    <row r="7" spans="1:9" ht="19.5" customHeight="1">
      <c r="A7" s="461" t="s">
        <v>342</v>
      </c>
      <c r="B7" s="531">
        <v>283</v>
      </c>
      <c r="C7" s="531">
        <v>254</v>
      </c>
      <c r="D7" s="478" t="s">
        <v>45</v>
      </c>
      <c r="E7" s="533">
        <v>14</v>
      </c>
      <c r="F7" s="536">
        <v>16</v>
      </c>
      <c r="G7" s="541"/>
      <c r="H7" s="541"/>
      <c r="I7" s="541"/>
    </row>
    <row r="8" spans="1:9" ht="19.5" customHeight="1">
      <c r="A8" s="461" t="s">
        <v>641</v>
      </c>
      <c r="B8" s="531">
        <v>6</v>
      </c>
      <c r="C8" s="531">
        <v>160</v>
      </c>
      <c r="D8" s="478" t="s">
        <v>343</v>
      </c>
      <c r="E8" s="533">
        <v>64</v>
      </c>
      <c r="F8" s="536">
        <v>23</v>
      </c>
      <c r="G8" s="541"/>
      <c r="H8" s="541"/>
      <c r="I8" s="541"/>
    </row>
    <row r="9" spans="1:9" ht="19.5" customHeight="1">
      <c r="A9" s="461" t="s">
        <v>281</v>
      </c>
      <c r="B9" s="531">
        <v>7</v>
      </c>
      <c r="C9" s="531">
        <v>8</v>
      </c>
      <c r="D9" s="478" t="s">
        <v>46</v>
      </c>
      <c r="E9" s="533">
        <v>695</v>
      </c>
      <c r="F9" s="536">
        <v>679</v>
      </c>
      <c r="G9" s="541"/>
      <c r="H9" s="541"/>
      <c r="I9" s="541"/>
    </row>
    <row r="10" spans="1:9" ht="19.5" customHeight="1">
      <c r="A10" s="461" t="s">
        <v>640</v>
      </c>
      <c r="B10" s="531">
        <v>8</v>
      </c>
      <c r="C10" s="531">
        <v>8</v>
      </c>
      <c r="D10" s="478" t="s">
        <v>47</v>
      </c>
      <c r="E10" s="533">
        <v>15344</v>
      </c>
      <c r="F10" s="536">
        <v>18828</v>
      </c>
      <c r="G10" s="541"/>
      <c r="H10" s="542"/>
      <c r="I10" s="541"/>
    </row>
    <row r="11" spans="1:9" ht="19.5" customHeight="1">
      <c r="A11" s="461" t="s">
        <v>663</v>
      </c>
      <c r="B11" s="540">
        <v>-34</v>
      </c>
      <c r="C11" s="540">
        <v>-5</v>
      </c>
      <c r="D11" s="479" t="s">
        <v>650</v>
      </c>
      <c r="E11" s="539" t="s">
        <v>688</v>
      </c>
      <c r="F11" s="536">
        <v>84</v>
      </c>
      <c r="G11" s="541"/>
      <c r="H11" s="541"/>
      <c r="I11" s="541"/>
    </row>
    <row r="12" spans="1:9" ht="19.5" customHeight="1">
      <c r="A12" s="461" t="s">
        <v>624</v>
      </c>
      <c r="B12" s="531">
        <v>306120</v>
      </c>
      <c r="C12" s="531">
        <v>315550</v>
      </c>
      <c r="D12" s="478"/>
      <c r="E12" s="533"/>
      <c r="F12" s="529"/>
      <c r="G12" s="541"/>
      <c r="H12" s="541"/>
      <c r="I12" s="541"/>
    </row>
    <row r="13" spans="1:9" ht="30" customHeight="1">
      <c r="A13" s="554" t="s">
        <v>697</v>
      </c>
      <c r="B13" s="531">
        <v>303986</v>
      </c>
      <c r="C13" s="531">
        <v>311351</v>
      </c>
      <c r="D13" s="537"/>
      <c r="E13" s="179"/>
      <c r="F13" s="538"/>
      <c r="G13" s="541"/>
      <c r="H13" s="541"/>
      <c r="I13" s="541"/>
    </row>
    <row r="14" spans="1:9" ht="19.5" customHeight="1">
      <c r="A14" s="461" t="s">
        <v>652</v>
      </c>
      <c r="B14" s="531">
        <v>267135</v>
      </c>
      <c r="C14" s="531">
        <v>271056</v>
      </c>
      <c r="D14" s="478"/>
      <c r="E14" s="533"/>
      <c r="F14" s="529"/>
      <c r="G14" s="541"/>
      <c r="H14" s="541"/>
      <c r="I14" s="541"/>
    </row>
    <row r="15" spans="1:9" ht="19.5" customHeight="1">
      <c r="A15" s="461" t="s">
        <v>653</v>
      </c>
      <c r="B15" s="531">
        <v>1812</v>
      </c>
      <c r="C15" s="531">
        <v>1786</v>
      </c>
      <c r="D15" s="478"/>
      <c r="E15" s="533"/>
      <c r="F15" s="529"/>
      <c r="G15" s="541"/>
      <c r="H15" s="541"/>
      <c r="I15" s="541"/>
    </row>
    <row r="16" spans="1:9" ht="19.5" customHeight="1">
      <c r="A16" s="461" t="s">
        <v>654</v>
      </c>
      <c r="B16" s="531">
        <v>13882</v>
      </c>
      <c r="C16" s="531">
        <v>16709</v>
      </c>
      <c r="D16" s="478"/>
      <c r="E16" s="533"/>
      <c r="F16" s="529"/>
      <c r="G16" s="541"/>
      <c r="H16" s="541"/>
      <c r="I16" s="541"/>
    </row>
    <row r="17" spans="1:9" ht="19.5" customHeight="1">
      <c r="A17" s="461" t="s">
        <v>655</v>
      </c>
      <c r="B17" s="531">
        <v>20920</v>
      </c>
      <c r="C17" s="531">
        <v>21257</v>
      </c>
      <c r="D17" s="478"/>
      <c r="E17" s="533"/>
      <c r="F17" s="535"/>
      <c r="G17" s="543"/>
      <c r="H17" s="541"/>
      <c r="I17" s="541"/>
    </row>
    <row r="18" spans="1:9" ht="19.5" customHeight="1">
      <c r="A18" s="461" t="s">
        <v>656</v>
      </c>
      <c r="B18" s="531">
        <v>1</v>
      </c>
      <c r="C18" s="531">
        <v>1</v>
      </c>
      <c r="D18" s="478"/>
      <c r="E18" s="533"/>
      <c r="F18" s="535"/>
      <c r="G18" s="541"/>
      <c r="H18" s="541"/>
      <c r="I18" s="541"/>
    </row>
    <row r="19" spans="1:9" ht="19.5" customHeight="1" thickBot="1">
      <c r="A19" s="461" t="s">
        <v>657</v>
      </c>
      <c r="B19" s="531">
        <v>233</v>
      </c>
      <c r="C19" s="531">
        <v>539</v>
      </c>
      <c r="D19" s="478"/>
      <c r="E19" s="533"/>
      <c r="F19" s="535"/>
      <c r="G19" s="138"/>
      <c r="H19" s="138"/>
      <c r="I19" s="138"/>
    </row>
    <row r="20" spans="1:6" ht="19.5" customHeight="1" thickBot="1">
      <c r="A20" s="461" t="s">
        <v>651</v>
      </c>
      <c r="B20" s="531">
        <v>2133</v>
      </c>
      <c r="C20" s="531">
        <v>4198</v>
      </c>
      <c r="D20" s="553" t="s">
        <v>696</v>
      </c>
      <c r="E20" s="534">
        <v>16118</v>
      </c>
      <c r="F20" s="530">
        <v>19632</v>
      </c>
    </row>
    <row r="21" spans="1:6" ht="19.5" customHeight="1">
      <c r="A21" s="461" t="s">
        <v>625</v>
      </c>
      <c r="B21" s="531">
        <v>46</v>
      </c>
      <c r="C21" s="531">
        <v>416</v>
      </c>
      <c r="D21" s="478" t="s">
        <v>687</v>
      </c>
      <c r="E21" s="533"/>
      <c r="F21" s="535"/>
    </row>
    <row r="22" spans="1:6" ht="19.5" customHeight="1" thickBot="1">
      <c r="A22" s="461" t="s">
        <v>575</v>
      </c>
      <c r="B22" s="531">
        <v>100907</v>
      </c>
      <c r="C22" s="531">
        <v>103444</v>
      </c>
      <c r="D22" s="478" t="s">
        <v>346</v>
      </c>
      <c r="E22" s="533">
        <v>391226</v>
      </c>
      <c r="F22" s="529">
        <v>400206</v>
      </c>
    </row>
    <row r="23" spans="1:6" ht="30" customHeight="1" thickBot="1">
      <c r="A23" s="551" t="s">
        <v>694</v>
      </c>
      <c r="B23" s="532">
        <v>407345</v>
      </c>
      <c r="C23" s="532">
        <v>419838</v>
      </c>
      <c r="D23" s="552" t="s">
        <v>695</v>
      </c>
      <c r="E23" s="532">
        <v>407345</v>
      </c>
      <c r="F23" s="530">
        <v>419838</v>
      </c>
    </row>
    <row r="24" spans="1:6" ht="13.5">
      <c r="A24" s="456"/>
      <c r="B24" s="457"/>
      <c r="C24" s="457"/>
      <c r="D24" s="456"/>
      <c r="E24" s="458"/>
      <c r="F24" s="459">
        <v>0</v>
      </c>
    </row>
    <row r="25" spans="2:6" ht="22.5" customHeight="1">
      <c r="B25" s="583"/>
      <c r="C25" s="583"/>
      <c r="D25" s="583"/>
      <c r="E25" s="583"/>
      <c r="F25" s="583"/>
    </row>
  </sheetData>
  <sheetProtection/>
  <mergeCells count="2">
    <mergeCell ref="A1:F1"/>
    <mergeCell ref="B25:F25"/>
  </mergeCells>
  <printOptions/>
  <pageMargins left="0.787" right="0.787" top="0.984" bottom="0.984" header="0.512" footer="0.51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SheetLayoutView="75" zoomScalePageLayoutView="0" workbookViewId="0" topLeftCell="A1">
      <selection activeCell="A1" sqref="A1:C1"/>
    </sheetView>
  </sheetViews>
  <sheetFormatPr defaultColWidth="9.00390625" defaultRowHeight="13.5"/>
  <cols>
    <col min="1" max="1" width="34.875" style="9" customWidth="1"/>
    <col min="2" max="3" width="17.625" style="178" customWidth="1"/>
    <col min="4" max="5" width="9.00390625" style="9" customWidth="1"/>
    <col min="6" max="6" width="10.875" style="9" customWidth="1"/>
    <col min="7" max="16384" width="9.00390625" style="9" customWidth="1"/>
  </cols>
  <sheetData>
    <row r="1" spans="1:10" ht="21.75" customHeight="1">
      <c r="A1" s="584" t="s">
        <v>669</v>
      </c>
      <c r="B1" s="584"/>
      <c r="C1" s="584"/>
      <c r="D1" s="474"/>
      <c r="E1" s="474"/>
      <c r="F1" s="474"/>
      <c r="G1" s="474"/>
      <c r="H1" s="474"/>
      <c r="I1" s="474"/>
      <c r="J1" s="474"/>
    </row>
    <row r="2" spans="1:10" ht="15.75" customHeight="1" thickBot="1">
      <c r="A2" s="498"/>
      <c r="B2" s="499"/>
      <c r="C2" s="488" t="s">
        <v>699</v>
      </c>
      <c r="D2" s="585"/>
      <c r="E2" s="585"/>
      <c r="F2" s="585"/>
      <c r="G2" s="585"/>
      <c r="H2" s="585"/>
      <c r="I2" s="585"/>
      <c r="J2" s="585"/>
    </row>
    <row r="3" spans="1:10" ht="15.75" customHeight="1">
      <c r="A3" s="526"/>
      <c r="B3" s="500" t="s">
        <v>672</v>
      </c>
      <c r="C3" s="501" t="s">
        <v>671</v>
      </c>
      <c r="D3" s="474"/>
      <c r="E3" s="474"/>
      <c r="F3" s="474"/>
      <c r="G3" s="474"/>
      <c r="H3" s="474"/>
      <c r="I3" s="474"/>
      <c r="J3" s="474"/>
    </row>
    <row r="4" spans="1:10" ht="12" customHeight="1">
      <c r="A4" s="527"/>
      <c r="B4" s="492" t="s">
        <v>689</v>
      </c>
      <c r="C4" s="491" t="s">
        <v>690</v>
      </c>
      <c r="D4" s="474"/>
      <c r="E4" s="474"/>
      <c r="F4" s="474"/>
      <c r="G4" s="474"/>
      <c r="H4" s="474"/>
      <c r="I4" s="474"/>
      <c r="J4" s="474"/>
    </row>
    <row r="5" spans="1:10" ht="12" customHeight="1">
      <c r="A5" s="527"/>
      <c r="B5" s="492" t="s">
        <v>691</v>
      </c>
      <c r="C5" s="491" t="s">
        <v>692</v>
      </c>
      <c r="D5" s="474"/>
      <c r="E5" s="474"/>
      <c r="F5" s="474"/>
      <c r="G5" s="474"/>
      <c r="H5" s="474"/>
      <c r="I5" s="474"/>
      <c r="J5" s="474"/>
    </row>
    <row r="6" spans="1:10" ht="19.5" customHeight="1">
      <c r="A6" s="527"/>
      <c r="B6" s="489"/>
      <c r="C6" s="490"/>
      <c r="D6" s="474"/>
      <c r="E6" s="474"/>
      <c r="F6" s="474"/>
      <c r="G6" s="474"/>
      <c r="H6" s="474"/>
      <c r="I6" s="474"/>
      <c r="J6" s="474"/>
    </row>
    <row r="7" spans="1:10" ht="19.5" customHeight="1">
      <c r="A7" s="484" t="s">
        <v>6</v>
      </c>
      <c r="B7" s="544">
        <v>10554</v>
      </c>
      <c r="C7" s="545">
        <v>11332</v>
      </c>
      <c r="D7" s="493"/>
      <c r="E7" s="493"/>
      <c r="F7" s="493"/>
      <c r="G7" s="493"/>
      <c r="H7" s="493"/>
      <c r="I7" s="493"/>
      <c r="J7" s="493"/>
    </row>
    <row r="8" spans="1:10" ht="19.5" customHeight="1">
      <c r="A8" s="484" t="s">
        <v>292</v>
      </c>
      <c r="B8" s="544">
        <v>695</v>
      </c>
      <c r="C8" s="545">
        <v>679</v>
      </c>
      <c r="D8" s="493"/>
      <c r="E8" s="493"/>
      <c r="F8" s="493"/>
      <c r="G8" s="474"/>
      <c r="H8" s="474"/>
      <c r="I8" s="474"/>
      <c r="J8" s="474"/>
    </row>
    <row r="9" spans="1:10" ht="19.5" customHeight="1">
      <c r="A9" s="484" t="s">
        <v>293</v>
      </c>
      <c r="B9" s="544">
        <v>756</v>
      </c>
      <c r="C9" s="545">
        <v>2887</v>
      </c>
      <c r="D9" s="494"/>
      <c r="E9" s="494"/>
      <c r="F9" s="494"/>
      <c r="G9" s="474"/>
      <c r="H9" s="474"/>
      <c r="I9" s="474"/>
      <c r="J9" s="474"/>
    </row>
    <row r="10" spans="1:10" ht="19.5" customHeight="1">
      <c r="A10" s="484" t="s">
        <v>407</v>
      </c>
      <c r="B10" s="544">
        <v>661614</v>
      </c>
      <c r="C10" s="545">
        <v>422867</v>
      </c>
      <c r="D10" s="495"/>
      <c r="E10" s="495"/>
      <c r="F10" s="495"/>
      <c r="G10" s="496"/>
      <c r="H10" s="496"/>
      <c r="I10" s="496"/>
      <c r="J10" s="496"/>
    </row>
    <row r="11" spans="1:10" ht="19.5" customHeight="1">
      <c r="A11" s="528" t="s">
        <v>7</v>
      </c>
      <c r="B11" s="544">
        <v>11495</v>
      </c>
      <c r="C11" s="545">
        <v>12339</v>
      </c>
      <c r="D11" s="497"/>
      <c r="E11" s="497"/>
      <c r="F11" s="497"/>
      <c r="G11" s="474"/>
      <c r="H11" s="474"/>
      <c r="I11" s="474"/>
      <c r="J11" s="474"/>
    </row>
    <row r="12" spans="1:10" ht="19.5" customHeight="1">
      <c r="A12" s="528" t="s">
        <v>619</v>
      </c>
      <c r="B12" s="544">
        <v>9167</v>
      </c>
      <c r="C12" s="545">
        <v>8802</v>
      </c>
      <c r="D12" s="497"/>
      <c r="E12" s="497"/>
      <c r="F12" s="497"/>
      <c r="G12" s="474"/>
      <c r="H12" s="474"/>
      <c r="I12" s="474"/>
      <c r="J12" s="474"/>
    </row>
    <row r="13" spans="1:10" ht="19.5" customHeight="1">
      <c r="A13" s="484" t="s">
        <v>674</v>
      </c>
      <c r="B13" s="550" t="s">
        <v>693</v>
      </c>
      <c r="C13" s="545">
        <v>323</v>
      </c>
      <c r="D13" s="497"/>
      <c r="E13" s="497"/>
      <c r="F13" s="497"/>
      <c r="G13" s="474"/>
      <c r="H13" s="474"/>
      <c r="I13" s="474"/>
      <c r="J13" s="474"/>
    </row>
    <row r="14" spans="1:10" ht="19.5" customHeight="1">
      <c r="A14" s="484" t="s">
        <v>620</v>
      </c>
      <c r="B14" s="544">
        <v>15</v>
      </c>
      <c r="C14" s="545">
        <v>15</v>
      </c>
      <c r="D14" s="497"/>
      <c r="E14" s="497"/>
      <c r="F14" s="497"/>
      <c r="G14" s="474"/>
      <c r="H14" s="474"/>
      <c r="I14" s="474"/>
      <c r="J14" s="474"/>
    </row>
    <row r="15" spans="1:10" ht="19.5" customHeight="1">
      <c r="A15" s="484" t="s">
        <v>621</v>
      </c>
      <c r="B15" s="544">
        <v>6121</v>
      </c>
      <c r="C15" s="545">
        <v>2083</v>
      </c>
      <c r="D15" s="497"/>
      <c r="E15" s="497"/>
      <c r="F15" s="497"/>
      <c r="G15" s="474"/>
      <c r="H15" s="474"/>
      <c r="I15" s="474"/>
      <c r="J15" s="474"/>
    </row>
    <row r="16" spans="1:10" ht="19.5" customHeight="1">
      <c r="A16" s="484" t="s">
        <v>413</v>
      </c>
      <c r="B16" s="544">
        <v>15451</v>
      </c>
      <c r="C16" s="545">
        <v>13680</v>
      </c>
      <c r="D16" s="497"/>
      <c r="E16" s="497"/>
      <c r="F16" s="497"/>
      <c r="G16" s="474"/>
      <c r="H16" s="474"/>
      <c r="I16" s="474"/>
      <c r="J16" s="474"/>
    </row>
    <row r="17" spans="1:10" ht="19.5" customHeight="1">
      <c r="A17" s="484" t="s">
        <v>642</v>
      </c>
      <c r="B17" s="544">
        <v>34100</v>
      </c>
      <c r="C17" s="545">
        <v>79718</v>
      </c>
      <c r="D17" s="497"/>
      <c r="E17" s="497"/>
      <c r="F17" s="497"/>
      <c r="G17" s="474"/>
      <c r="H17" s="474"/>
      <c r="I17" s="474"/>
      <c r="J17" s="474"/>
    </row>
    <row r="18" spans="1:10" ht="19.5" customHeight="1">
      <c r="A18" s="484" t="s">
        <v>673</v>
      </c>
      <c r="B18" s="544">
        <v>80</v>
      </c>
      <c r="C18" s="545">
        <v>90</v>
      </c>
      <c r="D18" s="497"/>
      <c r="E18" s="497"/>
      <c r="F18" s="497"/>
      <c r="G18" s="474"/>
      <c r="H18" s="474"/>
      <c r="I18" s="474"/>
      <c r="J18" s="474"/>
    </row>
    <row r="19" spans="1:10" ht="19.5" customHeight="1">
      <c r="A19" s="528" t="s">
        <v>350</v>
      </c>
      <c r="B19" s="544">
        <v>30650</v>
      </c>
      <c r="C19" s="545">
        <v>37341</v>
      </c>
      <c r="D19" s="496"/>
      <c r="E19" s="496"/>
      <c r="F19" s="496"/>
      <c r="G19" s="496"/>
      <c r="H19" s="496"/>
      <c r="I19" s="496"/>
      <c r="J19" s="496"/>
    </row>
    <row r="20" spans="1:10" ht="19.5" customHeight="1">
      <c r="A20" s="528" t="s">
        <v>415</v>
      </c>
      <c r="B20" s="544">
        <v>1067</v>
      </c>
      <c r="C20" s="545">
        <v>928</v>
      </c>
      <c r="D20" s="497"/>
      <c r="E20" s="497"/>
      <c r="F20" s="497"/>
      <c r="G20" s="474"/>
      <c r="H20" s="474"/>
      <c r="I20" s="474"/>
      <c r="J20" s="474"/>
    </row>
    <row r="21" spans="1:10" ht="19.5" customHeight="1">
      <c r="A21" s="528" t="s">
        <v>418</v>
      </c>
      <c r="B21" s="544">
        <v>5448</v>
      </c>
      <c r="C21" s="545">
        <v>4342</v>
      </c>
      <c r="D21" s="497"/>
      <c r="E21" s="497"/>
      <c r="F21" s="497"/>
      <c r="G21" s="474"/>
      <c r="H21" s="474"/>
      <c r="I21" s="474"/>
      <c r="J21" s="474"/>
    </row>
    <row r="22" spans="1:10" ht="19.5" customHeight="1">
      <c r="A22" s="528" t="s">
        <v>416</v>
      </c>
      <c r="B22" s="544">
        <v>4</v>
      </c>
      <c r="C22" s="545">
        <v>-29</v>
      </c>
      <c r="D22" s="497"/>
      <c r="E22" s="494"/>
      <c r="F22" s="494"/>
      <c r="G22" s="474"/>
      <c r="H22" s="474"/>
      <c r="I22" s="474"/>
      <c r="J22" s="474"/>
    </row>
    <row r="23" spans="1:10" ht="19.5" customHeight="1">
      <c r="A23" s="528" t="s">
        <v>8</v>
      </c>
      <c r="B23" s="544">
        <v>1039</v>
      </c>
      <c r="C23" s="545">
        <v>167</v>
      </c>
      <c r="D23" s="494"/>
      <c r="E23" s="494"/>
      <c r="F23" s="494"/>
      <c r="G23" s="474"/>
      <c r="H23" s="474"/>
      <c r="I23" s="474"/>
      <c r="J23" s="474"/>
    </row>
    <row r="24" spans="1:10" ht="19.5" customHeight="1" thickBot="1">
      <c r="A24" s="555" t="s">
        <v>670</v>
      </c>
      <c r="B24" s="546">
        <v>788261</v>
      </c>
      <c r="C24" s="547">
        <v>597572</v>
      </c>
      <c r="D24" s="497"/>
      <c r="E24" s="497"/>
      <c r="F24" s="497"/>
      <c r="G24" s="474"/>
      <c r="H24" s="474"/>
      <c r="I24" s="474"/>
      <c r="J24" s="474"/>
    </row>
    <row r="25" spans="4:6" ht="13.5">
      <c r="D25" s="235"/>
      <c r="E25" s="235"/>
      <c r="F25" s="235"/>
    </row>
    <row r="26" spans="1:6" ht="13.5">
      <c r="A26" s="235"/>
      <c r="D26" s="235"/>
      <c r="E26" s="235"/>
      <c r="F26" s="235"/>
    </row>
    <row r="27" spans="1:6" ht="13.5">
      <c r="A27" s="235"/>
      <c r="B27" s="444"/>
      <c r="D27" s="235"/>
      <c r="E27" s="235"/>
      <c r="F27" s="235"/>
    </row>
    <row r="28" spans="2:6" ht="29.25" customHeight="1">
      <c r="B28" s="444"/>
      <c r="D28" s="235"/>
      <c r="E28" s="235"/>
      <c r="F28" s="235"/>
    </row>
    <row r="29" ht="13.5">
      <c r="A29" s="235"/>
    </row>
    <row r="30" ht="13.5">
      <c r="A30" s="235"/>
    </row>
    <row r="31" ht="36.75" customHeight="1">
      <c r="A31" s="235"/>
    </row>
    <row r="32" ht="27.75" customHeight="1">
      <c r="A32" s="235"/>
    </row>
    <row r="33" ht="34.5" customHeight="1">
      <c r="A33" s="235"/>
    </row>
    <row r="34" ht="13.5">
      <c r="A34" s="235"/>
    </row>
    <row r="35" ht="13.5">
      <c r="A35" s="235"/>
    </row>
    <row r="36" ht="13.5">
      <c r="A36" s="235"/>
    </row>
    <row r="37" spans="4:6" ht="13.5">
      <c r="D37" s="235"/>
      <c r="E37" s="235"/>
      <c r="F37" s="235"/>
    </row>
  </sheetData>
  <sheetProtection/>
  <mergeCells count="2">
    <mergeCell ref="A1:C1"/>
    <mergeCell ref="D2:J2"/>
  </mergeCells>
  <printOptions/>
  <pageMargins left="0.787" right="0.787" top="0.984" bottom="0.984" header="0.512" footer="0.51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F15"/>
  <sheetViews>
    <sheetView zoomScalePageLayoutView="0" workbookViewId="0" topLeftCell="A1">
      <selection activeCell="B1" sqref="B1:D1"/>
    </sheetView>
  </sheetViews>
  <sheetFormatPr defaultColWidth="9.00390625" defaultRowHeight="13.5"/>
  <cols>
    <col min="1" max="1" width="0.37109375" style="9" customWidth="1"/>
    <col min="2" max="2" width="40.25390625" style="9" customWidth="1"/>
    <col min="3" max="3" width="17.625" style="178" customWidth="1"/>
    <col min="4" max="4" width="17.75390625" style="178" customWidth="1"/>
    <col min="5" max="5" width="5.00390625" style="9" customWidth="1"/>
    <col min="6" max="6" width="15.875" style="9" bestFit="1" customWidth="1"/>
    <col min="7" max="16384" width="9.00390625" style="9" customWidth="1"/>
  </cols>
  <sheetData>
    <row r="1" spans="2:4" ht="21.75" customHeight="1">
      <c r="B1" s="586" t="s">
        <v>352</v>
      </c>
      <c r="C1" s="586"/>
      <c r="D1" s="586"/>
    </row>
    <row r="2" spans="2:4" ht="15.75" customHeight="1" thickBot="1">
      <c r="B2" s="474"/>
      <c r="C2" s="451"/>
      <c r="D2" s="488" t="s">
        <v>698</v>
      </c>
    </row>
    <row r="3" spans="2:4" ht="15.75" customHeight="1">
      <c r="B3" s="480"/>
      <c r="C3" s="482" t="s">
        <v>658</v>
      </c>
      <c r="D3" s="483" t="s">
        <v>68</v>
      </c>
    </row>
    <row r="4" spans="2:4" ht="12" customHeight="1">
      <c r="B4" s="481"/>
      <c r="C4" s="492" t="s">
        <v>689</v>
      </c>
      <c r="D4" s="491" t="s">
        <v>690</v>
      </c>
    </row>
    <row r="5" spans="2:4" ht="12" customHeight="1">
      <c r="B5" s="481"/>
      <c r="C5" s="492" t="s">
        <v>691</v>
      </c>
      <c r="D5" s="491" t="s">
        <v>692</v>
      </c>
    </row>
    <row r="6" spans="2:4" ht="19.5" customHeight="1">
      <c r="B6" s="484" t="s">
        <v>179</v>
      </c>
      <c r="C6" s="544">
        <v>396498</v>
      </c>
      <c r="D6" s="545">
        <v>391226</v>
      </c>
    </row>
    <row r="7" spans="2:4" ht="19.5" customHeight="1">
      <c r="B7" s="484" t="s">
        <v>606</v>
      </c>
      <c r="C7" s="544">
        <v>-788261</v>
      </c>
      <c r="D7" s="545">
        <v>-597572</v>
      </c>
    </row>
    <row r="8" spans="2:4" ht="19.5" customHeight="1">
      <c r="B8" s="484" t="s">
        <v>700</v>
      </c>
      <c r="C8" s="544">
        <v>785556</v>
      </c>
      <c r="D8" s="545">
        <v>599917</v>
      </c>
    </row>
    <row r="9" spans="2:5" ht="19.5" customHeight="1">
      <c r="B9" s="487" t="s">
        <v>666</v>
      </c>
      <c r="C9" s="544">
        <v>3901</v>
      </c>
      <c r="D9" s="545">
        <v>5551</v>
      </c>
      <c r="E9" s="239"/>
    </row>
    <row r="10" spans="2:4" ht="19.5" customHeight="1">
      <c r="B10" s="487" t="s">
        <v>668</v>
      </c>
      <c r="C10" s="544">
        <v>781654</v>
      </c>
      <c r="D10" s="545">
        <v>594365</v>
      </c>
    </row>
    <row r="11" spans="2:4" ht="19.5" customHeight="1">
      <c r="B11" s="484" t="s">
        <v>494</v>
      </c>
      <c r="C11" s="544">
        <v>967</v>
      </c>
      <c r="D11" s="545">
        <v>559</v>
      </c>
    </row>
    <row r="12" spans="2:4" ht="19.5" customHeight="1">
      <c r="B12" s="484" t="s">
        <v>495</v>
      </c>
      <c r="C12" s="544">
        <v>-3534</v>
      </c>
      <c r="D12" s="545">
        <v>6074</v>
      </c>
    </row>
    <row r="13" spans="2:4" ht="19.5" customHeight="1" thickBot="1">
      <c r="B13" s="486" t="s">
        <v>484</v>
      </c>
      <c r="C13" s="546">
        <v>391226</v>
      </c>
      <c r="D13" s="547">
        <v>400206</v>
      </c>
    </row>
    <row r="14" spans="2:6" ht="30" customHeight="1" hidden="1">
      <c r="B14" s="474"/>
      <c r="C14" s="451"/>
      <c r="D14" s="451"/>
      <c r="E14" s="449" t="s">
        <v>649</v>
      </c>
      <c r="F14" s="450">
        <f>D13-F13</f>
        <v>400206</v>
      </c>
    </row>
    <row r="15" ht="33" customHeight="1">
      <c r="D15" s="445"/>
    </row>
  </sheetData>
  <sheetProtection/>
  <mergeCells count="1">
    <mergeCell ref="B1:D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 sqref="A1:C1"/>
    </sheetView>
  </sheetViews>
  <sheetFormatPr defaultColWidth="12.625" defaultRowHeight="15" customHeight="1"/>
  <cols>
    <col min="1" max="1" width="44.125" style="290" customWidth="1"/>
    <col min="2" max="2" width="18.00390625" style="446" customWidth="1"/>
    <col min="3" max="3" width="17.75390625" style="446" customWidth="1"/>
    <col min="4" max="4" width="16.00390625" style="290" customWidth="1"/>
    <col min="5" max="5" width="4.00390625" style="290" customWidth="1"/>
    <col min="6" max="6" width="22.125" style="290" customWidth="1"/>
    <col min="7" max="7" width="21.00390625" style="291" customWidth="1"/>
    <col min="8" max="8" width="12.625" style="290" customWidth="1"/>
    <col min="9" max="9" width="17.00390625" style="290" bestFit="1" customWidth="1"/>
    <col min="10" max="10" width="15.375" style="290" bestFit="1" customWidth="1"/>
    <col min="11" max="11" width="17.00390625" style="290" bestFit="1" customWidth="1"/>
    <col min="12" max="16384" width="12.625" style="290" customWidth="1"/>
  </cols>
  <sheetData>
    <row r="1" spans="1:4" ht="21.75" customHeight="1">
      <c r="A1" s="587" t="s">
        <v>73</v>
      </c>
      <c r="B1" s="587"/>
      <c r="C1" s="587"/>
      <c r="D1" s="588"/>
    </row>
    <row r="2" spans="1:4" ht="15.75" customHeight="1" thickBot="1">
      <c r="A2" s="509"/>
      <c r="B2" s="485"/>
      <c r="C2" s="488" t="s">
        <v>698</v>
      </c>
      <c r="D2" s="588"/>
    </row>
    <row r="3" spans="1:7" ht="15.75" customHeight="1">
      <c r="A3" s="510"/>
      <c r="B3" s="511" t="s">
        <v>672</v>
      </c>
      <c r="C3" s="512" t="s">
        <v>671</v>
      </c>
      <c r="D3" s="588"/>
      <c r="E3" s="291"/>
      <c r="G3" s="290"/>
    </row>
    <row r="4" spans="1:7" ht="12" customHeight="1">
      <c r="A4" s="513"/>
      <c r="B4" s="492" t="s">
        <v>689</v>
      </c>
      <c r="C4" s="491" t="s">
        <v>690</v>
      </c>
      <c r="D4" s="588"/>
      <c r="E4" s="291"/>
      <c r="G4" s="290"/>
    </row>
    <row r="5" spans="1:7" ht="12" customHeight="1">
      <c r="A5" s="513"/>
      <c r="B5" s="492" t="s">
        <v>691</v>
      </c>
      <c r="C5" s="491" t="s">
        <v>692</v>
      </c>
      <c r="D5" s="588"/>
      <c r="E5" s="291"/>
      <c r="G5" s="290"/>
    </row>
    <row r="6" spans="1:7" ht="19.5" customHeight="1">
      <c r="A6" s="513" t="s">
        <v>74</v>
      </c>
      <c r="B6" s="514"/>
      <c r="C6" s="515"/>
      <c r="E6" s="291"/>
      <c r="G6" s="290"/>
    </row>
    <row r="7" spans="1:7" ht="19.5" customHeight="1">
      <c r="A7" s="518" t="s">
        <v>675</v>
      </c>
      <c r="B7" s="516"/>
      <c r="C7" s="517"/>
      <c r="E7" s="291"/>
      <c r="G7" s="290"/>
    </row>
    <row r="8" spans="1:9" ht="19.5" customHeight="1">
      <c r="A8" s="519" t="s">
        <v>676</v>
      </c>
      <c r="B8" s="523">
        <v>3892</v>
      </c>
      <c r="C8" s="525">
        <v>5581</v>
      </c>
      <c r="E8" s="291"/>
      <c r="G8" s="292"/>
      <c r="H8" s="292"/>
      <c r="I8" s="292"/>
    </row>
    <row r="9" spans="1:5" ht="19.5" customHeight="1">
      <c r="A9" s="519" t="s">
        <v>667</v>
      </c>
      <c r="B9" s="523">
        <v>781654</v>
      </c>
      <c r="C9" s="525">
        <v>594365</v>
      </c>
      <c r="E9" s="291"/>
    </row>
    <row r="10" spans="1:7" ht="19.5" customHeight="1">
      <c r="A10" s="520" t="s">
        <v>677</v>
      </c>
      <c r="B10" s="548">
        <v>785546</v>
      </c>
      <c r="C10" s="549">
        <v>599946</v>
      </c>
      <c r="E10" s="291"/>
      <c r="G10" s="290"/>
    </row>
    <row r="11" spans="1:7" ht="19.5" customHeight="1">
      <c r="A11" s="513"/>
      <c r="B11" s="523"/>
      <c r="C11" s="525"/>
      <c r="E11" s="291"/>
      <c r="G11" s="290"/>
    </row>
    <row r="12" spans="1:7" ht="19.5" customHeight="1">
      <c r="A12" s="518" t="s">
        <v>678</v>
      </c>
      <c r="B12" s="523"/>
      <c r="C12" s="525"/>
      <c r="E12" s="291"/>
      <c r="G12" s="290"/>
    </row>
    <row r="13" spans="1:7" ht="19.5" customHeight="1">
      <c r="A13" s="520" t="s">
        <v>685</v>
      </c>
      <c r="B13" s="523"/>
      <c r="C13" s="525"/>
      <c r="E13" s="291"/>
      <c r="G13" s="290"/>
    </row>
    <row r="14" spans="1:7" ht="19.5" customHeight="1">
      <c r="A14" s="521" t="s">
        <v>102</v>
      </c>
      <c r="B14" s="523">
        <v>-12099</v>
      </c>
      <c r="C14" s="525">
        <v>-12852</v>
      </c>
      <c r="D14" s="295"/>
      <c r="E14" s="291"/>
      <c r="G14" s="290"/>
    </row>
    <row r="15" spans="1:7" ht="19.5" customHeight="1">
      <c r="A15" s="521" t="s">
        <v>103</v>
      </c>
      <c r="B15" s="523">
        <v>-661614</v>
      </c>
      <c r="C15" s="525">
        <v>-422867</v>
      </c>
      <c r="D15" s="295"/>
      <c r="E15" s="291"/>
      <c r="G15" s="290"/>
    </row>
    <row r="16" spans="1:7" ht="19.5" customHeight="1">
      <c r="A16" s="521" t="s">
        <v>104</v>
      </c>
      <c r="B16" s="523">
        <v>-11185</v>
      </c>
      <c r="C16" s="525">
        <v>-12339</v>
      </c>
      <c r="D16" s="295"/>
      <c r="E16" s="291"/>
      <c r="G16" s="290"/>
    </row>
    <row r="17" spans="1:7" ht="19.5" customHeight="1">
      <c r="A17" s="521" t="s">
        <v>105</v>
      </c>
      <c r="B17" s="523">
        <v>-9167</v>
      </c>
      <c r="C17" s="525">
        <v>-8802</v>
      </c>
      <c r="D17" s="295"/>
      <c r="E17" s="294"/>
      <c r="F17" s="294"/>
      <c r="G17" s="290"/>
    </row>
    <row r="18" spans="1:7" ht="19.5" customHeight="1">
      <c r="A18" s="522" t="s">
        <v>674</v>
      </c>
      <c r="B18" s="523" t="s">
        <v>693</v>
      </c>
      <c r="C18" s="525">
        <v>-323</v>
      </c>
      <c r="D18" s="295"/>
      <c r="E18" s="294"/>
      <c r="F18" s="294"/>
      <c r="G18" s="290"/>
    </row>
    <row r="19" spans="1:7" ht="19.5" customHeight="1">
      <c r="A19" s="521" t="s">
        <v>106</v>
      </c>
      <c r="B19" s="523">
        <v>-15</v>
      </c>
      <c r="C19" s="525">
        <v>-15</v>
      </c>
      <c r="D19" s="295"/>
      <c r="E19" s="294"/>
      <c r="F19" s="294"/>
      <c r="G19" s="290"/>
    </row>
    <row r="20" spans="1:7" ht="19.5" customHeight="1">
      <c r="A20" s="522" t="s">
        <v>107</v>
      </c>
      <c r="B20" s="523">
        <v>-6121</v>
      </c>
      <c r="C20" s="525">
        <v>-2083</v>
      </c>
      <c r="D20" s="295"/>
      <c r="E20" s="291"/>
      <c r="G20" s="290"/>
    </row>
    <row r="21" spans="1:7" ht="19.5" customHeight="1">
      <c r="A21" s="522" t="s">
        <v>414</v>
      </c>
      <c r="B21" s="523">
        <v>-15451</v>
      </c>
      <c r="C21" s="525">
        <v>-13680</v>
      </c>
      <c r="D21" s="295"/>
      <c r="E21" s="291"/>
      <c r="G21" s="290"/>
    </row>
    <row r="22" spans="1:7" ht="19.5" customHeight="1">
      <c r="A22" s="522" t="s">
        <v>643</v>
      </c>
      <c r="B22" s="523">
        <v>-34100</v>
      </c>
      <c r="C22" s="525">
        <v>-79718</v>
      </c>
      <c r="D22" s="295"/>
      <c r="E22" s="291"/>
      <c r="G22" s="290"/>
    </row>
    <row r="23" spans="1:7" ht="19.5" customHeight="1">
      <c r="A23" s="522" t="s">
        <v>31</v>
      </c>
      <c r="B23" s="523">
        <v>-81</v>
      </c>
      <c r="C23" s="525">
        <v>-91</v>
      </c>
      <c r="D23" s="295"/>
      <c r="E23" s="291"/>
      <c r="G23" s="290"/>
    </row>
    <row r="24" spans="1:7" ht="19.5" customHeight="1">
      <c r="A24" s="521" t="s">
        <v>108</v>
      </c>
      <c r="B24" s="523">
        <v>-31414</v>
      </c>
      <c r="C24" s="525">
        <v>-38853</v>
      </c>
      <c r="D24" s="295"/>
      <c r="E24" s="291"/>
      <c r="G24" s="290"/>
    </row>
    <row r="25" spans="1:7" ht="19.5" customHeight="1">
      <c r="A25" s="521" t="s">
        <v>111</v>
      </c>
      <c r="B25" s="523">
        <v>-1005</v>
      </c>
      <c r="C25" s="525">
        <v>-968</v>
      </c>
      <c r="D25" s="295"/>
      <c r="E25" s="291"/>
      <c r="G25" s="290"/>
    </row>
    <row r="26" spans="1:7" ht="19.5" customHeight="1">
      <c r="A26" s="519" t="s">
        <v>112</v>
      </c>
      <c r="B26" s="548">
        <v>-782257</v>
      </c>
      <c r="C26" s="549">
        <v>-592598</v>
      </c>
      <c r="D26" s="295"/>
      <c r="E26" s="291"/>
      <c r="G26" s="290"/>
    </row>
    <row r="27" spans="1:7" ht="19.5" customHeight="1">
      <c r="A27" s="520" t="s">
        <v>686</v>
      </c>
      <c r="B27" s="523"/>
      <c r="C27" s="525"/>
      <c r="E27" s="291"/>
      <c r="G27" s="290"/>
    </row>
    <row r="28" spans="1:7" ht="19.5" customHeight="1">
      <c r="A28" s="521" t="s">
        <v>114</v>
      </c>
      <c r="B28" s="523">
        <v>-72</v>
      </c>
      <c r="C28" s="525">
        <v>-140</v>
      </c>
      <c r="E28" s="291"/>
      <c r="G28" s="290"/>
    </row>
    <row r="29" spans="1:7" ht="19.5" customHeight="1">
      <c r="A29" s="521" t="s">
        <v>115</v>
      </c>
      <c r="B29" s="523">
        <v>-60</v>
      </c>
      <c r="C29" s="525">
        <v>-83</v>
      </c>
      <c r="E29" s="291"/>
      <c r="G29" s="290"/>
    </row>
    <row r="30" spans="1:7" ht="19.5" customHeight="1">
      <c r="A30" s="521" t="s">
        <v>289</v>
      </c>
      <c r="B30" s="523">
        <v>-714</v>
      </c>
      <c r="C30" s="525">
        <v>-3293</v>
      </c>
      <c r="E30" s="291"/>
      <c r="G30" s="290"/>
    </row>
    <row r="31" spans="1:7" ht="19.5" customHeight="1">
      <c r="A31" s="521" t="s">
        <v>290</v>
      </c>
      <c r="B31" s="523">
        <v>-2208</v>
      </c>
      <c r="C31" s="525">
        <v>-3292</v>
      </c>
      <c r="E31" s="291"/>
      <c r="G31" s="290"/>
    </row>
    <row r="32" spans="1:7" ht="19.5" customHeight="1">
      <c r="A32" s="521" t="s">
        <v>291</v>
      </c>
      <c r="B32" s="523">
        <v>-233</v>
      </c>
      <c r="C32" s="525">
        <v>-539</v>
      </c>
      <c r="E32" s="291"/>
      <c r="G32" s="290"/>
    </row>
    <row r="33" spans="1:7" ht="19.5" customHeight="1">
      <c r="A33" s="519" t="s">
        <v>116</v>
      </c>
      <c r="B33" s="548">
        <v>-3289</v>
      </c>
      <c r="C33" s="549">
        <v>-7348</v>
      </c>
      <c r="E33" s="291"/>
      <c r="G33" s="290"/>
    </row>
    <row r="34" spans="1:7" ht="19.5" customHeight="1">
      <c r="A34" s="520" t="s">
        <v>117</v>
      </c>
      <c r="B34" s="523">
        <v>-785546</v>
      </c>
      <c r="C34" s="525">
        <v>-599946</v>
      </c>
      <c r="E34" s="291"/>
      <c r="G34" s="290"/>
    </row>
    <row r="35" spans="1:7" ht="19.5" customHeight="1">
      <c r="A35" s="518" t="s">
        <v>118</v>
      </c>
      <c r="B35" s="523" t="s">
        <v>693</v>
      </c>
      <c r="C35" s="525" t="s">
        <v>693</v>
      </c>
      <c r="E35" s="291"/>
      <c r="G35" s="290"/>
    </row>
    <row r="36" spans="1:7" ht="19.5" customHeight="1" hidden="1">
      <c r="A36" s="513" t="s">
        <v>119</v>
      </c>
      <c r="B36" s="524">
        <v>0</v>
      </c>
      <c r="C36" s="525">
        <v>0</v>
      </c>
      <c r="E36" s="291"/>
      <c r="G36" s="290"/>
    </row>
    <row r="37" spans="1:7" ht="19.5" customHeight="1" hidden="1">
      <c r="A37" s="513" t="s">
        <v>120</v>
      </c>
      <c r="B37" s="524">
        <v>0</v>
      </c>
      <c r="C37" s="525">
        <v>0</v>
      </c>
      <c r="E37" s="291"/>
      <c r="G37" s="290"/>
    </row>
    <row r="38" spans="1:7" ht="19.5" customHeight="1" hidden="1">
      <c r="A38" s="513" t="s">
        <v>43</v>
      </c>
      <c r="B38" s="524">
        <v>0</v>
      </c>
      <c r="C38" s="525">
        <v>0</v>
      </c>
      <c r="E38" s="291"/>
      <c r="G38" s="290"/>
    </row>
    <row r="39" spans="1:7" ht="19.5" customHeight="1">
      <c r="A39" s="502"/>
      <c r="B39" s="503"/>
      <c r="C39" s="504"/>
      <c r="E39" s="291"/>
      <c r="G39" s="290"/>
    </row>
    <row r="40" spans="1:7" ht="19.5" customHeight="1">
      <c r="A40" s="502" t="s">
        <v>679</v>
      </c>
      <c r="B40" s="503"/>
      <c r="C40" s="504"/>
      <c r="E40" s="291"/>
      <c r="G40" s="290"/>
    </row>
    <row r="41" spans="1:7" ht="19.5" customHeight="1">
      <c r="A41" s="505" t="s">
        <v>680</v>
      </c>
      <c r="B41" s="503" t="s">
        <v>253</v>
      </c>
      <c r="C41" s="504" t="s">
        <v>681</v>
      </c>
      <c r="E41" s="291"/>
      <c r="G41" s="290"/>
    </row>
    <row r="42" spans="1:3" ht="19.5" customHeight="1">
      <c r="A42" s="505"/>
      <c r="B42" s="503"/>
      <c r="C42" s="504"/>
    </row>
    <row r="43" spans="1:3" ht="19.5" customHeight="1">
      <c r="A43" s="505" t="s">
        <v>682</v>
      </c>
      <c r="B43" s="503" t="s">
        <v>253</v>
      </c>
      <c r="C43" s="504" t="s">
        <v>681</v>
      </c>
    </row>
    <row r="44" spans="1:3" ht="19.5" customHeight="1">
      <c r="A44" s="505" t="s">
        <v>683</v>
      </c>
      <c r="B44" s="503" t="s">
        <v>253</v>
      </c>
      <c r="C44" s="504" t="s">
        <v>681</v>
      </c>
    </row>
    <row r="45" spans="1:3" ht="19.5" customHeight="1" thickBot="1">
      <c r="A45" s="506" t="s">
        <v>684</v>
      </c>
      <c r="B45" s="507" t="s">
        <v>253</v>
      </c>
      <c r="C45" s="508" t="s">
        <v>681</v>
      </c>
    </row>
  </sheetData>
  <sheetProtection/>
  <mergeCells count="3">
    <mergeCell ref="A1:C1"/>
    <mergeCell ref="D1:D2"/>
    <mergeCell ref="D3:D5"/>
  </mergeCells>
  <printOptions/>
  <pageMargins left="0.787" right="0.787" top="0.984" bottom="0.984" header="0.512" footer="0.51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A30"/>
  <sheetViews>
    <sheetView zoomScaleSheetLayoutView="75" zoomScalePageLayoutView="0" workbookViewId="0" topLeftCell="D2">
      <selection activeCell="L38" sqref="L38"/>
    </sheetView>
  </sheetViews>
  <sheetFormatPr defaultColWidth="9.00390625" defaultRowHeight="13.5"/>
  <cols>
    <col min="1" max="4" width="9.00390625" style="11" customWidth="1"/>
    <col min="5" max="5" width="1.25" style="11" customWidth="1"/>
    <col min="6" max="6" width="15.625" style="11" customWidth="1"/>
    <col min="7" max="7" width="1.12109375" style="11" customWidth="1"/>
    <col min="8" max="8" width="15.625" style="11" customWidth="1"/>
    <col min="9" max="9" width="1.75390625" style="11" customWidth="1"/>
    <col min="10" max="10" width="15.625" style="11" customWidth="1"/>
    <col min="11" max="11" width="1.25" style="11" customWidth="1"/>
    <col min="12" max="12" width="15.625" style="11" customWidth="1"/>
    <col min="13" max="13" width="1.37890625" style="11" customWidth="1"/>
    <col min="14" max="14" width="15.625" style="11" customWidth="1"/>
    <col min="15" max="15" width="1.4921875" style="11" customWidth="1"/>
    <col min="16" max="16" width="20.00390625" style="11" customWidth="1"/>
    <col min="17" max="17" width="1.12109375" style="11" customWidth="1"/>
    <col min="18" max="18" width="12.375" style="180" bestFit="1" customWidth="1"/>
    <col min="19" max="19" width="1.37890625" style="11" customWidth="1"/>
    <col min="20" max="20" width="15.625" style="11" customWidth="1"/>
    <col min="21" max="21" width="1.12109375" style="11" customWidth="1"/>
    <col min="22" max="22" width="15.625" style="11" customWidth="1"/>
    <col min="23" max="23" width="14.125" style="11" customWidth="1"/>
    <col min="24" max="24" width="14.25390625" style="11" customWidth="1"/>
    <col min="25" max="25" width="14.75390625" style="11" bestFit="1" customWidth="1"/>
    <col min="26" max="26" width="16.75390625" style="11" customWidth="1"/>
    <col min="27" max="27" width="9.00390625" style="11" customWidth="1"/>
  </cols>
  <sheetData>
    <row r="1" spans="1:27" ht="13.5">
      <c r="A1" s="128" t="s">
        <v>646</v>
      </c>
      <c r="B1" s="128"/>
      <c r="C1" s="128"/>
      <c r="D1" s="128"/>
      <c r="E1" s="128"/>
      <c r="F1" s="128"/>
      <c r="G1" s="128"/>
      <c r="H1" s="128"/>
      <c r="I1" s="128"/>
      <c r="J1" s="128"/>
      <c r="K1" s="128"/>
      <c r="L1" s="128"/>
      <c r="M1" s="128"/>
      <c r="N1" s="128"/>
      <c r="O1" s="128"/>
      <c r="P1" s="128"/>
      <c r="Q1" s="128"/>
      <c r="R1" s="429"/>
      <c r="S1" s="128"/>
      <c r="T1" s="128"/>
      <c r="U1" s="128"/>
      <c r="V1" s="128"/>
      <c r="W1" s="128"/>
      <c r="X1" s="128"/>
      <c r="Y1" s="128"/>
      <c r="Z1" s="128"/>
      <c r="AA1" s="442" t="s">
        <v>644</v>
      </c>
    </row>
    <row r="2" spans="1:27" ht="13.5">
      <c r="A2" s="128"/>
      <c r="B2" s="128"/>
      <c r="C2" s="128"/>
      <c r="D2" s="128"/>
      <c r="E2" s="128"/>
      <c r="F2" s="128"/>
      <c r="G2" s="128"/>
      <c r="H2" s="128"/>
      <c r="I2" s="128"/>
      <c r="J2" s="128"/>
      <c r="K2" s="128"/>
      <c r="L2" s="128"/>
      <c r="M2" s="128"/>
      <c r="N2" s="128"/>
      <c r="O2" s="128"/>
      <c r="P2" s="128"/>
      <c r="Q2" s="128"/>
      <c r="R2" s="429"/>
      <c r="S2" s="128"/>
      <c r="T2" s="128"/>
      <c r="U2" s="128"/>
      <c r="V2" s="128"/>
      <c r="W2" s="128"/>
      <c r="X2" s="128"/>
      <c r="Y2" s="128"/>
      <c r="Z2" s="128"/>
      <c r="AA2" s="128"/>
    </row>
    <row r="3" spans="1:27" s="139" customFormat="1" ht="18.75">
      <c r="A3" s="597" t="s">
        <v>645</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row>
    <row r="4" spans="1:27" ht="13.5">
      <c r="A4" s="128"/>
      <c r="B4" s="128"/>
      <c r="C4" s="128"/>
      <c r="D4" s="128"/>
      <c r="E4" s="128"/>
      <c r="F4" s="128"/>
      <c r="G4" s="128"/>
      <c r="H4" s="128"/>
      <c r="I4" s="128"/>
      <c r="J4" s="128"/>
      <c r="K4" s="128"/>
      <c r="L4" s="128"/>
      <c r="M4" s="128"/>
      <c r="N4" s="128"/>
      <c r="O4" s="128"/>
      <c r="P4" s="128"/>
      <c r="Q4" s="128"/>
      <c r="R4" s="429"/>
      <c r="S4" s="128"/>
      <c r="T4" s="128"/>
      <c r="U4" s="128"/>
      <c r="V4" s="128"/>
      <c r="W4" s="128"/>
      <c r="X4" s="128"/>
      <c r="Y4" s="128"/>
      <c r="Z4" s="128"/>
      <c r="AA4" s="128"/>
    </row>
    <row r="5" spans="1:27" ht="21">
      <c r="A5" s="443"/>
      <c r="B5" s="128"/>
      <c r="C5" s="128"/>
      <c r="D5" s="128"/>
      <c r="E5" s="128"/>
      <c r="F5" s="128"/>
      <c r="G5" s="128"/>
      <c r="H5" s="128"/>
      <c r="I5" s="128"/>
      <c r="J5" s="128"/>
      <c r="K5" s="128"/>
      <c r="L5" s="128"/>
      <c r="M5" s="128"/>
      <c r="N5" s="128"/>
      <c r="O5" s="128"/>
      <c r="P5" s="128"/>
      <c r="Q5" s="128"/>
      <c r="R5" s="429"/>
      <c r="S5" s="128"/>
      <c r="T5" s="128"/>
      <c r="U5" s="128"/>
      <c r="V5" s="128"/>
      <c r="W5" s="128"/>
      <c r="X5" s="128"/>
      <c r="Y5" s="128"/>
      <c r="Z5" s="128"/>
      <c r="AA5" s="128"/>
    </row>
    <row r="6" spans="1:27" ht="13.5">
      <c r="A6" s="589" t="s">
        <v>23</v>
      </c>
      <c r="B6" s="590"/>
      <c r="C6" s="590"/>
      <c r="D6" s="590"/>
      <c r="E6" s="589" t="s">
        <v>282</v>
      </c>
      <c r="F6" s="590"/>
      <c r="G6" s="589" t="s">
        <v>24</v>
      </c>
      <c r="H6" s="590"/>
      <c r="I6" s="589" t="s">
        <v>25</v>
      </c>
      <c r="J6" s="590"/>
      <c r="K6" s="589" t="s">
        <v>26</v>
      </c>
      <c r="L6" s="590"/>
      <c r="M6" s="589" t="s">
        <v>27</v>
      </c>
      <c r="N6" s="590"/>
      <c r="O6" s="591" t="s">
        <v>41</v>
      </c>
      <c r="P6" s="592"/>
      <c r="Q6" s="589" t="s">
        <v>28</v>
      </c>
      <c r="R6" s="590"/>
      <c r="S6" s="589" t="s">
        <v>29</v>
      </c>
      <c r="T6" s="590"/>
      <c r="U6" s="589" t="s">
        <v>30</v>
      </c>
      <c r="V6" s="590"/>
      <c r="W6" s="331" t="s">
        <v>483</v>
      </c>
      <c r="X6" s="128"/>
      <c r="Y6" s="128"/>
      <c r="Z6" s="128"/>
      <c r="AA6" s="128"/>
    </row>
    <row r="7" spans="1:27" ht="13.5">
      <c r="A7" s="599" t="s">
        <v>223</v>
      </c>
      <c r="B7" s="599"/>
      <c r="C7" s="599"/>
      <c r="D7" s="599"/>
      <c r="E7" s="596">
        <f>ROUNDDOWN(F15/1000000,0)</f>
        <v>28732</v>
      </c>
      <c r="F7" s="596"/>
      <c r="G7" s="596">
        <f>ROUNDDOWN(H15/1000000,0)</f>
        <v>38321</v>
      </c>
      <c r="H7" s="596"/>
      <c r="I7" s="596">
        <f>ROUNDDOWN(J15/1000000,0)</f>
        <v>10380</v>
      </c>
      <c r="J7" s="596"/>
      <c r="K7" s="596">
        <f>ROUNDDOWN(L15/1000000,0)</f>
        <v>27940</v>
      </c>
      <c r="L7" s="596"/>
      <c r="M7" s="596">
        <f>ROUNDDOWN(N15/1000000,0)</f>
        <v>38666</v>
      </c>
      <c r="N7" s="596"/>
      <c r="O7" s="593">
        <f>ROUNDDOWN(P15/1000000,0)</f>
        <v>38666</v>
      </c>
      <c r="P7" s="594"/>
      <c r="Q7" s="595">
        <f>O7/M7</f>
        <v>1</v>
      </c>
      <c r="R7" s="595"/>
      <c r="S7" s="596">
        <f>ROUNDDOWN(T15/1000000,0)</f>
        <v>27940</v>
      </c>
      <c r="T7" s="596"/>
      <c r="U7" s="596">
        <f>ROUNDDOWN(V15/1000000,0)</f>
        <v>27940</v>
      </c>
      <c r="V7" s="596"/>
      <c r="W7" s="447">
        <f>ROUNDDOWN(X15/1000000,0)</f>
        <v>0</v>
      </c>
      <c r="X7" s="128"/>
      <c r="Y7" s="128"/>
      <c r="Z7" s="128"/>
      <c r="AA7" s="128"/>
    </row>
    <row r="8" spans="1:27" ht="13.5">
      <c r="A8" s="599" t="s">
        <v>224</v>
      </c>
      <c r="B8" s="599"/>
      <c r="C8" s="599"/>
      <c r="D8" s="599"/>
      <c r="E8" s="596"/>
      <c r="F8" s="596"/>
      <c r="G8" s="596"/>
      <c r="H8" s="596"/>
      <c r="I8" s="596"/>
      <c r="J8" s="596"/>
      <c r="K8" s="596"/>
      <c r="L8" s="596"/>
      <c r="M8" s="596"/>
      <c r="N8" s="596"/>
      <c r="O8" s="593"/>
      <c r="P8" s="594"/>
      <c r="Q8" s="600">
        <v>0</v>
      </c>
      <c r="R8" s="601"/>
      <c r="S8" s="596"/>
      <c r="T8" s="596"/>
      <c r="U8" s="596"/>
      <c r="V8" s="596"/>
      <c r="W8" s="447"/>
      <c r="X8" s="128"/>
      <c r="Y8" s="128"/>
      <c r="Z8" s="128"/>
      <c r="AA8" s="128"/>
    </row>
    <row r="9" spans="1:27" ht="13.5">
      <c r="A9" s="602" t="s">
        <v>284</v>
      </c>
      <c r="B9" s="602"/>
      <c r="C9" s="602"/>
      <c r="D9" s="602"/>
      <c r="E9" s="596">
        <f>ROUNDDOWN(F17/1000000,0)</f>
        <v>45849</v>
      </c>
      <c r="F9" s="596"/>
      <c r="G9" s="596">
        <f>ROUNDDOWN(H17/1000000,0)</f>
        <v>58209</v>
      </c>
      <c r="H9" s="596"/>
      <c r="I9" s="596">
        <f>ROUNDDOWN(J17/1000000,0)</f>
        <v>12509</v>
      </c>
      <c r="J9" s="596"/>
      <c r="K9" s="596">
        <f>ROUNDDOWN(L17/1000000,0)</f>
        <v>45700</v>
      </c>
      <c r="L9" s="596"/>
      <c r="M9" s="596">
        <f>ROUNDDOWN(N17/1000000,0)</f>
        <v>6071</v>
      </c>
      <c r="N9" s="596"/>
      <c r="O9" s="593">
        <f>ROUNDDOWN(P17/1000000,0)</f>
        <v>6071</v>
      </c>
      <c r="P9" s="594"/>
      <c r="Q9" s="600">
        <f>O9/M9</f>
        <v>1</v>
      </c>
      <c r="R9" s="601"/>
      <c r="S9" s="596">
        <f>ROUNDDOWN(T17/1000000,0)</f>
        <v>45700</v>
      </c>
      <c r="T9" s="596"/>
      <c r="U9" s="596">
        <f>ROUNDDOWN(V17/1000000,0)</f>
        <v>45700</v>
      </c>
      <c r="V9" s="596"/>
      <c r="W9" s="447">
        <f>ROUNDDOWN(X17/1000000,0)</f>
        <v>0</v>
      </c>
      <c r="X9" s="128"/>
      <c r="Y9" s="128"/>
      <c r="Z9" s="128"/>
      <c r="AA9" s="128"/>
    </row>
    <row r="10" spans="1:27" ht="13.5">
      <c r="A10" s="602" t="s">
        <v>286</v>
      </c>
      <c r="B10" s="602"/>
      <c r="C10" s="602"/>
      <c r="D10" s="602"/>
      <c r="E10" s="596">
        <f>ROUNDDOWN(F18/1000000,0)</f>
        <v>14070</v>
      </c>
      <c r="F10" s="596"/>
      <c r="G10" s="596">
        <f>ROUNDDOWN(H18/1000000,0)</f>
        <v>128185</v>
      </c>
      <c r="H10" s="596"/>
      <c r="I10" s="596">
        <f>ROUNDDOWN(J18/1000000,0)</f>
        <v>114104</v>
      </c>
      <c r="J10" s="596"/>
      <c r="K10" s="596">
        <f>ROUNDDOWN(L18/1000000,0)</f>
        <v>14081</v>
      </c>
      <c r="L10" s="596"/>
      <c r="M10" s="596">
        <f>ROUNDDOWN(N18/1000000,0)</f>
        <v>9401</v>
      </c>
      <c r="N10" s="596"/>
      <c r="O10" s="593">
        <f>ROUNDDOWN(P18/1000000,0)</f>
        <v>9401</v>
      </c>
      <c r="P10" s="594"/>
      <c r="Q10" s="600">
        <f>O10/M10</f>
        <v>1</v>
      </c>
      <c r="R10" s="601"/>
      <c r="S10" s="596">
        <f>ROUNDDOWN(T18/1000000,0)</f>
        <v>14081</v>
      </c>
      <c r="T10" s="596"/>
      <c r="U10" s="596">
        <f>ROUNDDOWN(V18/1000000,0)</f>
        <v>14081</v>
      </c>
      <c r="V10" s="596"/>
      <c r="W10" s="447">
        <f>ROUNDDOWN(X18/1000000,0)</f>
        <v>0</v>
      </c>
      <c r="X10" s="128"/>
      <c r="Y10" s="128"/>
      <c r="Z10" s="128"/>
      <c r="AA10" s="128"/>
    </row>
    <row r="11" spans="1:27" ht="13.5">
      <c r="A11" s="602" t="s">
        <v>287</v>
      </c>
      <c r="B11" s="602"/>
      <c r="C11" s="602"/>
      <c r="D11" s="602"/>
      <c r="E11" s="596">
        <f>ROUNDDOWN(F19/1000000,0)</f>
        <v>12255</v>
      </c>
      <c r="F11" s="596"/>
      <c r="G11" s="596">
        <f>ROUNDDOWN(H19/1000000,0)</f>
        <v>53600</v>
      </c>
      <c r="H11" s="596"/>
      <c r="I11" s="596">
        <f>ROUNDDOWN(J19/1000000,0)</f>
        <v>37877</v>
      </c>
      <c r="J11" s="596"/>
      <c r="K11" s="596">
        <f>ROUNDDOWN(L19/1000000,0)</f>
        <v>15723</v>
      </c>
      <c r="L11" s="596"/>
      <c r="M11" s="596">
        <f>ROUNDDOWN(N19/1000000,0)</f>
        <v>571</v>
      </c>
      <c r="N11" s="596"/>
      <c r="O11" s="593">
        <f>ROUNDDOWN(P19/1000000,0)</f>
        <v>571</v>
      </c>
      <c r="P11" s="594"/>
      <c r="Q11" s="600">
        <f>O11/M11</f>
        <v>1</v>
      </c>
      <c r="R11" s="601"/>
      <c r="S11" s="596">
        <f>ROUNDDOWN(T19/1000000,0)</f>
        <v>15723</v>
      </c>
      <c r="T11" s="596"/>
      <c r="U11" s="596">
        <f>ROUNDDOWN(V19/1000000,0)</f>
        <v>15723</v>
      </c>
      <c r="V11" s="596"/>
      <c r="W11" s="447">
        <f>ROUNDDOWN(X19/1000000,0)</f>
        <v>0</v>
      </c>
      <c r="X11" s="128"/>
      <c r="Y11" s="128"/>
      <c r="Z11" s="128"/>
      <c r="AA11" s="128"/>
    </row>
    <row r="12" spans="1:27" s="26" customFormat="1" ht="13.5">
      <c r="A12" s="599" t="s">
        <v>225</v>
      </c>
      <c r="B12" s="599"/>
      <c r="C12" s="599"/>
      <c r="D12" s="599"/>
      <c r="E12" s="596">
        <f>ROUNDDOWN(F20/1000000,0)</f>
        <v>0</v>
      </c>
      <c r="F12" s="596"/>
      <c r="G12" s="596">
        <f>ROUNDDOWN(H20/1000000,0)</f>
        <v>83541</v>
      </c>
      <c r="H12" s="596"/>
      <c r="I12" s="596">
        <f>ROUNDDOWN(J20/1000000,0)</f>
        <v>137177</v>
      </c>
      <c r="J12" s="596"/>
      <c r="K12" s="603">
        <f>ROUNDDOWN(L20/1000000,0)</f>
        <v>-53635</v>
      </c>
      <c r="L12" s="603"/>
      <c r="M12" s="596">
        <f>ROUNDDOWN(N20/1000000,0)</f>
        <v>10300</v>
      </c>
      <c r="N12" s="596"/>
      <c r="O12" s="593">
        <f>ROUNDDOWN(P20/1000000,0)</f>
        <v>10300</v>
      </c>
      <c r="P12" s="594"/>
      <c r="Q12" s="600">
        <v>0</v>
      </c>
      <c r="R12" s="601"/>
      <c r="S12" s="596">
        <f>ROUNDDOWN(T20/1000000,0)</f>
        <v>-53635</v>
      </c>
      <c r="T12" s="596"/>
      <c r="U12" s="596">
        <f>ROUNDDOWN(V20/1000000,0)</f>
        <v>0</v>
      </c>
      <c r="V12" s="596"/>
      <c r="W12" s="447">
        <f>ROUNDDOWN(X20/1000000,0)</f>
        <v>0</v>
      </c>
      <c r="X12" s="128"/>
      <c r="Y12" s="128"/>
      <c r="Z12" s="128"/>
      <c r="AA12" s="128"/>
    </row>
    <row r="13" spans="1:27" ht="13.5">
      <c r="A13" s="605" t="s">
        <v>420</v>
      </c>
      <c r="B13" s="606"/>
      <c r="C13" s="606"/>
      <c r="D13" s="607"/>
      <c r="E13" s="596">
        <f>ROUNDDOWN(F23/1000000,0)</f>
        <v>100907</v>
      </c>
      <c r="F13" s="596"/>
      <c r="G13" s="596">
        <f>ROUNDDOWN(H23/1000000,0)</f>
        <v>361858</v>
      </c>
      <c r="H13" s="596"/>
      <c r="I13" s="596">
        <f>ROUNDDOWN(J23/1000000,0)</f>
        <v>312049</v>
      </c>
      <c r="J13" s="596"/>
      <c r="K13" s="596">
        <f>ROUNDDOWN(L23/1000000,0)</f>
        <v>49809</v>
      </c>
      <c r="L13" s="596"/>
      <c r="M13" s="596">
        <f>ROUNDDOWN(N23/1000000,0)</f>
        <v>65010</v>
      </c>
      <c r="N13" s="596"/>
      <c r="O13" s="593">
        <f>ROUNDDOWN(P23/1000000,0)</f>
        <v>65010</v>
      </c>
      <c r="P13" s="594"/>
      <c r="Q13" s="600">
        <f>O13/M13</f>
        <v>1</v>
      </c>
      <c r="R13" s="601"/>
      <c r="S13" s="596">
        <f>ROUNDDOWN(T23/1000000,0)</f>
        <v>49809</v>
      </c>
      <c r="T13" s="596"/>
      <c r="U13" s="596">
        <f>ROUNDDOWN(V23/1000000,0)</f>
        <v>103444</v>
      </c>
      <c r="V13" s="596"/>
      <c r="W13" s="126">
        <f>SUM(W7:W12)</f>
        <v>0</v>
      </c>
      <c r="X13" s="128"/>
      <c r="Y13" s="128"/>
      <c r="Z13" s="128"/>
      <c r="AA13" s="128"/>
    </row>
    <row r="14" spans="1:27" ht="13.5">
      <c r="A14" s="128"/>
      <c r="B14" s="128"/>
      <c r="C14" s="128"/>
      <c r="D14" s="128"/>
      <c r="E14" s="128"/>
      <c r="F14" s="128"/>
      <c r="G14" s="128"/>
      <c r="H14" s="128"/>
      <c r="I14" s="128"/>
      <c r="J14" s="128"/>
      <c r="K14" s="128"/>
      <c r="L14" s="128"/>
      <c r="M14" s="128"/>
      <c r="N14" s="128"/>
      <c r="O14" s="128"/>
      <c r="P14" s="128"/>
      <c r="Q14" s="128"/>
      <c r="R14" s="429"/>
      <c r="S14" s="128"/>
      <c r="T14" s="128"/>
      <c r="U14" s="128"/>
      <c r="V14" s="128"/>
      <c r="W14" s="430" t="s">
        <v>285</v>
      </c>
      <c r="X14" s="431" t="s">
        <v>483</v>
      </c>
      <c r="Y14" s="431" t="s">
        <v>42</v>
      </c>
      <c r="Z14" s="430" t="s">
        <v>535</v>
      </c>
      <c r="AA14" s="128"/>
    </row>
    <row r="15" spans="1:27" ht="13.5">
      <c r="A15" s="604" t="s">
        <v>223</v>
      </c>
      <c r="B15" s="604"/>
      <c r="C15" s="604"/>
      <c r="D15" s="604"/>
      <c r="E15" s="432"/>
      <c r="F15" s="448">
        <v>28732566748</v>
      </c>
      <c r="G15" s="448"/>
      <c r="H15" s="448">
        <v>38321223482</v>
      </c>
      <c r="I15" s="448"/>
      <c r="J15" s="448">
        <v>10380774434</v>
      </c>
      <c r="K15" s="448"/>
      <c r="L15" s="448">
        <v>27940449048</v>
      </c>
      <c r="M15" s="448"/>
      <c r="N15" s="448">
        <v>38666145562</v>
      </c>
      <c r="O15" s="448"/>
      <c r="P15" s="448">
        <v>38666145562</v>
      </c>
      <c r="Q15" s="432"/>
      <c r="R15" s="433">
        <f>P15/N15</f>
        <v>1</v>
      </c>
      <c r="S15" s="432"/>
      <c r="T15" s="432">
        <f>R15*L15</f>
        <v>27940449048</v>
      </c>
      <c r="U15" s="432"/>
      <c r="V15" s="436">
        <f>T15</f>
        <v>27940449048</v>
      </c>
      <c r="W15" s="433">
        <f>1-(T15/F15)</f>
        <v>0.027568636904154675</v>
      </c>
      <c r="X15" s="437">
        <v>0</v>
      </c>
      <c r="Y15" s="434">
        <f>T15-F15</f>
        <v>-792117700</v>
      </c>
      <c r="Z15" s="432">
        <v>31861501861</v>
      </c>
      <c r="AA15" s="432"/>
    </row>
    <row r="16" spans="1:27" ht="13.5">
      <c r="A16" s="604" t="s">
        <v>224</v>
      </c>
      <c r="B16" s="604"/>
      <c r="C16" s="604"/>
      <c r="D16" s="604"/>
      <c r="E16" s="432"/>
      <c r="F16" s="440"/>
      <c r="G16" s="440"/>
      <c r="H16" s="440"/>
      <c r="I16" s="440"/>
      <c r="J16" s="440"/>
      <c r="K16" s="440"/>
      <c r="L16" s="440"/>
      <c r="M16" s="440"/>
      <c r="N16" s="440"/>
      <c r="O16" s="440"/>
      <c r="P16" s="440"/>
      <c r="Q16" s="432"/>
      <c r="R16" s="433"/>
      <c r="S16" s="432"/>
      <c r="T16" s="432"/>
      <c r="U16" s="432"/>
      <c r="V16" s="436"/>
      <c r="W16" s="432"/>
      <c r="X16" s="437"/>
      <c r="Y16" s="434"/>
      <c r="Z16" s="432"/>
      <c r="AA16" s="432" t="s">
        <v>226</v>
      </c>
    </row>
    <row r="17" spans="1:27" ht="13.5">
      <c r="A17" s="609" t="s">
        <v>284</v>
      </c>
      <c r="B17" s="609"/>
      <c r="C17" s="609"/>
      <c r="D17" s="609"/>
      <c r="E17" s="432"/>
      <c r="F17" s="440">
        <v>45849257546</v>
      </c>
      <c r="G17" s="440"/>
      <c r="H17" s="440">
        <v>58209685299</v>
      </c>
      <c r="I17" s="440"/>
      <c r="J17" s="440">
        <v>12509470846</v>
      </c>
      <c r="K17" s="440"/>
      <c r="L17" s="440">
        <v>45700214453</v>
      </c>
      <c r="M17" s="440"/>
      <c r="N17" s="440">
        <v>6071570000</v>
      </c>
      <c r="O17" s="440"/>
      <c r="P17" s="440">
        <v>6071570000</v>
      </c>
      <c r="Q17" s="432"/>
      <c r="R17" s="433">
        <f>P17/N17</f>
        <v>1</v>
      </c>
      <c r="S17" s="432"/>
      <c r="T17" s="432">
        <f>R17*L17</f>
        <v>45700214453</v>
      </c>
      <c r="U17" s="432"/>
      <c r="V17" s="436">
        <f>T17</f>
        <v>45700214453</v>
      </c>
      <c r="W17" s="433">
        <f>1-(T17/F17)</f>
        <v>0.003250719880261266</v>
      </c>
      <c r="X17" s="437">
        <v>0</v>
      </c>
      <c r="Y17" s="434">
        <f>T17-F17</f>
        <v>-149043093</v>
      </c>
      <c r="Z17" s="432">
        <v>46015799563</v>
      </c>
      <c r="AA17" s="432"/>
    </row>
    <row r="18" spans="1:27" ht="13.5">
      <c r="A18" s="609" t="s">
        <v>286</v>
      </c>
      <c r="B18" s="609"/>
      <c r="C18" s="609"/>
      <c r="D18" s="609"/>
      <c r="E18" s="432"/>
      <c r="F18" s="440">
        <v>14070472213</v>
      </c>
      <c r="G18" s="440"/>
      <c r="H18" s="440">
        <v>128185579775</v>
      </c>
      <c r="I18" s="440"/>
      <c r="J18" s="440">
        <v>114104555555</v>
      </c>
      <c r="K18" s="440"/>
      <c r="L18" s="440">
        <v>14081024220</v>
      </c>
      <c r="M18" s="440"/>
      <c r="N18" s="440">
        <v>9401266137</v>
      </c>
      <c r="O18" s="440"/>
      <c r="P18" s="440">
        <v>9401266137</v>
      </c>
      <c r="Q18" s="432"/>
      <c r="R18" s="433">
        <f>P18/N18</f>
        <v>1</v>
      </c>
      <c r="S18" s="432"/>
      <c r="T18" s="432">
        <f>R18*L18</f>
        <v>14081024220</v>
      </c>
      <c r="U18" s="432"/>
      <c r="V18" s="436">
        <f>T18</f>
        <v>14081024220</v>
      </c>
      <c r="W18" s="433">
        <f>1-(T18/F18)</f>
        <v>-0.0007499397916617134</v>
      </c>
      <c r="X18" s="437">
        <v>0</v>
      </c>
      <c r="Y18" s="434">
        <f>T18-F18</f>
        <v>10552007</v>
      </c>
      <c r="Z18" s="432">
        <v>14535474086</v>
      </c>
      <c r="AA18" s="432"/>
    </row>
    <row r="19" spans="1:27" ht="13.5">
      <c r="A19" s="609" t="s">
        <v>287</v>
      </c>
      <c r="B19" s="609"/>
      <c r="C19" s="609"/>
      <c r="D19" s="609"/>
      <c r="E19" s="432"/>
      <c r="F19" s="440">
        <v>12255123690</v>
      </c>
      <c r="G19" s="440"/>
      <c r="H19" s="440">
        <v>53600194623</v>
      </c>
      <c r="I19" s="440"/>
      <c r="J19" s="440">
        <v>37877106352</v>
      </c>
      <c r="K19" s="440"/>
      <c r="L19" s="440">
        <v>15723088271</v>
      </c>
      <c r="M19" s="440"/>
      <c r="N19" s="440">
        <v>571727123</v>
      </c>
      <c r="O19" s="440"/>
      <c r="P19" s="440">
        <v>571727123</v>
      </c>
      <c r="Q19" s="432"/>
      <c r="R19" s="433">
        <f>P19/N19</f>
        <v>1</v>
      </c>
      <c r="S19" s="432"/>
      <c r="T19" s="432">
        <f>R19*L19</f>
        <v>15723088271</v>
      </c>
      <c r="U19" s="432"/>
      <c r="V19" s="436">
        <f>T19</f>
        <v>15723088271</v>
      </c>
      <c r="W19" s="433">
        <f>1-(T19/F19)</f>
        <v>-0.28298078980874</v>
      </c>
      <c r="X19" s="437">
        <v>0</v>
      </c>
      <c r="Y19" s="434">
        <f>T19-F19</f>
        <v>3467964581</v>
      </c>
      <c r="Z19" s="432">
        <v>9686345353</v>
      </c>
      <c r="AA19" s="432"/>
    </row>
    <row r="20" spans="1:27" ht="13.5">
      <c r="A20" s="604" t="s">
        <v>225</v>
      </c>
      <c r="B20" s="604"/>
      <c r="C20" s="604"/>
      <c r="D20" s="604"/>
      <c r="E20" s="432"/>
      <c r="F20" s="440">
        <v>0</v>
      </c>
      <c r="G20" s="440"/>
      <c r="H20" s="441">
        <v>83541991350</v>
      </c>
      <c r="I20" s="440"/>
      <c r="J20" s="441">
        <v>137177480629</v>
      </c>
      <c r="K20" s="440"/>
      <c r="L20" s="441">
        <v>-53635489279</v>
      </c>
      <c r="M20" s="440"/>
      <c r="N20" s="440">
        <v>10300000000</v>
      </c>
      <c r="O20" s="440"/>
      <c r="P20" s="440">
        <v>10300000000</v>
      </c>
      <c r="Q20" s="432"/>
      <c r="R20" s="433">
        <f>P20/N20</f>
        <v>1</v>
      </c>
      <c r="S20" s="432"/>
      <c r="T20" s="432">
        <f>R20*L20</f>
        <v>-53635489279</v>
      </c>
      <c r="U20" s="432"/>
      <c r="V20" s="436">
        <v>0</v>
      </c>
      <c r="W20" s="439" t="s">
        <v>647</v>
      </c>
      <c r="X20" s="438">
        <f>0-F20</f>
        <v>0</v>
      </c>
      <c r="Y20" s="434">
        <v>0</v>
      </c>
      <c r="Z20" s="432">
        <v>0</v>
      </c>
      <c r="AA20" s="432" t="s">
        <v>226</v>
      </c>
    </row>
    <row r="21" spans="1:27" ht="13.5">
      <c r="A21" s="254"/>
      <c r="B21" s="254"/>
      <c r="C21" s="254"/>
      <c r="D21" s="254"/>
      <c r="E21" s="432"/>
      <c r="F21" s="432"/>
      <c r="G21" s="432"/>
      <c r="H21" s="432"/>
      <c r="I21" s="432"/>
      <c r="J21" s="432"/>
      <c r="K21" s="432"/>
      <c r="L21" s="432"/>
      <c r="M21" s="432"/>
      <c r="N21" s="435" t="s">
        <v>576</v>
      </c>
      <c r="O21" s="432"/>
      <c r="P21" s="432">
        <v>10000</v>
      </c>
      <c r="Q21" s="432"/>
      <c r="R21" s="433"/>
      <c r="S21" s="432"/>
      <c r="T21" s="432"/>
      <c r="U21" s="432"/>
      <c r="V21" s="432"/>
      <c r="W21" s="433"/>
      <c r="X21" s="435"/>
      <c r="Y21" s="432"/>
      <c r="Z21" s="128"/>
      <c r="AA21" s="128"/>
    </row>
    <row r="22" spans="1:27" ht="13.5">
      <c r="A22" s="254"/>
      <c r="B22" s="254"/>
      <c r="C22" s="254"/>
      <c r="D22" s="254"/>
      <c r="E22" s="432"/>
      <c r="F22" s="432"/>
      <c r="G22" s="432"/>
      <c r="H22" s="432"/>
      <c r="I22" s="432"/>
      <c r="J22" s="432"/>
      <c r="K22" s="432"/>
      <c r="L22" s="432"/>
      <c r="M22" s="432"/>
      <c r="N22" s="435" t="s">
        <v>577</v>
      </c>
      <c r="O22" s="432"/>
      <c r="P22" s="432"/>
      <c r="Q22" s="432"/>
      <c r="R22" s="433"/>
      <c r="S22" s="432"/>
      <c r="T22" s="432"/>
      <c r="U22" s="432"/>
      <c r="V22" s="432"/>
      <c r="W22" s="433"/>
      <c r="X22" s="435"/>
      <c r="Y22" s="432"/>
      <c r="Z22" s="128"/>
      <c r="AA22" s="128"/>
    </row>
    <row r="23" spans="1:27" ht="13.5">
      <c r="A23" s="608" t="s">
        <v>420</v>
      </c>
      <c r="B23" s="608"/>
      <c r="C23" s="608"/>
      <c r="D23" s="608"/>
      <c r="E23" s="432"/>
      <c r="F23" s="432">
        <f>SUM(F15:F20)</f>
        <v>100907420197</v>
      </c>
      <c r="G23" s="432"/>
      <c r="H23" s="432">
        <f>SUM(H15:H20)</f>
        <v>361858674529</v>
      </c>
      <c r="I23" s="432"/>
      <c r="J23" s="432">
        <f>SUM(J15:J20)</f>
        <v>312049387816</v>
      </c>
      <c r="K23" s="432"/>
      <c r="L23" s="432">
        <f>SUM(L15:L20)</f>
        <v>49809286713</v>
      </c>
      <c r="M23" s="432"/>
      <c r="N23" s="432">
        <f>SUM(N15:N20)</f>
        <v>65010708822</v>
      </c>
      <c r="O23" s="432"/>
      <c r="P23" s="432">
        <f>SUM(P15:P20)</f>
        <v>65010708822</v>
      </c>
      <c r="Q23" s="432"/>
      <c r="R23" s="433"/>
      <c r="S23" s="432"/>
      <c r="T23" s="432">
        <f>SUM(T15:T20)</f>
        <v>49809286713</v>
      </c>
      <c r="U23" s="432"/>
      <c r="V23" s="432">
        <f>SUM(V15:V20)</f>
        <v>103444775992</v>
      </c>
      <c r="W23" s="432"/>
      <c r="X23" s="432">
        <f>SUM(X15:X20)</f>
        <v>0</v>
      </c>
      <c r="Y23" s="432">
        <f>SUM(Y15:Y20)</f>
        <v>2537355795</v>
      </c>
      <c r="Z23" s="432">
        <v>103804761773</v>
      </c>
      <c r="AA23" s="128"/>
    </row>
    <row r="24" spans="1:27" ht="13.5">
      <c r="A24" s="128"/>
      <c r="B24" s="128"/>
      <c r="C24" s="128"/>
      <c r="D24" s="128"/>
      <c r="E24" s="128"/>
      <c r="F24" s="128"/>
      <c r="G24" s="128"/>
      <c r="H24" s="128"/>
      <c r="I24" s="128"/>
      <c r="J24" s="128"/>
      <c r="K24" s="128"/>
      <c r="L24" s="128"/>
      <c r="M24" s="128"/>
      <c r="N24" s="128"/>
      <c r="O24" s="128"/>
      <c r="P24" s="128"/>
      <c r="Q24" s="128"/>
      <c r="R24" s="429"/>
      <c r="S24" s="128"/>
      <c r="T24" s="128"/>
      <c r="U24" s="128"/>
      <c r="V24" s="128"/>
      <c r="W24" s="429">
        <f>1-(T17/F17)</f>
        <v>0.003250719880261266</v>
      </c>
      <c r="X24" s="128"/>
      <c r="Y24" s="128"/>
      <c r="Z24" s="128"/>
      <c r="AA24" s="128"/>
    </row>
    <row r="25" spans="1:27" ht="13.5">
      <c r="A25" s="128"/>
      <c r="B25" s="128"/>
      <c r="C25" s="128"/>
      <c r="D25" s="128"/>
      <c r="E25" s="128"/>
      <c r="F25" s="128"/>
      <c r="G25" s="128"/>
      <c r="H25" s="128"/>
      <c r="I25" s="128"/>
      <c r="J25" s="128"/>
      <c r="K25" s="128"/>
      <c r="L25" s="128"/>
      <c r="M25" s="128"/>
      <c r="N25" s="128"/>
      <c r="O25" s="128"/>
      <c r="P25" s="128"/>
      <c r="Q25" s="128"/>
      <c r="R25" s="429"/>
      <c r="S25" s="128"/>
      <c r="T25" s="128"/>
      <c r="U25" s="128"/>
      <c r="V25" s="128"/>
      <c r="W25" s="128"/>
      <c r="X25" s="128"/>
      <c r="Y25" s="128"/>
      <c r="Z25" s="128"/>
      <c r="AA25" s="128"/>
    </row>
    <row r="26" spans="1:27" ht="13.5">
      <c r="A26" s="128" t="s">
        <v>648</v>
      </c>
      <c r="B26" s="128"/>
      <c r="C26" s="128"/>
      <c r="D26" s="128"/>
      <c r="E26" s="128"/>
      <c r="F26" s="128"/>
      <c r="G26" s="128"/>
      <c r="H26" s="128"/>
      <c r="I26" s="128"/>
      <c r="J26" s="128"/>
      <c r="K26" s="128"/>
      <c r="L26" s="128"/>
      <c r="M26" s="128"/>
      <c r="N26" s="128"/>
      <c r="O26" s="128"/>
      <c r="P26" s="128"/>
      <c r="Q26" s="128"/>
      <c r="R26" s="429"/>
      <c r="S26" s="128"/>
      <c r="T26" s="128"/>
      <c r="U26" s="128"/>
      <c r="V26" s="128"/>
      <c r="W26" s="128"/>
      <c r="X26" s="128"/>
      <c r="Y26" s="128"/>
      <c r="Z26" s="128"/>
      <c r="AA26" s="128"/>
    </row>
    <row r="27" spans="1:27" ht="13.5">
      <c r="A27" s="128"/>
      <c r="B27" s="128"/>
      <c r="C27" s="128"/>
      <c r="D27" s="128"/>
      <c r="E27" s="128"/>
      <c r="F27" s="128"/>
      <c r="G27" s="128"/>
      <c r="H27" s="128"/>
      <c r="I27" s="128"/>
      <c r="J27" s="128"/>
      <c r="K27" s="128"/>
      <c r="L27" s="128"/>
      <c r="M27" s="128"/>
      <c r="N27" s="128"/>
      <c r="O27" s="128"/>
      <c r="P27" s="128"/>
      <c r="Q27" s="128"/>
      <c r="R27" s="429"/>
      <c r="S27" s="128"/>
      <c r="T27" s="128"/>
      <c r="U27" s="128"/>
      <c r="V27" s="128"/>
      <c r="W27" s="128"/>
      <c r="X27" s="128"/>
      <c r="Y27" s="128"/>
      <c r="Z27" s="128"/>
      <c r="AA27" s="128"/>
    </row>
    <row r="28" spans="1:27" ht="13.5">
      <c r="A28" s="128"/>
      <c r="B28" s="128"/>
      <c r="C28" s="128"/>
      <c r="D28" s="128"/>
      <c r="E28" s="128"/>
      <c r="F28" s="128"/>
      <c r="G28" s="128"/>
      <c r="H28" s="128"/>
      <c r="I28" s="128"/>
      <c r="J28" s="128"/>
      <c r="K28" s="128"/>
      <c r="L28" s="128"/>
      <c r="M28" s="128"/>
      <c r="N28" s="128"/>
      <c r="O28" s="128"/>
      <c r="P28" s="128"/>
      <c r="Q28" s="128"/>
      <c r="R28" s="429"/>
      <c r="S28" s="128"/>
      <c r="T28" s="128"/>
      <c r="U28" s="128"/>
      <c r="V28" s="128"/>
      <c r="W28" s="128"/>
      <c r="X28" s="128"/>
      <c r="Y28" s="128"/>
      <c r="Z28" s="128"/>
      <c r="AA28" s="128"/>
    </row>
    <row r="29" spans="1:27" ht="13.5">
      <c r="A29" s="128"/>
      <c r="B29" s="128"/>
      <c r="C29" s="128"/>
      <c r="D29" s="128"/>
      <c r="E29" s="128"/>
      <c r="F29" s="128"/>
      <c r="G29" s="128"/>
      <c r="H29" s="128"/>
      <c r="I29" s="128"/>
      <c r="J29" s="128"/>
      <c r="K29" s="128"/>
      <c r="L29" s="128"/>
      <c r="M29" s="128"/>
      <c r="N29" s="128"/>
      <c r="O29" s="128"/>
      <c r="P29" s="128"/>
      <c r="Q29" s="128"/>
      <c r="R29" s="429"/>
      <c r="S29" s="128"/>
      <c r="T29" s="128"/>
      <c r="U29" s="128"/>
      <c r="V29" s="128"/>
      <c r="W29" s="128"/>
      <c r="X29" s="128"/>
      <c r="Y29" s="128"/>
      <c r="Z29" s="128"/>
      <c r="AA29" s="128"/>
    </row>
    <row r="30" spans="1:27" ht="13.5">
      <c r="A30" s="128"/>
      <c r="B30" s="128"/>
      <c r="C30" s="128"/>
      <c r="D30" s="128"/>
      <c r="E30" s="128"/>
      <c r="F30" s="128"/>
      <c r="G30" s="128"/>
      <c r="H30" s="128"/>
      <c r="I30" s="128"/>
      <c r="J30" s="128"/>
      <c r="K30" s="128"/>
      <c r="L30" s="128"/>
      <c r="M30" s="128"/>
      <c r="N30" s="128"/>
      <c r="O30" s="128"/>
      <c r="P30" s="128"/>
      <c r="Q30" s="128"/>
      <c r="R30" s="429"/>
      <c r="S30" s="128"/>
      <c r="T30" s="128"/>
      <c r="U30" s="128"/>
      <c r="V30" s="128"/>
      <c r="W30" s="128"/>
      <c r="X30" s="128"/>
      <c r="Y30" s="128"/>
      <c r="Z30" s="128"/>
      <c r="AA30" s="128"/>
    </row>
  </sheetData>
  <sheetProtection/>
  <mergeCells count="88">
    <mergeCell ref="A23:D23"/>
    <mergeCell ref="U13:V13"/>
    <mergeCell ref="A15:D15"/>
    <mergeCell ref="A16:D16"/>
    <mergeCell ref="A17:D17"/>
    <mergeCell ref="A18:D18"/>
    <mergeCell ref="A19:D19"/>
    <mergeCell ref="M13:N13"/>
    <mergeCell ref="O13:P13"/>
    <mergeCell ref="Q13:R13"/>
    <mergeCell ref="S13:T13"/>
    <mergeCell ref="A20:D20"/>
    <mergeCell ref="A13:D13"/>
    <mergeCell ref="E13:F13"/>
    <mergeCell ref="G13:H13"/>
    <mergeCell ref="I13:J13"/>
    <mergeCell ref="K13:L13"/>
    <mergeCell ref="M12:N12"/>
    <mergeCell ref="O12:P12"/>
    <mergeCell ref="Q12:R12"/>
    <mergeCell ref="S12:T12"/>
    <mergeCell ref="U12:V12"/>
    <mergeCell ref="A12:D12"/>
    <mergeCell ref="E12:F12"/>
    <mergeCell ref="G12:H12"/>
    <mergeCell ref="I12:J12"/>
    <mergeCell ref="K12:L12"/>
    <mergeCell ref="M11:N11"/>
    <mergeCell ref="O11:P11"/>
    <mergeCell ref="Q11:R11"/>
    <mergeCell ref="S11:T11"/>
    <mergeCell ref="U11:V11"/>
    <mergeCell ref="A11:D11"/>
    <mergeCell ref="E11:F11"/>
    <mergeCell ref="G11:H11"/>
    <mergeCell ref="I11:J11"/>
    <mergeCell ref="K11:L11"/>
    <mergeCell ref="M10:N10"/>
    <mergeCell ref="O10:P10"/>
    <mergeCell ref="Q10:R10"/>
    <mergeCell ref="S10:T10"/>
    <mergeCell ref="U10:V10"/>
    <mergeCell ref="A10:D10"/>
    <mergeCell ref="E10:F10"/>
    <mergeCell ref="G10:H10"/>
    <mergeCell ref="I10:J10"/>
    <mergeCell ref="K10:L10"/>
    <mergeCell ref="M9:N9"/>
    <mergeCell ref="O9:P9"/>
    <mergeCell ref="Q9:R9"/>
    <mergeCell ref="S9:T9"/>
    <mergeCell ref="U9:V9"/>
    <mergeCell ref="A9:D9"/>
    <mergeCell ref="E9:F9"/>
    <mergeCell ref="G9:H9"/>
    <mergeCell ref="I9:J9"/>
    <mergeCell ref="K9:L9"/>
    <mergeCell ref="S8:T8"/>
    <mergeCell ref="U8:V8"/>
    <mergeCell ref="A8:D8"/>
    <mergeCell ref="E8:F8"/>
    <mergeCell ref="G8:H8"/>
    <mergeCell ref="I8:J8"/>
    <mergeCell ref="K8:L8"/>
    <mergeCell ref="I7:J7"/>
    <mergeCell ref="K7:L7"/>
    <mergeCell ref="M8:N8"/>
    <mergeCell ref="M7:N7"/>
    <mergeCell ref="O8:P8"/>
    <mergeCell ref="Q8:R8"/>
    <mergeCell ref="U7:V7"/>
    <mergeCell ref="U6:V6"/>
    <mergeCell ref="A3:AA3"/>
    <mergeCell ref="A6:D6"/>
    <mergeCell ref="E6:F6"/>
    <mergeCell ref="G6:H6"/>
    <mergeCell ref="I6:J6"/>
    <mergeCell ref="A7:D7"/>
    <mergeCell ref="E7:F7"/>
    <mergeCell ref="G7:H7"/>
    <mergeCell ref="K6:L6"/>
    <mergeCell ref="M6:N6"/>
    <mergeCell ref="O6:P6"/>
    <mergeCell ref="Q6:R6"/>
    <mergeCell ref="S6:T6"/>
    <mergeCell ref="O7:P7"/>
    <mergeCell ref="Q7:R7"/>
    <mergeCell ref="S7:T7"/>
  </mergeCells>
  <printOptions/>
  <pageMargins left="0.7874015748031497" right="0.7874015748031497" top="0.984251968503937" bottom="0.984251968503937" header="0.5118110236220472" footer="0.5118110236220472"/>
  <pageSetup fitToHeight="1" fitToWidth="1" horizontalDpi="600" verticalDpi="600" orientation="landscape" paperSize="9" scale="50" r:id="rId4"/>
  <rowBreaks count="1" manualBreakCount="1">
    <brk id="24" max="255" man="1"/>
  </rowBreaks>
  <colBreaks count="1" manualBreakCount="1">
    <brk id="26"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Ishii, Aki</dc:creator>
  <cp:keywords/>
  <dc:description/>
  <cp:lastModifiedBy>荒田 正江</cp:lastModifiedBy>
  <cp:lastPrinted>2013-12-09T12:52:10Z</cp:lastPrinted>
  <dcterms:created xsi:type="dcterms:W3CDTF">2001-12-14T02:46:49Z</dcterms:created>
  <dcterms:modified xsi:type="dcterms:W3CDTF">2014-01-29T07:00:49Z</dcterms:modified>
  <cp:category/>
  <cp:version/>
  <cp:contentType/>
  <cp:contentStatus/>
</cp:coreProperties>
</file>