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7605" activeTab="0"/>
  </bookViews>
  <sheets>
    <sheet name="図1-1" sheetId="1" r:id="rId1"/>
    <sheet name="図1-2" sheetId="2" r:id="rId2"/>
    <sheet name="表１-1" sheetId="3" r:id="rId3"/>
    <sheet name="図1-3" sheetId="4" r:id="rId4"/>
    <sheet name="表1-2" sheetId="5" r:id="rId5"/>
    <sheet name="図1-4" sheetId="6" r:id="rId6"/>
    <sheet name="図1-5" sheetId="7" r:id="rId7"/>
    <sheet name="図1-6" sheetId="8" r:id="rId8"/>
    <sheet name="図1-7" sheetId="9" r:id="rId9"/>
    <sheet name="表1-3 " sheetId="10" r:id="rId10"/>
    <sheet name="調査票ＩＩ-1全国値" sheetId="11" r:id="rId11"/>
    <sheet name="調査票ＩＩ-2全国値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H16年度">'[3]図1-2'!$E$4:$E$7,'[3]図1-2'!$E$9:$E$38</definedName>
    <definedName name="H17年度">'[3]図1-2'!$G$4:$G$7,'[3]図1-2'!$G$9:$G$38</definedName>
    <definedName name="_xlnm.Print_Area" localSheetId="9">'表1-3 '!$A$1:$X$24</definedName>
    <definedName name="RZK_DD" localSheetId="9">#REF!</definedName>
    <definedName name="RZK_DD">#REF!</definedName>
    <definedName name="RZK_TTL" localSheetId="9">#REF!</definedName>
    <definedName name="RZK_TTL">#REF!</definedName>
    <definedName name="デフレータ">'[4]デフレータ'!#REF!</definedName>
    <definedName name="活動量全国値" localSheetId="9">#REF!</definedName>
    <definedName name="活動量全国値">#REF!</definedName>
    <definedName name="年度別デフレーター">'[5]デフレーター補正'!$A$31:$E$33</definedName>
  </definedNames>
  <calcPr fullCalcOnLoad="1"/>
</workbook>
</file>

<file path=xl/sharedStrings.xml><?xml version="1.0" encoding="utf-8"?>
<sst xmlns="http://schemas.openxmlformats.org/spreadsheetml/2006/main" count="1045" uniqueCount="571">
  <si>
    <t>内は平成２２年度の数値</t>
  </si>
  <si>
    <t>直接再生利用量</t>
  </si>
  <si>
    <t>再生利用量</t>
  </si>
  <si>
    <t>排　出　量</t>
  </si>
  <si>
    <t>204,733千ｔ</t>
  </si>
  <si>
    <t>385,988千ｔ</t>
  </si>
  <si>
    <t>処理後再生利用量</t>
  </si>
  <si>
    <t>処理残渣量</t>
  </si>
  <si>
    <t>中間処理量</t>
  </si>
  <si>
    <t>処理後最終処分量</t>
  </si>
  <si>
    <t>減量化量</t>
  </si>
  <si>
    <t>167,000千ｔ</t>
  </si>
  <si>
    <t>直接最終処分量</t>
  </si>
  <si>
    <t>最終処分量</t>
  </si>
  <si>
    <t>14,255千ｔ</t>
  </si>
  <si>
    <t>　※各項目量は、四捨五入して表示しているため、収支が合わない場合がある。</t>
  </si>
  <si>
    <t>図１-１　産業廃棄物排出量の推移</t>
  </si>
  <si>
    <t>産業廃棄物の排出量
（百万ｔ）</t>
  </si>
  <si>
    <t>Ｈ7年</t>
  </si>
  <si>
    <t>Ｈ8年</t>
  </si>
  <si>
    <t>(Ｈ8年度)</t>
  </si>
  <si>
    <t>Ｈ9年度</t>
  </si>
  <si>
    <t>Ｈ10年度</t>
  </si>
  <si>
    <t>Ｈ11年度</t>
  </si>
  <si>
    <t>Ｈ12年度</t>
  </si>
  <si>
    <t>Ｈ13年度</t>
  </si>
  <si>
    <t>Ｈ14年度</t>
  </si>
  <si>
    <t>Ｈ15年度</t>
  </si>
  <si>
    <t>Ｈ16年度</t>
  </si>
  <si>
    <t>Ｈ17年度</t>
  </si>
  <si>
    <t>Ｈ18年度</t>
  </si>
  <si>
    <t>Ｈ19年度</t>
  </si>
  <si>
    <t>Ｈ20年度</t>
  </si>
  <si>
    <t>Ｈ21年度</t>
  </si>
  <si>
    <t>Ｈ22年度</t>
  </si>
  <si>
    <t>Ｈ23年度</t>
  </si>
  <si>
    <t>図1-2　産業廃棄物の業種別排出量</t>
  </si>
  <si>
    <t>平成23年度</t>
  </si>
  <si>
    <t>電気・ガス・熱供給・水道業</t>
  </si>
  <si>
    <t>農業、林業</t>
  </si>
  <si>
    <t>建設業</t>
  </si>
  <si>
    <t>パルプ・紙・紙加工品</t>
  </si>
  <si>
    <t>鉄鋼業</t>
  </si>
  <si>
    <t>化学工業</t>
  </si>
  <si>
    <t>鉱　業</t>
  </si>
  <si>
    <t>窯業・土石製品</t>
  </si>
  <si>
    <t>食料品製造業</t>
  </si>
  <si>
    <t>その他の業種</t>
  </si>
  <si>
    <t>表-1・1　産業廃棄物の業種別排出量</t>
  </si>
  <si>
    <t>①降順に並べ替え</t>
  </si>
  <si>
    <t>⇒</t>
  </si>
  <si>
    <t>②グラフデータのみ抽出</t>
  </si>
  <si>
    <t>業種</t>
  </si>
  <si>
    <t>平成２２年度（参考）</t>
  </si>
  <si>
    <t>平成２３年度</t>
  </si>
  <si>
    <t>表Ⅲ－５よりデータ抜粋</t>
  </si>
  <si>
    <t>旧産業分類</t>
  </si>
  <si>
    <t>新産業分類</t>
  </si>
  <si>
    <t>電気・ガス・熱供給・水道業</t>
  </si>
  <si>
    <t>排出量（千t）</t>
  </si>
  <si>
    <t>割合（％）</t>
  </si>
  <si>
    <t>(大分類)農業</t>
  </si>
  <si>
    <t>(大分類)農業･林業</t>
  </si>
  <si>
    <t>一般機械器具製造業</t>
  </si>
  <si>
    <t>はん用機械器具、生産用機械器具､業務用機械器具､その他の製造業</t>
  </si>
  <si>
    <t>農業、林業</t>
  </si>
  <si>
    <t>農業大分類</t>
  </si>
  <si>
    <t>(大分類)林業</t>
  </si>
  <si>
    <t>精密機械器具製造業</t>
  </si>
  <si>
    <t>漁　業</t>
  </si>
  <si>
    <t>耕種農業</t>
  </si>
  <si>
    <t>繊維工業</t>
  </si>
  <si>
    <t>その他の製造業</t>
  </si>
  <si>
    <t>鉱　業</t>
  </si>
  <si>
    <t>農業･林業</t>
  </si>
  <si>
    <t>畜産農業</t>
  </si>
  <si>
    <t>衣服･その他繊維製品製造業</t>
  </si>
  <si>
    <t>電気機械器具製造業</t>
  </si>
  <si>
    <t>電子部品･デバイス･電子回路､電気機械器具､情報通信機械器具</t>
  </si>
  <si>
    <t>建設業</t>
  </si>
  <si>
    <t>林業大分類</t>
  </si>
  <si>
    <t>情報通信機械器具製造業</t>
  </si>
  <si>
    <t>製造業</t>
  </si>
  <si>
    <t>上記以外の農業</t>
  </si>
  <si>
    <t>電子部品･デバイス製造業</t>
  </si>
  <si>
    <t>漁業大分類</t>
  </si>
  <si>
    <t>＊「教育、学習支援業、複合サービス事業、サービス事業等」 ： 物品賃借業、学術研究、専門・技術サービス業、生活関連サービス業、娯楽業、教育、学習支援業、複合サービス事業、サービス業の各大分類の合計</t>
  </si>
  <si>
    <t>飲料・たばこ・飼料</t>
  </si>
  <si>
    <t>漁　業</t>
  </si>
  <si>
    <t>漁　業</t>
  </si>
  <si>
    <t>繊維工業</t>
  </si>
  <si>
    <t>水産養殖業</t>
  </si>
  <si>
    <t>電子部品・デバイス・電子回路、電気機械器具、情報通信機械器具</t>
  </si>
  <si>
    <t>木材・木製品</t>
  </si>
  <si>
    <t>鉱業</t>
  </si>
  <si>
    <t>鉱業</t>
  </si>
  <si>
    <t>輸送用機械器具製造業</t>
  </si>
  <si>
    <t>家具・装備品</t>
  </si>
  <si>
    <t>建設業</t>
  </si>
  <si>
    <t>飲料・たばこ・飼料</t>
  </si>
  <si>
    <t>パルプ・紙・紙加工品</t>
  </si>
  <si>
    <t>製造業大分類</t>
  </si>
  <si>
    <t>はん用機械器具、生産用機械器具、業務用機械器具、その他の製造業</t>
  </si>
  <si>
    <t>印刷・同関連</t>
  </si>
  <si>
    <t>非鉄金属</t>
  </si>
  <si>
    <t>飲料・たばこ・飼料製造業</t>
  </si>
  <si>
    <t>金属製品</t>
  </si>
  <si>
    <t>石油製品・石炭製品</t>
  </si>
  <si>
    <t>卸売・小売業、飲食店・宿泊業</t>
  </si>
  <si>
    <t>プラスチック製品</t>
  </si>
  <si>
    <t>木材・木製品製造業</t>
  </si>
  <si>
    <t>教育、学習支援業、複合サービス業、        サービス業等</t>
  </si>
  <si>
    <t>ゴム製品</t>
  </si>
  <si>
    <t>家具・装備品製造業</t>
  </si>
  <si>
    <t>プラスチック製品</t>
  </si>
  <si>
    <t>なめし革・同製品・毛皮</t>
  </si>
  <si>
    <t>パルプ・紙・紙加工品製造業</t>
  </si>
  <si>
    <t>石油製品・石炭製品</t>
  </si>
  <si>
    <t>窯業・土石製品</t>
  </si>
  <si>
    <t>印刷・同関連業</t>
  </si>
  <si>
    <t>情報通信業、運輸業</t>
  </si>
  <si>
    <t>木材・木製品</t>
  </si>
  <si>
    <t>非鉄金属</t>
  </si>
  <si>
    <t>石油製品・石炭製品製造業</t>
  </si>
  <si>
    <t>金属製品</t>
  </si>
  <si>
    <t>プラスチック製品製造業</t>
  </si>
  <si>
    <t>印刷・同関連</t>
  </si>
  <si>
    <t>はん用機械器具、生産用機械器具、業務用機械器具、その他の製造業</t>
  </si>
  <si>
    <t>ゴム製品製造業</t>
  </si>
  <si>
    <t>医療・福祉</t>
  </si>
  <si>
    <t>電子部品・デバイス・電子回路、電気機械器具、情報通信機械器具</t>
  </si>
  <si>
    <t>製造業</t>
  </si>
  <si>
    <t>なめし革・同製品・毛皮製造業</t>
  </si>
  <si>
    <t>ゴム製品</t>
  </si>
  <si>
    <t>輸送用機械器具製造業</t>
  </si>
  <si>
    <t>窯業・土石製品製造業</t>
  </si>
  <si>
    <t>家具・装備品</t>
  </si>
  <si>
    <t>公務</t>
  </si>
  <si>
    <t>情報通信業、運輸業</t>
  </si>
  <si>
    <t>非鉄金属製造業</t>
  </si>
  <si>
    <t>なめし革・同製品・毛皮</t>
  </si>
  <si>
    <t>卸売・小売業、飲食店・宿泊業</t>
  </si>
  <si>
    <t>金属製品製造業</t>
  </si>
  <si>
    <t>医療・福祉</t>
  </si>
  <si>
    <t>はん用機械器具製造業</t>
  </si>
  <si>
    <t>教育、学習支援業、複合サービス業、        サービス業等</t>
  </si>
  <si>
    <t>生産用機械器具製造業</t>
  </si>
  <si>
    <t>公務</t>
  </si>
  <si>
    <t>業務用機械器具製造業</t>
  </si>
  <si>
    <t>合計</t>
  </si>
  <si>
    <t>電子部品・デバイス・電子回路製造業</t>
  </si>
  <si>
    <t>＊　各業種の産業廃棄物の排出量は四捨五入して表示しているため、合算した値は合計値と異なる場合がある。</t>
  </si>
  <si>
    <t>電気機械器具製造業</t>
  </si>
  <si>
    <t>＊　日本標準産業分類の改訂に伴う、新旧産業分類で相違する業種区分の対応は以下の通り。</t>
  </si>
  <si>
    <t>情報通信機械器具製造業</t>
  </si>
  <si>
    <t>その他の製造業</t>
  </si>
  <si>
    <t>インフラ大分類</t>
  </si>
  <si>
    <t>電気･ガス</t>
  </si>
  <si>
    <t>電気業</t>
  </si>
  <si>
    <t>･熱供給･</t>
  </si>
  <si>
    <t>ガス業</t>
  </si>
  <si>
    <t>水道業</t>
  </si>
  <si>
    <t>熱供給業</t>
  </si>
  <si>
    <t>上水道業</t>
  </si>
  <si>
    <t>下水道業</t>
  </si>
  <si>
    <t>情報大分類</t>
  </si>
  <si>
    <t>通信業</t>
  </si>
  <si>
    <t>情報通信業</t>
  </si>
  <si>
    <t>放送業</t>
  </si>
  <si>
    <t>情報サービス業</t>
  </si>
  <si>
    <t>インターネット付随サービス業</t>
  </si>
  <si>
    <t>映像・音声・文字情報制作業</t>
  </si>
  <si>
    <t>運輸大分類</t>
  </si>
  <si>
    <t>運輸業､</t>
  </si>
  <si>
    <t>鉄道業</t>
  </si>
  <si>
    <t>道路旅客運送業</t>
  </si>
  <si>
    <t>郵便業</t>
  </si>
  <si>
    <t>道路貨物運送業</t>
  </si>
  <si>
    <t>上記以外の運輸通信業</t>
  </si>
  <si>
    <t>卸・小売大分類</t>
  </si>
  <si>
    <t>卸売業､</t>
  </si>
  <si>
    <t>各種商品卸売業</t>
  </si>
  <si>
    <t>木材・竹材卸売業</t>
  </si>
  <si>
    <t>小売業</t>
  </si>
  <si>
    <t>各種商品小売業</t>
  </si>
  <si>
    <t>自動車小売業</t>
  </si>
  <si>
    <t>機械器具小売業</t>
  </si>
  <si>
    <t>家具・建具・畳小売業</t>
  </si>
  <si>
    <t>じゅう器小売業</t>
  </si>
  <si>
    <t>燃料小売業</t>
  </si>
  <si>
    <t>上記以外の卸売・小売業</t>
  </si>
  <si>
    <t>不動産業､</t>
  </si>
  <si>
    <t>不動産・物品賃借大分類</t>
  </si>
  <si>
    <t>物品賃貸業</t>
  </si>
  <si>
    <t>物品賃借業</t>
  </si>
  <si>
    <t>学術研究･専門</t>
  </si>
  <si>
    <t>学術研究、専門・技術サービス業</t>
  </si>
  <si>
    <t>技術サービス業</t>
  </si>
  <si>
    <t>学術開発研究機関</t>
  </si>
  <si>
    <t>写真業</t>
  </si>
  <si>
    <t>宿泊業･飲食</t>
  </si>
  <si>
    <t>飲食店、宿泊業大分類</t>
  </si>
  <si>
    <t>サービス業</t>
  </si>
  <si>
    <t>一般飲食店</t>
  </si>
  <si>
    <t>上記以外の飲食店、宿泊業</t>
  </si>
  <si>
    <t>生活関連サービス業</t>
  </si>
  <si>
    <t>生活関連サービス、娯楽業</t>
  </si>
  <si>
    <t>・娯楽業</t>
  </si>
  <si>
    <t>洗濯業</t>
  </si>
  <si>
    <t>教育､学習支援業</t>
  </si>
  <si>
    <t>教育、学習支援業大分類</t>
  </si>
  <si>
    <t>医療、福祉大分類</t>
  </si>
  <si>
    <t>医療･福祉</t>
  </si>
  <si>
    <t>医療業</t>
  </si>
  <si>
    <t>上記以外の医療、福祉</t>
  </si>
  <si>
    <t>複合サービス事業大分類</t>
  </si>
  <si>
    <t>サービス業大分類</t>
  </si>
  <si>
    <t>自動車整備業</t>
  </si>
  <si>
    <t>と蓄場</t>
  </si>
  <si>
    <t>上記以外のサービス業</t>
  </si>
  <si>
    <t>公務</t>
  </si>
  <si>
    <t>公務大分類</t>
  </si>
  <si>
    <t>合計</t>
  </si>
  <si>
    <t>図1-3　産業廃棄物の種類別排出量</t>
  </si>
  <si>
    <t>⇒</t>
  </si>
  <si>
    <t>汚泥</t>
  </si>
  <si>
    <t>動物のふん尿</t>
  </si>
  <si>
    <t>がれき類</t>
  </si>
  <si>
    <t>ばいじん</t>
  </si>
  <si>
    <t>鉱さい</t>
  </si>
  <si>
    <t>金属くず</t>
  </si>
  <si>
    <t>廃プラスチック類</t>
  </si>
  <si>
    <t>木くず</t>
  </si>
  <si>
    <t>ガラスくず、　コンクリートくず及び陶磁器くず</t>
  </si>
  <si>
    <t>廃油</t>
  </si>
  <si>
    <t>動植物性残さ</t>
  </si>
  <si>
    <t>その他の産業廃棄物</t>
  </si>
  <si>
    <t>廃アルカリ</t>
  </si>
  <si>
    <t>廃酸</t>
  </si>
  <si>
    <t>燃え殻</t>
  </si>
  <si>
    <t>紙くず</t>
  </si>
  <si>
    <t>動物の死体</t>
  </si>
  <si>
    <t>動物系固形不要物</t>
  </si>
  <si>
    <t>繊維くず</t>
  </si>
  <si>
    <t>ゴムくず</t>
  </si>
  <si>
    <t>表-1・2　産業廃棄物の種類別排出量</t>
  </si>
  <si>
    <t>種　　　　　　　　　　　　　類</t>
  </si>
  <si>
    <t>平成２２年度（参考）</t>
  </si>
  <si>
    <t>平成２３年度</t>
  </si>
  <si>
    <t>排出量（千ｔ）</t>
  </si>
  <si>
    <t>割合（％）</t>
  </si>
  <si>
    <t>燃え殻</t>
  </si>
  <si>
    <t>汚泥</t>
  </si>
  <si>
    <t>動物のふん尿</t>
  </si>
  <si>
    <t>がれき類</t>
  </si>
  <si>
    <t>鉱さい</t>
  </si>
  <si>
    <t>金属くず</t>
  </si>
  <si>
    <t>ガラスくず、　コンクリートくず及び陶磁器くず</t>
  </si>
  <si>
    <t>木くず</t>
  </si>
  <si>
    <t>繊維くず</t>
  </si>
  <si>
    <t>廃プラスチック類</t>
  </si>
  <si>
    <t>動植物性残さ</t>
  </si>
  <si>
    <t>廃油</t>
  </si>
  <si>
    <t>動物系固形不要物</t>
  </si>
  <si>
    <t>動植物性残さ</t>
  </si>
  <si>
    <t>ゴムくず</t>
  </si>
  <si>
    <t>廃酸</t>
  </si>
  <si>
    <t>廃アルカリ</t>
  </si>
  <si>
    <t>燃え殻</t>
  </si>
  <si>
    <t>紙くず</t>
  </si>
  <si>
    <t>動物の死体</t>
  </si>
  <si>
    <t>動物系固形不要物</t>
  </si>
  <si>
    <t>動物の死体</t>
  </si>
  <si>
    <t>繊維くず</t>
  </si>
  <si>
    <t>ばいじん</t>
  </si>
  <si>
    <t>合　　　　　　　　　　　　　計</t>
  </si>
  <si>
    <t>＊　各種類の産業廃棄物排出量は四捨五入して表示しているため、合算した値は合計値と異なる場合がある。</t>
  </si>
  <si>
    <t>割合（％）</t>
  </si>
  <si>
    <t>図1-6　産業廃棄物の再生利用量、減量化量、最終処分量</t>
  </si>
  <si>
    <t>再生利用量計</t>
  </si>
  <si>
    <t>減量化量</t>
  </si>
  <si>
    <t>最終処分量計</t>
  </si>
  <si>
    <t>平成7年度</t>
  </si>
  <si>
    <t>平成8年度</t>
  </si>
  <si>
    <t>（平成8年度）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</si>
  <si>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</si>
  <si>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</si>
  <si>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</si>
  <si>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</si>
  <si>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</si>
  <si>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</si>
  <si>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</si>
  <si>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</si>
  <si>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</si>
  <si>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</si>
  <si>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</si>
  <si>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</si>
  <si>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</si>
  <si>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</si>
  <si>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</si>
  <si>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図1-7　産業廃棄物の種類別再生利用率、中間処理による減量化率及び最終処分率</t>
  </si>
  <si>
    <t>再生　　　　　利用量計</t>
  </si>
  <si>
    <t>減量化量</t>
  </si>
  <si>
    <t>順位</t>
  </si>
  <si>
    <t>合計</t>
  </si>
  <si>
    <t>構成比</t>
  </si>
  <si>
    <t>金属くず</t>
  </si>
  <si>
    <t>ガラスくず､ コンクリートくず 及 び 陶 磁 器 くず</t>
  </si>
  <si>
    <t>動物のふん尿</t>
  </si>
  <si>
    <t>ガラスくず､ コンクリートくず 及 び 陶 磁 器 くず</t>
  </si>
  <si>
    <t>合計</t>
  </si>
  <si>
    <t>図1-5　全国産業廃棄物の処理フロー</t>
  </si>
  <si>
    <t>図1-4　産業廃棄物の地域別排出量</t>
  </si>
  <si>
    <t>表１－３　産業廃棄物の種類別の再生利用量及び最終処分量</t>
  </si>
  <si>
    <t>順位</t>
  </si>
  <si>
    <t>行目</t>
  </si>
  <si>
    <t>種類</t>
  </si>
  <si>
    <t>再生利用率</t>
  </si>
  <si>
    <t>減量化率</t>
  </si>
  <si>
    <t>最終処分率</t>
  </si>
  <si>
    <t>再生利用量（千ｔ）</t>
  </si>
  <si>
    <t>最終処分量（千ｔ）</t>
  </si>
  <si>
    <t>平成22年度（％）</t>
  </si>
  <si>
    <t>H18</t>
  </si>
  <si>
    <t>順位
再生</t>
  </si>
  <si>
    <t>順位
最終</t>
  </si>
  <si>
    <t>汚泥</t>
  </si>
  <si>
    <t>廃油</t>
  </si>
  <si>
    <t>廃酸</t>
  </si>
  <si>
    <t>動物系固形不要物</t>
  </si>
  <si>
    <t>ガラスくず、コンクリートくず
及び陶磁器くず</t>
  </si>
  <si>
    <t>ガラスくず、コンクリート
くず及び陶磁器くず</t>
  </si>
  <si>
    <t>動物のふん尿※</t>
  </si>
  <si>
    <t>ばいじん</t>
  </si>
  <si>
    <t>※動物のふん尿については、平成１９年度より処理処分量の推計方法を変更した（不明、保管等の扱いを、排出事業者の実態等を踏まえ、直接最終処分から直接有効利用へと変更）</t>
  </si>
  <si>
    <t>差分（H19-H18）万ｔ/年</t>
  </si>
  <si>
    <t>再生利用量</t>
  </si>
  <si>
    <t>最終処分量</t>
  </si>
  <si>
    <t>ゴムくず</t>
  </si>
  <si>
    <t>ばいじん</t>
  </si>
  <si>
    <t>図１－７　産業廃棄物の種類別再生利用率、中間処理による減量化率及び最終処分率</t>
  </si>
  <si>
    <t>【Q54処理状況一覧（大分類廃棄物別）】より</t>
  </si>
  <si>
    <t>大分類</t>
  </si>
  <si>
    <t>排出量
（A)</t>
  </si>
  <si>
    <t>直接
再生利用量
（B）</t>
  </si>
  <si>
    <t>直接
最終処分量
（C）</t>
  </si>
  <si>
    <t>中間処理量
（D）</t>
  </si>
  <si>
    <t>中間処理
残さ量
（E）</t>
  </si>
  <si>
    <t>中間処理後
再生利用量
（F）</t>
  </si>
  <si>
    <t>中間処理後
最終処分量
（G）</t>
  </si>
  <si>
    <t>再生利用量計
（B)+（F）</t>
  </si>
  <si>
    <t>減量化量
（D）-（E）</t>
  </si>
  <si>
    <t>最終処分量計
（C）+（G）</t>
  </si>
  <si>
    <t>01燃え殻</t>
  </si>
  <si>
    <t>02汚泥</t>
  </si>
  <si>
    <t>03廃油</t>
  </si>
  <si>
    <t>汚　泥</t>
  </si>
  <si>
    <t>04廃酸</t>
  </si>
  <si>
    <t>05廃アルカリ</t>
  </si>
  <si>
    <t>廃　油</t>
  </si>
  <si>
    <t>06廃プラスチック類</t>
  </si>
  <si>
    <t>07紙くず</t>
  </si>
  <si>
    <t>廃　酸</t>
  </si>
  <si>
    <t>08木くず</t>
  </si>
  <si>
    <t>09繊維くず</t>
  </si>
  <si>
    <t>10動植物性残さ</t>
  </si>
  <si>
    <t>11動物系固形不要物</t>
  </si>
  <si>
    <t>12ゴムくず</t>
  </si>
  <si>
    <t>13金属くず</t>
  </si>
  <si>
    <t>14ガラスくず等</t>
  </si>
  <si>
    <t>15鉱さい</t>
  </si>
  <si>
    <t>16がれき類</t>
  </si>
  <si>
    <t>17動物のふん尿</t>
  </si>
  <si>
    <t>18動物の死体</t>
  </si>
  <si>
    <t>19ばいじん</t>
  </si>
  <si>
    <t>合　計</t>
  </si>
  <si>
    <t>動物系固形不要物</t>
  </si>
  <si>
    <t>【Q55処理構成比一覧（大分類廃棄物別）】より</t>
  </si>
  <si>
    <t>排出量
（A)</t>
  </si>
  <si>
    <t>直接
再生利用量
（B）</t>
  </si>
  <si>
    <t>直接
最終処分量
（C）</t>
  </si>
  <si>
    <t>中間処理量
（D）</t>
  </si>
  <si>
    <t>中間処理
残さ量
（E）</t>
  </si>
  <si>
    <t>中間処理後
再生利用量
（F）</t>
  </si>
  <si>
    <t>中間処理後
最終処分量
（G）</t>
  </si>
  <si>
    <t>再生利用量計
（B)+（F）</t>
  </si>
  <si>
    <t>減量化量
（D）-（E）</t>
  </si>
  <si>
    <t>最終処分量計
（C）+（G）</t>
  </si>
  <si>
    <t>ガラスくず,コンクリート
くず及び陶磁器くず</t>
  </si>
  <si>
    <t>がれき類</t>
  </si>
  <si>
    <t>合　　　　計</t>
  </si>
  <si>
    <t>再生利用量計</t>
  </si>
  <si>
    <t>最終処分量計</t>
  </si>
  <si>
    <t>（単位：千t/年）</t>
  </si>
  <si>
    <t>大分類</t>
  </si>
  <si>
    <t>産業分類</t>
  </si>
  <si>
    <t>汚　泥</t>
  </si>
  <si>
    <t>廃　油</t>
  </si>
  <si>
    <t>廃　酸</t>
  </si>
  <si>
    <t>動植物性残渣</t>
  </si>
  <si>
    <t>動物系　　　固形不要物</t>
  </si>
  <si>
    <t>ゴムくず</t>
  </si>
  <si>
    <t>ガラスくず､コンクリート及び陶磁器くず</t>
  </si>
  <si>
    <t>ばいじん</t>
  </si>
  <si>
    <t>鉱業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</si>
  <si>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</si>
  <si>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</si>
  <si>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</si>
  <si>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</si>
  <si>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</si>
  <si>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木材・竹材卸売業</t>
  </si>
  <si>
    <t>機械器具小売業</t>
  </si>
  <si>
    <t>家具・建具・畳小売業</t>
  </si>
  <si>
    <t>じゅう器小売業</t>
  </si>
  <si>
    <t>物品賃借業</t>
  </si>
  <si>
    <t>生活関連サービス、娯楽業</t>
  </si>
  <si>
    <t>サービス業大分類</t>
  </si>
  <si>
    <t>平成23年度　産業廃棄物　全国業種別排出量推計結果</t>
  </si>
  <si>
    <t>番
号</t>
  </si>
  <si>
    <t>産業分類</t>
  </si>
  <si>
    <t>コード</t>
  </si>
  <si>
    <t>感染性
産業廃棄物</t>
  </si>
  <si>
    <t>廃石綿等</t>
  </si>
  <si>
    <t>特定燃え殻</t>
  </si>
  <si>
    <t>特定ばいじん</t>
  </si>
  <si>
    <t>特定廃油</t>
  </si>
  <si>
    <t>特定汚泥</t>
  </si>
  <si>
    <t>特定廃酸</t>
  </si>
  <si>
    <t>特定廃アルカリ</t>
  </si>
  <si>
    <t>合　計</t>
  </si>
  <si>
    <t>農業、</t>
  </si>
  <si>
    <t>農業大分類</t>
  </si>
  <si>
    <t>Ａ</t>
  </si>
  <si>
    <t>林業</t>
  </si>
  <si>
    <t>A011</t>
  </si>
  <si>
    <t>A012</t>
  </si>
  <si>
    <t>A02</t>
  </si>
  <si>
    <t>B</t>
  </si>
  <si>
    <t>B03</t>
  </si>
  <si>
    <t>B04</t>
  </si>
  <si>
    <t>C</t>
  </si>
  <si>
    <t>D</t>
  </si>
  <si>
    <t>製造業</t>
  </si>
  <si>
    <t>製造業大分類</t>
  </si>
  <si>
    <t>E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</si>
  <si>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</si>
  <si>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</si>
  <si>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</si>
  <si>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</si>
  <si>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</si>
  <si>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</si>
  <si>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</si>
  <si>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</si>
  <si>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</si>
  <si>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</si>
  <si>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</si>
  <si>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</si>
  <si>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</si>
  <si>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</si>
  <si>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</si>
  <si>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</si>
  <si>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はん用機械器具製造業</t>
  </si>
  <si>
    <t>E25</t>
  </si>
  <si>
    <t>生産用機械器具製造業</t>
  </si>
  <si>
    <t>E26</t>
  </si>
  <si>
    <t>業務用機械器具製造業</t>
  </si>
  <si>
    <t>E27</t>
  </si>
  <si>
    <t>電子部品・デバイス・電子回路製造業</t>
  </si>
  <si>
    <t>E28</t>
  </si>
  <si>
    <t>電気機械器具製造業</t>
  </si>
  <si>
    <t>E29</t>
  </si>
  <si>
    <t>E30</t>
  </si>
  <si>
    <t>E31</t>
  </si>
  <si>
    <t>E32</t>
  </si>
  <si>
    <t>電気･ガス</t>
  </si>
  <si>
    <t>インフラ大分類</t>
  </si>
  <si>
    <t>F</t>
  </si>
  <si>
    <t>･熱供給･</t>
  </si>
  <si>
    <t>F33</t>
  </si>
  <si>
    <t>水道業</t>
  </si>
  <si>
    <t>F34</t>
  </si>
  <si>
    <t>F35</t>
  </si>
  <si>
    <t>F361</t>
  </si>
  <si>
    <t>F363</t>
  </si>
  <si>
    <t>情報通信業</t>
  </si>
  <si>
    <t>情報大分類</t>
  </si>
  <si>
    <t>G</t>
  </si>
  <si>
    <t>G37</t>
  </si>
  <si>
    <t>G38</t>
  </si>
  <si>
    <t>G39</t>
  </si>
  <si>
    <t>G40</t>
  </si>
  <si>
    <t>G41</t>
  </si>
  <si>
    <t>運輸業</t>
  </si>
  <si>
    <t>運輸大分類</t>
  </si>
  <si>
    <t>H</t>
  </si>
  <si>
    <t>H42</t>
  </si>
  <si>
    <t>H43</t>
  </si>
  <si>
    <t>H44</t>
  </si>
  <si>
    <t>卸売・小売業</t>
  </si>
  <si>
    <t>卸・小売大分類</t>
  </si>
  <si>
    <t>I</t>
  </si>
  <si>
    <t>I49</t>
  </si>
  <si>
    <t>木材・竹材卸売業</t>
  </si>
  <si>
    <t>I5311</t>
  </si>
  <si>
    <t>I56</t>
  </si>
  <si>
    <t>I591</t>
  </si>
  <si>
    <t>機械器具小売業</t>
  </si>
  <si>
    <t>I593</t>
  </si>
  <si>
    <t>家具・建具・畳小売業</t>
  </si>
  <si>
    <t>I601</t>
  </si>
  <si>
    <t>じゅう器小売業</t>
  </si>
  <si>
    <t>I602</t>
  </si>
  <si>
    <t>I603</t>
  </si>
  <si>
    <t>不動産業、</t>
  </si>
  <si>
    <t>不動産・物品賃借大分類</t>
  </si>
  <si>
    <t>K</t>
  </si>
  <si>
    <t>物品賃借業</t>
  </si>
  <si>
    <t>K70</t>
  </si>
  <si>
    <t>学術研究、専門</t>
  </si>
  <si>
    <t>学術研究、専門・技術サービス業</t>
  </si>
  <si>
    <t>L</t>
  </si>
  <si>
    <t>L71</t>
  </si>
  <si>
    <t>L746</t>
  </si>
  <si>
    <t>飲食店、宿泊業</t>
  </si>
  <si>
    <t>飲食店、宿泊業大分類</t>
  </si>
  <si>
    <t>Ｍ</t>
  </si>
  <si>
    <t>M76</t>
  </si>
  <si>
    <t>生活関連サービス</t>
  </si>
  <si>
    <t>生活関連サービス、娯楽業</t>
  </si>
  <si>
    <t>N</t>
  </si>
  <si>
    <t>N781</t>
  </si>
  <si>
    <t>教育、学習支援業</t>
  </si>
  <si>
    <t>O</t>
  </si>
  <si>
    <t>医療、福祉</t>
  </si>
  <si>
    <t>医療、福祉大分類</t>
  </si>
  <si>
    <t>P</t>
  </si>
  <si>
    <t>P83</t>
  </si>
  <si>
    <t>複合サービス事業</t>
  </si>
  <si>
    <t>Q</t>
  </si>
  <si>
    <t>サービス業</t>
  </si>
  <si>
    <t>サービス業大分類</t>
  </si>
  <si>
    <t>R</t>
  </si>
  <si>
    <t>R891</t>
  </si>
  <si>
    <t>R952</t>
  </si>
  <si>
    <t>公　務</t>
  </si>
  <si>
    <t>S</t>
  </si>
  <si>
    <t>平成23年度　特別管理産業廃棄物　全国業種別排出量推計結果</t>
  </si>
  <si>
    <t>業種</t>
  </si>
  <si>
    <t>排出量（千ｔ/年）</t>
  </si>
  <si>
    <t>電気・ガス・熱供給・水道業</t>
  </si>
  <si>
    <t>電子・電気・通信機械器具</t>
  </si>
  <si>
    <t>その他の業種</t>
  </si>
  <si>
    <t>汚泥</t>
  </si>
  <si>
    <t>動物のふん尿</t>
  </si>
  <si>
    <t>がれき類</t>
  </si>
  <si>
    <t>鉱さい</t>
  </si>
  <si>
    <t>金属くず</t>
  </si>
  <si>
    <t>ガラスくず、　コンクリートくず及び陶磁器くず</t>
  </si>
  <si>
    <t>廃プラスチック類</t>
  </si>
  <si>
    <t>廃油</t>
  </si>
  <si>
    <t>その他の産業廃棄物</t>
  </si>
  <si>
    <t>地域</t>
  </si>
  <si>
    <t>排出量（千ｔ/年）</t>
  </si>
  <si>
    <t>関東</t>
  </si>
  <si>
    <t>中部</t>
  </si>
  <si>
    <t>近畿</t>
  </si>
  <si>
    <t>九州</t>
  </si>
  <si>
    <t>東北</t>
  </si>
  <si>
    <t>北海道</t>
  </si>
  <si>
    <t>中国</t>
  </si>
  <si>
    <t>四国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</si>
</sst>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トン&quot;"/>
    <numFmt numFmtId="177" formatCode="#,##0&quot;%&quot;"/>
    <numFmt numFmtId="178" formatCode="\(0%\)"/>
    <numFmt numFmtId="179" formatCode="#,##0.0_ "/>
    <numFmt numFmtId="180" formatCode="#,##0_ "/>
    <numFmt numFmtId="181" formatCode="0_);[Red]\(0\)"/>
    <numFmt numFmtId="182" formatCode="000000"/>
    <numFmt numFmtId="183" formatCode="0.0_ "/>
    <numFmt numFmtId="184" formatCode="#,##0_ ;[Red]\-#,##0\ "/>
    <numFmt numFmtId="185" formatCode="0.0_);[Red]\(0.0\)"/>
    <numFmt numFmtId="186" formatCode="0_ "/>
    <numFmt numFmtId="187" formatCode="#,##0_);[Red]\(#,##0\)"/>
    <numFmt numFmtId="188" formatCode="\(0.0%\)"/>
    <numFmt numFmtId="189" formatCode="000"/>
    <numFmt numFmtId="190" formatCode="#,##0;&quot;△ &quot;#,##0"/>
    <numFmt numFmtId="191" formatCode="0.0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明朝"/>
      <family val="1"/>
    </font>
    <font>
      <sz val="10"/>
      <color indexed="9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10"/>
      <name val="ＭＳ ゴシック"/>
      <family val="3"/>
    </font>
    <font>
      <sz val="10"/>
      <color indexed="20"/>
      <name val="ＭＳ Ｐ明朝"/>
      <family val="1"/>
    </font>
    <font>
      <sz val="10"/>
      <color indexed="60"/>
      <name val="ＭＳ Ｐ明朝"/>
      <family val="1"/>
    </font>
    <font>
      <b/>
      <sz val="11"/>
      <color indexed="62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000000"/>
      <name val="ＭＳ 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 style="thin"/>
      <right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double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2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76" fillId="32" borderId="0" applyNumberFormat="0" applyBorder="0" applyAlignment="0" applyProtection="0"/>
  </cellStyleXfs>
  <cellXfs count="44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38" fontId="3" fillId="0" borderId="0" xfId="51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13" fillId="0" borderId="18" xfId="82" applyFont="1" applyBorder="1">
      <alignment vertical="center"/>
      <protection/>
    </xf>
    <xf numFmtId="0" fontId="13" fillId="0" borderId="18" xfId="82" applyFont="1" applyBorder="1" applyAlignment="1">
      <alignment horizontal="center" vertical="center" wrapText="1"/>
      <protection/>
    </xf>
    <xf numFmtId="0" fontId="77" fillId="0" borderId="18" xfId="0" applyFont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34" borderId="0" xfId="0" applyFont="1" applyFill="1" applyAlignment="1">
      <alignment vertical="center"/>
    </xf>
    <xf numFmtId="49" fontId="3" fillId="34" borderId="0" xfId="0" applyNumberFormat="1" applyFont="1" applyFill="1" applyAlignment="1">
      <alignment vertical="center"/>
    </xf>
    <xf numFmtId="0" fontId="3" fillId="0" borderId="18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6" fillId="33" borderId="19" xfId="0" applyNumberFormat="1" applyFont="1" applyFill="1" applyBorder="1" applyAlignment="1" quotePrefix="1">
      <alignment vertical="center"/>
    </xf>
    <xf numFmtId="0" fontId="6" fillId="33" borderId="20" xfId="0" applyNumberFormat="1" applyFont="1" applyFill="1" applyBorder="1" applyAlignment="1" quotePrefix="1">
      <alignment vertical="center"/>
    </xf>
    <xf numFmtId="0" fontId="6" fillId="33" borderId="21" xfId="0" applyNumberFormat="1" applyFont="1" applyFill="1" applyBorder="1" applyAlignment="1" quotePrefix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1" fontId="3" fillId="0" borderId="0" xfId="0" applyNumberFormat="1" applyFont="1" applyAlignment="1">
      <alignment vertical="center"/>
    </xf>
    <xf numFmtId="181" fontId="3" fillId="0" borderId="22" xfId="0" applyNumberFormat="1" applyFont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180" fontId="3" fillId="35" borderId="0" xfId="0" applyNumberFormat="1" applyFont="1" applyFill="1" applyAlignment="1">
      <alignment vertical="center"/>
    </xf>
    <xf numFmtId="179" fontId="3" fillId="35" borderId="0" xfId="0" applyNumberFormat="1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180" fontId="3" fillId="34" borderId="0" xfId="0" applyNumberFormat="1" applyFont="1" applyFill="1" applyBorder="1" applyAlignment="1">
      <alignment vertical="center"/>
    </xf>
    <xf numFmtId="179" fontId="3" fillId="34" borderId="0" xfId="0" applyNumberFormat="1" applyFont="1" applyFill="1" applyBorder="1" applyAlignment="1">
      <alignment vertical="center"/>
    </xf>
    <xf numFmtId="0" fontId="6" fillId="33" borderId="23" xfId="0" applyNumberFormat="1" applyFont="1" applyFill="1" applyBorder="1" applyAlignment="1" quotePrefix="1">
      <alignment vertical="center"/>
    </xf>
    <xf numFmtId="0" fontId="6" fillId="33" borderId="24" xfId="0" applyNumberFormat="1" applyFont="1" applyFill="1" applyBorder="1" applyAlignment="1" quotePrefix="1">
      <alignment vertical="center"/>
    </xf>
    <xf numFmtId="0" fontId="6" fillId="33" borderId="25" xfId="0" applyNumberFormat="1" applyFont="1" applyFill="1" applyBorder="1" applyAlignment="1" quotePrefix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81" fontId="3" fillId="0" borderId="28" xfId="0" applyNumberFormat="1" applyFont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6" fillId="33" borderId="30" xfId="0" applyNumberFormat="1" applyFont="1" applyFill="1" applyBorder="1" applyAlignment="1" quotePrefix="1">
      <alignment vertical="center"/>
    </xf>
    <xf numFmtId="180" fontId="3" fillId="33" borderId="29" xfId="0" applyNumberFormat="1" applyFont="1" applyFill="1" applyBorder="1" applyAlignment="1">
      <alignment vertical="center"/>
    </xf>
    <xf numFmtId="179" fontId="3" fillId="33" borderId="31" xfId="0" applyNumberFormat="1" applyFont="1" applyFill="1" applyBorder="1" applyAlignment="1">
      <alignment vertical="center"/>
    </xf>
    <xf numFmtId="180" fontId="3" fillId="33" borderId="0" xfId="0" applyNumberFormat="1" applyFont="1" applyFill="1" applyBorder="1" applyAlignment="1">
      <alignment vertical="center"/>
    </xf>
    <xf numFmtId="179" fontId="3" fillId="33" borderId="13" xfId="0" applyNumberFormat="1" applyFont="1" applyFill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0" fontId="3" fillId="0" borderId="32" xfId="81" applyFont="1" applyBorder="1">
      <alignment vertical="center"/>
      <protection/>
    </xf>
    <xf numFmtId="38" fontId="15" fillId="36" borderId="33" xfId="56" applyFont="1" applyFill="1" applyBorder="1" applyAlignment="1" applyProtection="1">
      <alignment vertical="center" shrinkToFit="1"/>
      <protection/>
    </xf>
    <xf numFmtId="38" fontId="3" fillId="36" borderId="34" xfId="53" applyFont="1" applyFill="1" applyBorder="1" applyAlignment="1">
      <alignment vertical="center"/>
    </xf>
    <xf numFmtId="181" fontId="3" fillId="0" borderId="35" xfId="0" applyNumberFormat="1" applyFont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6" fillId="33" borderId="37" xfId="0" applyNumberFormat="1" applyFont="1" applyFill="1" applyBorder="1" applyAlignment="1" quotePrefix="1">
      <alignment vertical="center"/>
    </xf>
    <xf numFmtId="180" fontId="3" fillId="33" borderId="36" xfId="0" applyNumberFormat="1" applyFont="1" applyFill="1" applyBorder="1" applyAlignment="1">
      <alignment vertical="center"/>
    </xf>
    <xf numFmtId="179" fontId="3" fillId="33" borderId="38" xfId="0" applyNumberFormat="1" applyFont="1" applyFill="1" applyBorder="1" applyAlignment="1">
      <alignment vertical="center"/>
    </xf>
    <xf numFmtId="180" fontId="3" fillId="33" borderId="39" xfId="0" applyNumberFormat="1" applyFont="1" applyFill="1" applyBorder="1" applyAlignment="1">
      <alignment vertical="center"/>
    </xf>
    <xf numFmtId="38" fontId="15" fillId="37" borderId="38" xfId="56" applyFont="1" applyFill="1" applyBorder="1" applyAlignment="1" applyProtection="1">
      <alignment vertical="center" shrinkToFit="1"/>
      <protection/>
    </xf>
    <xf numFmtId="38" fontId="3" fillId="0" borderId="40" xfId="53" applyFont="1" applyBorder="1" applyAlignment="1">
      <alignment vertical="center"/>
    </xf>
    <xf numFmtId="0" fontId="3" fillId="0" borderId="32" xfId="81" applyFont="1" applyBorder="1" applyAlignment="1">
      <alignment horizontal="center" vertical="center"/>
      <protection/>
    </xf>
    <xf numFmtId="0" fontId="3" fillId="33" borderId="41" xfId="0" applyFont="1" applyFill="1" applyBorder="1" applyAlignment="1">
      <alignment vertical="center"/>
    </xf>
    <xf numFmtId="0" fontId="3" fillId="0" borderId="42" xfId="81" applyFont="1" applyBorder="1">
      <alignment vertical="center"/>
      <protection/>
    </xf>
    <xf numFmtId="182" fontId="3" fillId="33" borderId="29" xfId="0" applyNumberFormat="1" applyFont="1" applyFill="1" applyBorder="1" applyAlignment="1">
      <alignment horizontal="center" vertical="center"/>
    </xf>
    <xf numFmtId="182" fontId="3" fillId="33" borderId="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distributed" vertical="center" wrapText="1"/>
    </xf>
    <xf numFmtId="182" fontId="3" fillId="33" borderId="37" xfId="0" applyNumberFormat="1" applyFont="1" applyFill="1" applyBorder="1" applyAlignment="1">
      <alignment horizontal="center" vertical="center"/>
    </xf>
    <xf numFmtId="179" fontId="3" fillId="33" borderId="0" xfId="0" applyNumberFormat="1" applyFont="1" applyFill="1" applyBorder="1" applyAlignment="1">
      <alignment vertical="center"/>
    </xf>
    <xf numFmtId="0" fontId="3" fillId="0" borderId="43" xfId="81" applyFont="1" applyBorder="1">
      <alignment vertical="center"/>
      <protection/>
    </xf>
    <xf numFmtId="38" fontId="15" fillId="36" borderId="38" xfId="56" applyFont="1" applyFill="1" applyBorder="1" applyAlignment="1" applyProtection="1">
      <alignment vertical="center" shrinkToFit="1"/>
      <protection/>
    </xf>
    <xf numFmtId="38" fontId="3" fillId="36" borderId="40" xfId="53" applyFont="1" applyFill="1" applyBorder="1" applyAlignment="1">
      <alignment vertical="center"/>
    </xf>
    <xf numFmtId="182" fontId="3" fillId="33" borderId="44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distributed" vertical="center" wrapText="1"/>
    </xf>
    <xf numFmtId="182" fontId="3" fillId="33" borderId="45" xfId="0" applyNumberFormat="1" applyFont="1" applyFill="1" applyBorder="1" applyAlignment="1">
      <alignment horizontal="center" vertical="center"/>
    </xf>
    <xf numFmtId="0" fontId="3" fillId="0" borderId="42" xfId="81" applyFont="1" applyBorder="1" applyAlignment="1">
      <alignment horizontal="center" vertical="center"/>
      <protection/>
    </xf>
    <xf numFmtId="0" fontId="3" fillId="0" borderId="18" xfId="81" applyFont="1" applyBorder="1" applyAlignment="1">
      <alignment horizontal="center" vertical="center"/>
      <protection/>
    </xf>
    <xf numFmtId="182" fontId="6" fillId="38" borderId="44" xfId="0" applyNumberFormat="1" applyFont="1" applyFill="1" applyBorder="1" applyAlignment="1">
      <alignment horizontal="center"/>
    </xf>
    <xf numFmtId="0" fontId="6" fillId="38" borderId="39" xfId="0" applyNumberFormat="1" applyFont="1" applyFill="1" applyBorder="1" applyAlignment="1">
      <alignment horizontal="distributed" vertical="center" wrapText="1"/>
    </xf>
    <xf numFmtId="182" fontId="6" fillId="38" borderId="45" xfId="0" applyNumberFormat="1" applyFont="1" applyFill="1" applyBorder="1" applyAlignment="1">
      <alignment horizontal="center"/>
    </xf>
    <xf numFmtId="0" fontId="3" fillId="33" borderId="44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distributed" vertical="center" wrapText="1"/>
    </xf>
    <xf numFmtId="0" fontId="3" fillId="33" borderId="46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180" fontId="3" fillId="33" borderId="47" xfId="0" applyNumberFormat="1" applyFont="1" applyFill="1" applyBorder="1" applyAlignment="1">
      <alignment vertical="center"/>
    </xf>
    <xf numFmtId="179" fontId="3" fillId="33" borderId="48" xfId="0" applyNumberFormat="1" applyFont="1" applyFill="1" applyBorder="1" applyAlignment="1">
      <alignment vertical="center"/>
    </xf>
    <xf numFmtId="180" fontId="6" fillId="33" borderId="47" xfId="0" applyNumberFormat="1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180" fontId="3" fillId="33" borderId="41" xfId="0" applyNumberFormat="1" applyFont="1" applyFill="1" applyBorder="1" applyAlignment="1">
      <alignment vertical="center"/>
    </xf>
    <xf numFmtId="179" fontId="3" fillId="33" borderId="48" xfId="0" applyNumberFormat="1" applyFont="1" applyFill="1" applyBorder="1" applyAlignment="1">
      <alignment vertical="center"/>
    </xf>
    <xf numFmtId="180" fontId="3" fillId="33" borderId="11" xfId="0" applyNumberFormat="1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180" fontId="3" fillId="33" borderId="50" xfId="0" applyNumberFormat="1" applyFont="1" applyFill="1" applyBorder="1" applyAlignment="1">
      <alignment vertical="center"/>
    </xf>
    <xf numFmtId="179" fontId="3" fillId="33" borderId="52" xfId="0" applyNumberFormat="1" applyFont="1" applyFill="1" applyBorder="1" applyAlignment="1">
      <alignment vertical="center"/>
    </xf>
    <xf numFmtId="180" fontId="3" fillId="33" borderId="5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3" xfId="81" applyFont="1" applyBorder="1" applyAlignment="1">
      <alignment horizontal="center" vertical="center"/>
      <protection/>
    </xf>
    <xf numFmtId="38" fontId="6" fillId="36" borderId="38" xfId="56" applyFont="1" applyFill="1" applyBorder="1" applyAlignment="1" applyProtection="1">
      <alignment vertical="center" shrinkToFit="1"/>
      <protection/>
    </xf>
    <xf numFmtId="0" fontId="18" fillId="0" borderId="32" xfId="81" applyFont="1" applyBorder="1" applyAlignment="1">
      <alignment horizontal="center" vertical="center"/>
      <protection/>
    </xf>
    <xf numFmtId="0" fontId="18" fillId="0" borderId="42" xfId="81" applyFont="1" applyBorder="1" applyAlignment="1">
      <alignment horizontal="center" vertical="center"/>
      <protection/>
    </xf>
    <xf numFmtId="38" fontId="78" fillId="36" borderId="38" xfId="56" applyFont="1" applyFill="1" applyBorder="1" applyAlignment="1" applyProtection="1">
      <alignment vertical="center" shrinkToFit="1"/>
      <protection/>
    </xf>
    <xf numFmtId="38" fontId="79" fillId="36" borderId="40" xfId="53" applyFont="1" applyFill="1" applyBorder="1" applyAlignment="1">
      <alignment vertical="center"/>
    </xf>
    <xf numFmtId="0" fontId="3" fillId="0" borderId="54" xfId="81" applyFont="1" applyBorder="1" applyAlignment="1">
      <alignment horizontal="center" vertical="center"/>
      <protection/>
    </xf>
    <xf numFmtId="38" fontId="15" fillId="36" borderId="55" xfId="56" applyFont="1" applyFill="1" applyBorder="1" applyAlignment="1" applyProtection="1">
      <alignment vertical="center" shrinkToFit="1"/>
      <protection/>
    </xf>
    <xf numFmtId="38" fontId="3" fillId="36" borderId="56" xfId="53" applyFont="1" applyFill="1" applyBorder="1" applyAlignment="1">
      <alignment vertical="center"/>
    </xf>
    <xf numFmtId="0" fontId="3" fillId="0" borderId="57" xfId="81" applyFont="1" applyBorder="1">
      <alignment vertical="center"/>
      <protection/>
    </xf>
    <xf numFmtId="38" fontId="3" fillId="0" borderId="34" xfId="53" applyFont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distributed" vertical="distributed"/>
    </xf>
    <xf numFmtId="0" fontId="3" fillId="33" borderId="62" xfId="0" applyFont="1" applyFill="1" applyBorder="1" applyAlignment="1">
      <alignment vertical="center"/>
    </xf>
    <xf numFmtId="184" fontId="3" fillId="33" borderId="15" xfId="54" applyNumberFormat="1" applyFont="1" applyFill="1" applyBorder="1" applyAlignment="1">
      <alignment horizontal="right" vertical="center"/>
    </xf>
    <xf numFmtId="185" fontId="3" fillId="33" borderId="44" xfId="0" applyNumberFormat="1" applyFont="1" applyFill="1" applyBorder="1" applyAlignment="1">
      <alignment horizontal="right" vertical="center"/>
    </xf>
    <xf numFmtId="185" fontId="3" fillId="33" borderId="38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38" fontId="3" fillId="35" borderId="0" xfId="0" applyNumberFormat="1" applyFont="1" applyFill="1" applyAlignment="1">
      <alignment vertical="center"/>
    </xf>
    <xf numFmtId="185" fontId="3" fillId="35" borderId="0" xfId="0" applyNumberFormat="1" applyFont="1" applyFill="1" applyAlignment="1">
      <alignment vertical="center"/>
    </xf>
    <xf numFmtId="186" fontId="3" fillId="34" borderId="0" xfId="0" applyNumberFormat="1" applyFont="1" applyFill="1" applyAlignment="1">
      <alignment vertical="center"/>
    </xf>
    <xf numFmtId="183" fontId="3" fillId="34" borderId="0" xfId="0" applyNumberFormat="1" applyFont="1" applyFill="1" applyAlignment="1">
      <alignment vertical="center"/>
    </xf>
    <xf numFmtId="187" fontId="3" fillId="34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distributed" vertical="distributed"/>
    </xf>
    <xf numFmtId="0" fontId="3" fillId="33" borderId="63" xfId="0" applyFont="1" applyFill="1" applyBorder="1" applyAlignment="1">
      <alignment vertical="center"/>
    </xf>
    <xf numFmtId="184" fontId="3" fillId="33" borderId="44" xfId="54" applyNumberFormat="1" applyFont="1" applyFill="1" applyBorder="1" applyAlignment="1">
      <alignment horizontal="right" vertical="center"/>
    </xf>
    <xf numFmtId="0" fontId="3" fillId="33" borderId="39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vertical="center"/>
    </xf>
    <xf numFmtId="184" fontId="3" fillId="33" borderId="10" xfId="54" applyNumberFormat="1" applyFont="1" applyFill="1" applyBorder="1" applyAlignment="1">
      <alignment vertical="center"/>
    </xf>
    <xf numFmtId="185" fontId="3" fillId="33" borderId="10" xfId="54" applyNumberFormat="1" applyFont="1" applyFill="1" applyBorder="1" applyAlignment="1">
      <alignment vertical="center"/>
    </xf>
    <xf numFmtId="0" fontId="3" fillId="33" borderId="64" xfId="0" applyFont="1" applyFill="1" applyBorder="1" applyAlignment="1">
      <alignment vertical="center"/>
    </xf>
    <xf numFmtId="0" fontId="3" fillId="33" borderId="65" xfId="0" applyFont="1" applyFill="1" applyBorder="1" applyAlignment="1">
      <alignment horizontal="distributed" vertical="distributed"/>
    </xf>
    <xf numFmtId="0" fontId="3" fillId="33" borderId="66" xfId="0" applyFont="1" applyFill="1" applyBorder="1" applyAlignment="1">
      <alignment vertical="center"/>
    </xf>
    <xf numFmtId="184" fontId="3" fillId="33" borderId="67" xfId="54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184" fontId="3" fillId="33" borderId="68" xfId="54" applyNumberFormat="1" applyFont="1" applyFill="1" applyBorder="1" applyAlignment="1">
      <alignment horizontal="right" vertical="center"/>
    </xf>
    <xf numFmtId="185" fontId="3" fillId="33" borderId="69" xfId="0" applyNumberFormat="1" applyFont="1" applyFill="1" applyBorder="1" applyAlignment="1">
      <alignment horizontal="right" vertical="center"/>
    </xf>
    <xf numFmtId="185" fontId="3" fillId="33" borderId="52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vertical="center"/>
    </xf>
    <xf numFmtId="38" fontId="3" fillId="0" borderId="18" xfId="53" applyFont="1" applyBorder="1" applyAlignment="1">
      <alignment vertical="center"/>
    </xf>
    <xf numFmtId="38" fontId="3" fillId="0" borderId="0" xfId="53" applyFont="1" applyBorder="1" applyAlignment="1">
      <alignment vertical="center"/>
    </xf>
    <xf numFmtId="187" fontId="3" fillId="0" borderId="0" xfId="53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8" xfId="51" applyFont="1" applyBorder="1" applyAlignment="1">
      <alignment vertical="center"/>
    </xf>
    <xf numFmtId="0" fontId="77" fillId="35" borderId="0" xfId="0" applyFont="1" applyFill="1" applyAlignment="1">
      <alignment vertical="center"/>
    </xf>
    <xf numFmtId="0" fontId="77" fillId="34" borderId="0" xfId="0" applyFont="1" applyFill="1" applyAlignment="1">
      <alignment vertical="center"/>
    </xf>
    <xf numFmtId="0" fontId="77" fillId="34" borderId="18" xfId="0" applyFont="1" applyFill="1" applyBorder="1" applyAlignment="1">
      <alignment vertical="center"/>
    </xf>
    <xf numFmtId="186" fontId="77" fillId="35" borderId="0" xfId="0" applyNumberFormat="1" applyFont="1" applyFill="1" applyAlignment="1">
      <alignment vertical="center"/>
    </xf>
    <xf numFmtId="186" fontId="77" fillId="34" borderId="0" xfId="0" applyNumberFormat="1" applyFont="1" applyFill="1" applyAlignment="1">
      <alignment vertical="center"/>
    </xf>
    <xf numFmtId="186" fontId="77" fillId="0" borderId="18" xfId="0" applyNumberFormat="1" applyFont="1" applyBorder="1" applyAlignment="1">
      <alignment vertical="center"/>
    </xf>
    <xf numFmtId="186" fontId="77" fillId="34" borderId="18" xfId="0" applyNumberFormat="1" applyFont="1" applyFill="1" applyBorder="1" applyAlignment="1">
      <alignment vertical="center"/>
    </xf>
    <xf numFmtId="0" fontId="13" fillId="0" borderId="0" xfId="76">
      <alignment vertical="center"/>
      <protection/>
    </xf>
    <xf numFmtId="0" fontId="13" fillId="0" borderId="0" xfId="76" applyAlignment="1">
      <alignment horizontal="center" vertical="center"/>
      <protection/>
    </xf>
    <xf numFmtId="0" fontId="24" fillId="0" borderId="0" xfId="76" applyFont="1">
      <alignment vertical="center"/>
      <protection/>
    </xf>
    <xf numFmtId="0" fontId="24" fillId="0" borderId="0" xfId="76" applyFont="1" applyAlignment="1">
      <alignment horizontal="center" vertical="center"/>
      <protection/>
    </xf>
    <xf numFmtId="0" fontId="13" fillId="0" borderId="22" xfId="76" applyFill="1" applyBorder="1" applyAlignment="1">
      <alignment horizontal="center" vertical="center"/>
      <protection/>
    </xf>
    <xf numFmtId="0" fontId="13" fillId="0" borderId="70" xfId="76" applyBorder="1" applyAlignment="1">
      <alignment horizontal="center" vertical="center"/>
      <protection/>
    </xf>
    <xf numFmtId="0" fontId="13" fillId="0" borderId="71" xfId="76" applyBorder="1" applyAlignment="1">
      <alignment horizontal="center" vertical="center"/>
      <protection/>
    </xf>
    <xf numFmtId="0" fontId="13" fillId="0" borderId="72" xfId="76" applyBorder="1" applyAlignment="1">
      <alignment horizontal="center" vertical="center"/>
      <protection/>
    </xf>
    <xf numFmtId="180" fontId="13" fillId="0" borderId="70" xfId="76" applyNumberFormat="1" applyFill="1" applyBorder="1" applyAlignment="1">
      <alignment vertical="center"/>
      <protection/>
    </xf>
    <xf numFmtId="180" fontId="13" fillId="0" borderId="71" xfId="76" applyNumberFormat="1" applyFill="1" applyBorder="1" applyAlignment="1">
      <alignment vertical="center"/>
      <protection/>
    </xf>
    <xf numFmtId="180" fontId="13" fillId="0" borderId="72" xfId="76" applyNumberFormat="1" applyFill="1" applyBorder="1" applyAlignment="1">
      <alignment vertical="center"/>
      <protection/>
    </xf>
    <xf numFmtId="0" fontId="15" fillId="39" borderId="73" xfId="76" applyFont="1" applyFill="1" applyBorder="1" applyAlignment="1">
      <alignment horizontal="center" vertical="center"/>
      <protection/>
    </xf>
    <xf numFmtId="0" fontId="15" fillId="39" borderId="74" xfId="76" applyFont="1" applyFill="1" applyBorder="1" applyAlignment="1">
      <alignment horizontal="center" vertical="center"/>
      <protection/>
    </xf>
    <xf numFmtId="0" fontId="15" fillId="39" borderId="27" xfId="76" applyFont="1" applyFill="1" applyBorder="1" applyAlignment="1">
      <alignment horizontal="center" vertical="center"/>
      <protection/>
    </xf>
    <xf numFmtId="0" fontId="13" fillId="0" borderId="73" xfId="76" applyBorder="1" applyAlignment="1">
      <alignment horizontal="center" vertical="center"/>
      <protection/>
    </xf>
    <xf numFmtId="0" fontId="13" fillId="0" borderId="74" xfId="76" applyBorder="1" applyAlignment="1">
      <alignment horizontal="center" vertical="center"/>
      <protection/>
    </xf>
    <xf numFmtId="0" fontId="13" fillId="0" borderId="27" xfId="76" applyBorder="1" applyAlignment="1">
      <alignment horizontal="center" vertical="center"/>
      <protection/>
    </xf>
    <xf numFmtId="0" fontId="13" fillId="0" borderId="0" xfId="76" applyAlignment="1">
      <alignment horizontal="center" vertical="center" wrapText="1"/>
      <protection/>
    </xf>
    <xf numFmtId="0" fontId="13" fillId="0" borderId="75" xfId="76" applyBorder="1">
      <alignment vertical="center"/>
      <protection/>
    </xf>
    <xf numFmtId="0" fontId="13" fillId="0" borderId="76" xfId="76" applyBorder="1">
      <alignment vertical="center"/>
      <protection/>
    </xf>
    <xf numFmtId="0" fontId="13" fillId="0" borderId="77" xfId="76" applyBorder="1">
      <alignment vertical="center"/>
      <protection/>
    </xf>
    <xf numFmtId="0" fontId="13" fillId="0" borderId="78" xfId="76" applyBorder="1">
      <alignment vertical="center"/>
      <protection/>
    </xf>
    <xf numFmtId="180" fontId="15" fillId="39" borderId="17" xfId="76" applyNumberFormat="1" applyFont="1" applyFill="1" applyBorder="1">
      <alignment vertical="center"/>
      <protection/>
    </xf>
    <xf numFmtId="180" fontId="15" fillId="39" borderId="42" xfId="76" applyNumberFormat="1" applyFont="1" applyFill="1" applyBorder="1">
      <alignment vertical="center"/>
      <protection/>
    </xf>
    <xf numFmtId="180" fontId="15" fillId="39" borderId="33" xfId="76" applyNumberFormat="1" applyFont="1" applyFill="1" applyBorder="1">
      <alignment vertical="center"/>
      <protection/>
    </xf>
    <xf numFmtId="0" fontId="13" fillId="0" borderId="79" xfId="76" applyBorder="1" applyAlignment="1">
      <alignment vertical="center"/>
      <protection/>
    </xf>
    <xf numFmtId="186" fontId="13" fillId="0" borderId="17" xfId="76" applyNumberFormat="1" applyFill="1" applyBorder="1">
      <alignment vertical="center"/>
      <protection/>
    </xf>
    <xf numFmtId="186" fontId="13" fillId="0" borderId="42" xfId="76" applyNumberFormat="1" applyFill="1" applyBorder="1">
      <alignment vertical="center"/>
      <protection/>
    </xf>
    <xf numFmtId="186" fontId="13" fillId="0" borderId="33" xfId="76" applyNumberFormat="1" applyFill="1" applyBorder="1">
      <alignment vertical="center"/>
      <protection/>
    </xf>
    <xf numFmtId="0" fontId="25" fillId="0" borderId="0" xfId="76" applyFont="1" applyAlignment="1">
      <alignment horizontal="center" vertical="center"/>
      <protection/>
    </xf>
    <xf numFmtId="186" fontId="25" fillId="0" borderId="80" xfId="76" applyNumberFormat="1" applyFont="1" applyBorder="1" applyAlignment="1">
      <alignment horizontal="center" vertical="center"/>
      <protection/>
    </xf>
    <xf numFmtId="0" fontId="25" fillId="0" borderId="16" xfId="76" applyNumberFormat="1" applyFont="1" applyFill="1" applyBorder="1" applyAlignment="1">
      <alignment horizontal="center" vertical="center"/>
      <protection/>
    </xf>
    <xf numFmtId="189" fontId="25" fillId="0" borderId="80" xfId="76" applyNumberFormat="1" applyFont="1" applyBorder="1" applyAlignment="1">
      <alignment vertical="center" wrapText="1"/>
      <protection/>
    </xf>
    <xf numFmtId="180" fontId="25" fillId="0" borderId="34" xfId="76" applyNumberFormat="1" applyFont="1" applyBorder="1" applyAlignment="1">
      <alignment vertical="center"/>
      <protection/>
    </xf>
    <xf numFmtId="180" fontId="25" fillId="0" borderId="42" xfId="76" applyNumberFormat="1" applyFont="1" applyBorder="1" applyAlignment="1">
      <alignment vertical="center"/>
      <protection/>
    </xf>
    <xf numFmtId="180" fontId="25" fillId="0" borderId="33" xfId="76" applyNumberFormat="1" applyFont="1" applyBorder="1" applyAlignment="1">
      <alignment vertical="center"/>
      <protection/>
    </xf>
    <xf numFmtId="180" fontId="15" fillId="39" borderId="63" xfId="76" applyNumberFormat="1" applyFont="1" applyFill="1" applyBorder="1">
      <alignment vertical="center"/>
      <protection/>
    </xf>
    <xf numFmtId="180" fontId="15" fillId="39" borderId="18" xfId="76" applyNumberFormat="1" applyFont="1" applyFill="1" applyBorder="1">
      <alignment vertical="center"/>
      <protection/>
    </xf>
    <xf numFmtId="180" fontId="15" fillId="39" borderId="38" xfId="76" applyNumberFormat="1" applyFont="1" applyFill="1" applyBorder="1">
      <alignment vertical="center"/>
      <protection/>
    </xf>
    <xf numFmtId="0" fontId="13" fillId="0" borderId="81" xfId="76" applyBorder="1" applyAlignment="1">
      <alignment vertical="center"/>
      <protection/>
    </xf>
    <xf numFmtId="186" fontId="13" fillId="0" borderId="63" xfId="76" applyNumberFormat="1" applyFill="1" applyBorder="1">
      <alignment vertical="center"/>
      <protection/>
    </xf>
    <xf numFmtId="186" fontId="13" fillId="0" borderId="18" xfId="76" applyNumberFormat="1" applyFill="1" applyBorder="1">
      <alignment vertical="center"/>
      <protection/>
    </xf>
    <xf numFmtId="186" fontId="13" fillId="0" borderId="38" xfId="76" applyNumberFormat="1" applyFill="1" applyBorder="1">
      <alignment vertical="center"/>
      <protection/>
    </xf>
    <xf numFmtId="186" fontId="25" fillId="0" borderId="81" xfId="76" applyNumberFormat="1" applyFont="1" applyBorder="1" applyAlignment="1">
      <alignment horizontal="center" vertical="center"/>
      <protection/>
    </xf>
    <xf numFmtId="0" fontId="25" fillId="0" borderId="39" xfId="76" applyNumberFormat="1" applyFont="1" applyFill="1" applyBorder="1" applyAlignment="1">
      <alignment horizontal="center" vertical="center"/>
      <protection/>
    </xf>
    <xf numFmtId="189" fontId="25" fillId="0" borderId="81" xfId="76" applyNumberFormat="1" applyFont="1" applyBorder="1" applyAlignment="1">
      <alignment vertical="center" wrapText="1"/>
      <protection/>
    </xf>
    <xf numFmtId="180" fontId="25" fillId="0" borderId="40" xfId="76" applyNumberFormat="1" applyFont="1" applyBorder="1" applyAlignment="1">
      <alignment vertical="center"/>
      <protection/>
    </xf>
    <xf numFmtId="180" fontId="25" fillId="0" borderId="18" xfId="76" applyNumberFormat="1" applyFont="1" applyBorder="1" applyAlignment="1">
      <alignment vertical="center"/>
      <protection/>
    </xf>
    <xf numFmtId="180" fontId="25" fillId="0" borderId="38" xfId="76" applyNumberFormat="1" applyFont="1" applyBorder="1" applyAlignment="1">
      <alignment vertical="center"/>
      <protection/>
    </xf>
    <xf numFmtId="0" fontId="13" fillId="0" borderId="81" xfId="76" applyBorder="1" applyAlignment="1">
      <alignment vertical="center" wrapText="1"/>
      <protection/>
    </xf>
    <xf numFmtId="180" fontId="15" fillId="39" borderId="73" xfId="76" applyNumberFormat="1" applyFont="1" applyFill="1" applyBorder="1">
      <alignment vertical="center"/>
      <protection/>
    </xf>
    <xf numFmtId="180" fontId="15" fillId="39" borderId="74" xfId="76" applyNumberFormat="1" applyFont="1" applyFill="1" applyBorder="1">
      <alignment vertical="center"/>
      <protection/>
    </xf>
    <xf numFmtId="180" fontId="15" fillId="39" borderId="27" xfId="76" applyNumberFormat="1" applyFont="1" applyFill="1" applyBorder="1">
      <alignment vertical="center"/>
      <protection/>
    </xf>
    <xf numFmtId="0" fontId="13" fillId="0" borderId="35" xfId="76" applyBorder="1" applyAlignment="1">
      <alignment vertical="center"/>
      <protection/>
    </xf>
    <xf numFmtId="186" fontId="13" fillId="0" borderId="73" xfId="76" applyNumberFormat="1" applyFill="1" applyBorder="1">
      <alignment vertical="center"/>
      <protection/>
    </xf>
    <xf numFmtId="186" fontId="13" fillId="0" borderId="74" xfId="76" applyNumberFormat="1" applyFill="1" applyBorder="1">
      <alignment vertical="center"/>
      <protection/>
    </xf>
    <xf numFmtId="186" fontId="13" fillId="0" borderId="27" xfId="76" applyNumberFormat="1" applyFill="1" applyBorder="1">
      <alignment vertical="center"/>
      <protection/>
    </xf>
    <xf numFmtId="186" fontId="25" fillId="0" borderId="35" xfId="76" applyNumberFormat="1" applyFont="1" applyBorder="1" applyAlignment="1">
      <alignment horizontal="center" vertical="center"/>
      <protection/>
    </xf>
    <xf numFmtId="0" fontId="25" fillId="0" borderId="82" xfId="76" applyNumberFormat="1" applyFont="1" applyFill="1" applyBorder="1" applyAlignment="1">
      <alignment horizontal="center" vertical="center"/>
      <protection/>
    </xf>
    <xf numFmtId="189" fontId="25" fillId="0" borderId="35" xfId="76" applyNumberFormat="1" applyFont="1" applyBorder="1" applyAlignment="1">
      <alignment vertical="center" wrapText="1"/>
      <protection/>
    </xf>
    <xf numFmtId="180" fontId="25" fillId="0" borderId="83" xfId="76" applyNumberFormat="1" applyFont="1" applyBorder="1" applyAlignment="1">
      <alignment vertical="center"/>
      <protection/>
    </xf>
    <xf numFmtId="180" fontId="25" fillId="0" borderId="74" xfId="76" applyNumberFormat="1" applyFont="1" applyBorder="1" applyAlignment="1">
      <alignment vertical="center"/>
      <protection/>
    </xf>
    <xf numFmtId="180" fontId="25" fillId="0" borderId="27" xfId="76" applyNumberFormat="1" applyFont="1" applyBorder="1" applyAlignment="1">
      <alignment vertical="center"/>
      <protection/>
    </xf>
    <xf numFmtId="0" fontId="13" fillId="0" borderId="0" xfId="76" applyAlignment="1">
      <alignment vertical="center" wrapText="1"/>
      <protection/>
    </xf>
    <xf numFmtId="0" fontId="13" fillId="0" borderId="83" xfId="76" applyBorder="1" applyAlignment="1">
      <alignment horizontal="center" vertical="center"/>
      <protection/>
    </xf>
    <xf numFmtId="190" fontId="13" fillId="0" borderId="84" xfId="76" applyNumberFormat="1" applyBorder="1">
      <alignment vertical="center"/>
      <protection/>
    </xf>
    <xf numFmtId="190" fontId="13" fillId="0" borderId="85" xfId="76" applyNumberFormat="1" applyBorder="1">
      <alignment vertical="center"/>
      <protection/>
    </xf>
    <xf numFmtId="190" fontId="13" fillId="0" borderId="34" xfId="76" applyNumberFormat="1" applyBorder="1">
      <alignment vertical="center"/>
      <protection/>
    </xf>
    <xf numFmtId="190" fontId="13" fillId="0" borderId="33" xfId="76" applyNumberFormat="1" applyBorder="1">
      <alignment vertical="center"/>
      <protection/>
    </xf>
    <xf numFmtId="190" fontId="13" fillId="0" borderId="76" xfId="76" applyNumberFormat="1" applyBorder="1">
      <alignment vertical="center"/>
      <protection/>
    </xf>
    <xf numFmtId="190" fontId="13" fillId="0" borderId="78" xfId="76" applyNumberFormat="1" applyBorder="1">
      <alignment vertical="center"/>
      <protection/>
    </xf>
    <xf numFmtId="0" fontId="80" fillId="0" borderId="0" xfId="76" applyFont="1" applyAlignment="1">
      <alignment horizontal="left" vertical="center" readingOrder="1"/>
      <protection/>
    </xf>
    <xf numFmtId="180" fontId="13" fillId="0" borderId="0" xfId="84" applyNumberFormat="1" applyFont="1" applyAlignment="1">
      <alignment horizontal="center" vertical="center" wrapText="1"/>
      <protection/>
    </xf>
    <xf numFmtId="180" fontId="13" fillId="40" borderId="0" xfId="76" applyNumberFormat="1" applyFill="1">
      <alignment vertical="center"/>
      <protection/>
    </xf>
    <xf numFmtId="38" fontId="81" fillId="0" borderId="19" xfId="57" applyFont="1" applyBorder="1" applyAlignment="1">
      <alignment vertical="center"/>
    </xf>
    <xf numFmtId="38" fontId="81" fillId="0" borderId="20" xfId="57" applyFont="1" applyBorder="1" applyAlignment="1">
      <alignment vertical="center"/>
    </xf>
    <xf numFmtId="38" fontId="81" fillId="0" borderId="29" xfId="57" applyFont="1" applyBorder="1" applyAlignment="1">
      <alignment vertical="center"/>
    </xf>
    <xf numFmtId="38" fontId="81" fillId="0" borderId="0" xfId="57" applyFont="1" applyBorder="1" applyAlignment="1">
      <alignment vertical="center"/>
    </xf>
    <xf numFmtId="180" fontId="13" fillId="0" borderId="0" xfId="76" applyNumberFormat="1">
      <alignment vertical="center"/>
      <protection/>
    </xf>
    <xf numFmtId="9" fontId="81" fillId="40" borderId="0" xfId="43" applyFont="1" applyFill="1" applyAlignment="1">
      <alignment vertical="center"/>
    </xf>
    <xf numFmtId="38" fontId="81" fillId="0" borderId="23" xfId="57" applyFont="1" applyBorder="1" applyAlignment="1">
      <alignment vertical="center"/>
    </xf>
    <xf numFmtId="38" fontId="81" fillId="0" borderId="24" xfId="57" applyFont="1" applyBorder="1" applyAlignment="1">
      <alignment vertical="center"/>
    </xf>
    <xf numFmtId="0" fontId="3" fillId="0" borderId="0" xfId="81" applyFont="1">
      <alignment vertical="center"/>
      <protection/>
    </xf>
    <xf numFmtId="0" fontId="3" fillId="0" borderId="0" xfId="81" applyFont="1" applyAlignment="1">
      <alignment horizontal="center" vertical="center"/>
      <protection/>
    </xf>
    <xf numFmtId="0" fontId="5" fillId="0" borderId="0" xfId="81" applyFont="1" applyAlignment="1">
      <alignment horizontal="center" vertical="center"/>
      <protection/>
    </xf>
    <xf numFmtId="0" fontId="3" fillId="0" borderId="16" xfId="81" applyFont="1" applyBorder="1" applyAlignment="1">
      <alignment vertical="center"/>
      <protection/>
    </xf>
    <xf numFmtId="0" fontId="3" fillId="0" borderId="74" xfId="81" applyFont="1" applyBorder="1" applyAlignment="1">
      <alignment horizontal="center" vertical="center"/>
      <protection/>
    </xf>
    <xf numFmtId="0" fontId="3" fillId="0" borderId="60" xfId="81" applyFont="1" applyBorder="1" applyAlignment="1">
      <alignment horizontal="center" vertical="center"/>
      <protection/>
    </xf>
    <xf numFmtId="0" fontId="3" fillId="0" borderId="27" xfId="81" applyFont="1" applyBorder="1" applyAlignment="1">
      <alignment horizontal="center" vertical="center"/>
      <protection/>
    </xf>
    <xf numFmtId="0" fontId="18" fillId="0" borderId="73" xfId="81" applyFont="1" applyBorder="1" applyAlignment="1">
      <alignment horizontal="center" vertical="center"/>
      <protection/>
    </xf>
    <xf numFmtId="0" fontId="18" fillId="0" borderId="74" xfId="81" applyFont="1" applyBorder="1" applyAlignment="1">
      <alignment horizontal="center" vertical="center"/>
      <protection/>
    </xf>
    <xf numFmtId="0" fontId="29" fillId="0" borderId="74" xfId="81" applyFont="1" applyBorder="1" applyAlignment="1">
      <alignment horizontal="center" vertical="center" wrapText="1"/>
      <protection/>
    </xf>
    <xf numFmtId="0" fontId="29" fillId="0" borderId="74" xfId="81" applyFont="1" applyBorder="1" applyAlignment="1">
      <alignment horizontal="center" vertical="center"/>
      <protection/>
    </xf>
    <xf numFmtId="0" fontId="18" fillId="0" borderId="74" xfId="81" applyFont="1" applyBorder="1" applyAlignment="1">
      <alignment horizontal="center" vertical="center" wrapText="1"/>
      <protection/>
    </xf>
    <xf numFmtId="0" fontId="34" fillId="0" borderId="74" xfId="81" applyFont="1" applyBorder="1" applyAlignment="1">
      <alignment horizontal="center" vertical="center" wrapText="1"/>
      <protection/>
    </xf>
    <xf numFmtId="0" fontId="18" fillId="0" borderId="27" xfId="81" applyFont="1" applyBorder="1" applyAlignment="1">
      <alignment horizontal="center" vertical="center"/>
      <protection/>
    </xf>
    <xf numFmtId="0" fontId="18" fillId="0" borderId="83" xfId="81" applyFont="1" applyBorder="1" applyAlignment="1">
      <alignment horizontal="center" vertical="center"/>
      <protection/>
    </xf>
    <xf numFmtId="38" fontId="15" fillId="36" borderId="42" xfId="56" applyFont="1" applyFill="1" applyBorder="1" applyAlignment="1" applyProtection="1">
      <alignment horizontal="center" vertical="center"/>
      <protection/>
    </xf>
    <xf numFmtId="187" fontId="3" fillId="36" borderId="17" xfId="53" applyNumberFormat="1" applyFont="1" applyFill="1" applyBorder="1" applyAlignment="1">
      <alignment vertical="center"/>
    </xf>
    <xf numFmtId="187" fontId="3" fillId="36" borderId="42" xfId="53" applyNumberFormat="1" applyFont="1" applyFill="1" applyBorder="1" applyAlignment="1">
      <alignment vertical="center"/>
    </xf>
    <xf numFmtId="187" fontId="3" fillId="36" borderId="33" xfId="53" applyNumberFormat="1" applyFont="1" applyFill="1" applyBorder="1" applyAlignment="1">
      <alignment vertical="center"/>
    </xf>
    <xf numFmtId="187" fontId="3" fillId="36" borderId="34" xfId="53" applyNumberFormat="1" applyFont="1" applyFill="1" applyBorder="1" applyAlignment="1">
      <alignment vertical="center"/>
    </xf>
    <xf numFmtId="38" fontId="15" fillId="37" borderId="18" xfId="56" applyFont="1" applyFill="1" applyBorder="1" applyAlignment="1" applyProtection="1">
      <alignment horizontal="center" vertical="center"/>
      <protection/>
    </xf>
    <xf numFmtId="187" fontId="3" fillId="0" borderId="63" xfId="53" applyNumberFormat="1" applyFont="1" applyBorder="1" applyAlignment="1">
      <alignment vertical="center"/>
    </xf>
    <xf numFmtId="187" fontId="3" fillId="0" borderId="18" xfId="53" applyNumberFormat="1" applyFont="1" applyBorder="1" applyAlignment="1">
      <alignment vertical="center"/>
    </xf>
    <xf numFmtId="187" fontId="3" fillId="0" borderId="38" xfId="53" applyNumberFormat="1" applyFont="1" applyBorder="1" applyAlignment="1">
      <alignment vertical="center"/>
    </xf>
    <xf numFmtId="187" fontId="3" fillId="0" borderId="40" xfId="53" applyNumberFormat="1" applyFont="1" applyBorder="1" applyAlignment="1">
      <alignment vertical="center"/>
    </xf>
    <xf numFmtId="38" fontId="15" fillId="36" borderId="18" xfId="56" applyFont="1" applyFill="1" applyBorder="1" applyAlignment="1" applyProtection="1">
      <alignment horizontal="center" vertical="center"/>
      <protection/>
    </xf>
    <xf numFmtId="187" fontId="3" fillId="36" borderId="63" xfId="53" applyNumberFormat="1" applyFont="1" applyFill="1" applyBorder="1" applyAlignment="1">
      <alignment vertical="center"/>
    </xf>
    <xf numFmtId="187" fontId="3" fillId="36" borderId="18" xfId="53" applyNumberFormat="1" applyFont="1" applyFill="1" applyBorder="1" applyAlignment="1">
      <alignment vertical="center"/>
    </xf>
    <xf numFmtId="187" fontId="3" fillId="36" borderId="38" xfId="53" applyNumberFormat="1" applyFont="1" applyFill="1" applyBorder="1" applyAlignment="1">
      <alignment vertical="center"/>
    </xf>
    <xf numFmtId="187" fontId="3" fillId="36" borderId="40" xfId="53" applyNumberFormat="1" applyFont="1" applyFill="1" applyBorder="1" applyAlignment="1">
      <alignment vertical="center"/>
    </xf>
    <xf numFmtId="38" fontId="15" fillId="36" borderId="18" xfId="56" applyFont="1" applyFill="1" applyBorder="1" applyAlignment="1">
      <alignment horizontal="center" vertical="center"/>
    </xf>
    <xf numFmtId="38" fontId="15" fillId="37" borderId="18" xfId="56" applyFont="1" applyFill="1" applyBorder="1" applyAlignment="1">
      <alignment horizontal="center" vertical="center"/>
    </xf>
    <xf numFmtId="187" fontId="3" fillId="0" borderId="0" xfId="81" applyNumberFormat="1" applyFont="1">
      <alignment vertical="center"/>
      <protection/>
    </xf>
    <xf numFmtId="38" fontId="15" fillId="36" borderId="18" xfId="56" applyFont="1" applyFill="1" applyBorder="1" applyAlignment="1">
      <alignment horizontal="centerContinuous" vertical="center"/>
    </xf>
    <xf numFmtId="38" fontId="15" fillId="37" borderId="18" xfId="56" applyFont="1" applyFill="1" applyBorder="1" applyAlignment="1">
      <alignment horizontal="center"/>
    </xf>
    <xf numFmtId="38" fontId="15" fillId="36" borderId="54" xfId="56" applyFont="1" applyFill="1" applyBorder="1" applyAlignment="1">
      <alignment horizontal="center"/>
    </xf>
    <xf numFmtId="187" fontId="3" fillId="36" borderId="66" xfId="53" applyNumberFormat="1" applyFont="1" applyFill="1" applyBorder="1" applyAlignment="1">
      <alignment vertical="center"/>
    </xf>
    <xf numFmtId="187" fontId="3" fillId="36" borderId="54" xfId="53" applyNumberFormat="1" applyFont="1" applyFill="1" applyBorder="1" applyAlignment="1">
      <alignment vertical="center"/>
    </xf>
    <xf numFmtId="187" fontId="3" fillId="36" borderId="55" xfId="53" applyNumberFormat="1" applyFont="1" applyFill="1" applyBorder="1" applyAlignment="1">
      <alignment vertical="center"/>
    </xf>
    <xf numFmtId="187" fontId="3" fillId="36" borderId="56" xfId="53" applyNumberFormat="1" applyFont="1" applyFill="1" applyBorder="1" applyAlignment="1">
      <alignment vertical="center"/>
    </xf>
    <xf numFmtId="187" fontId="3" fillId="0" borderId="17" xfId="53" applyNumberFormat="1" applyFont="1" applyBorder="1" applyAlignment="1">
      <alignment vertical="center"/>
    </xf>
    <xf numFmtId="187" fontId="3" fillId="0" borderId="42" xfId="53" applyNumberFormat="1" applyFont="1" applyBorder="1" applyAlignment="1">
      <alignment vertical="center"/>
    </xf>
    <xf numFmtId="187" fontId="3" fillId="0" borderId="33" xfId="53" applyNumberFormat="1" applyFont="1" applyBorder="1" applyAlignment="1">
      <alignment vertical="center"/>
    </xf>
    <xf numFmtId="187" fontId="3" fillId="0" borderId="34" xfId="53" applyNumberFormat="1" applyFont="1" applyBorder="1" applyAlignment="1">
      <alignment vertical="center"/>
    </xf>
    <xf numFmtId="0" fontId="35" fillId="37" borderId="0" xfId="83" applyFont="1" applyFill="1" applyAlignment="1">
      <alignment horizontal="centerContinuous" vertical="center"/>
      <protection/>
    </xf>
    <xf numFmtId="0" fontId="0" fillId="0" borderId="0" xfId="72">
      <alignment vertical="center"/>
      <protection/>
    </xf>
    <xf numFmtId="0" fontId="6" fillId="37" borderId="0" xfId="85" applyFont="1" applyFill="1" applyBorder="1" applyAlignment="1">
      <alignment horizontal="right"/>
      <protection/>
    </xf>
    <xf numFmtId="0" fontId="3" fillId="37" borderId="0" xfId="83" applyFont="1" applyFill="1" applyBorder="1" applyAlignment="1">
      <alignment/>
      <protection/>
    </xf>
    <xf numFmtId="0" fontId="6" fillId="37" borderId="0" xfId="85" applyFont="1" applyFill="1" applyBorder="1">
      <alignment/>
      <protection/>
    </xf>
    <xf numFmtId="0" fontId="3" fillId="37" borderId="0" xfId="83" applyFont="1" applyFill="1" applyBorder="1">
      <alignment vertical="center"/>
      <protection/>
    </xf>
    <xf numFmtId="3" fontId="6" fillId="37" borderId="70" xfId="83" applyNumberFormat="1" applyFont="1" applyFill="1" applyBorder="1" applyAlignment="1" applyProtection="1">
      <alignment horizontal="center" vertical="center"/>
      <protection/>
    </xf>
    <xf numFmtId="3" fontId="6" fillId="0" borderId="71" xfId="83" applyNumberFormat="1" applyFont="1" applyBorder="1" applyAlignment="1" applyProtection="1">
      <alignment horizontal="center" vertical="center" wrapText="1"/>
      <protection/>
    </xf>
    <xf numFmtId="3" fontId="6" fillId="0" borderId="71" xfId="83" applyNumberFormat="1" applyFont="1" applyBorder="1" applyAlignment="1" applyProtection="1">
      <alignment horizontal="center" vertical="center"/>
      <protection/>
    </xf>
    <xf numFmtId="3" fontId="16" fillId="0" borderId="71" xfId="83" applyNumberFormat="1" applyFont="1" applyBorder="1" applyAlignment="1" applyProtection="1">
      <alignment horizontal="center" vertical="center"/>
      <protection/>
    </xf>
    <xf numFmtId="0" fontId="77" fillId="0" borderId="71" xfId="72" applyFont="1" applyFill="1" applyBorder="1" applyAlignment="1">
      <alignment horizontal="center" vertical="center"/>
      <protection/>
    </xf>
    <xf numFmtId="0" fontId="77" fillId="0" borderId="71" xfId="72" applyFont="1" applyFill="1" applyBorder="1" applyAlignment="1">
      <alignment horizontal="center" vertical="center" wrapText="1"/>
      <protection/>
    </xf>
    <xf numFmtId="0" fontId="77" fillId="0" borderId="86" xfId="72" applyFont="1" applyFill="1" applyBorder="1" applyAlignment="1">
      <alignment horizontal="center" vertical="center"/>
      <protection/>
    </xf>
    <xf numFmtId="0" fontId="77" fillId="0" borderId="87" xfId="72" applyFont="1" applyFill="1" applyBorder="1" applyAlignment="1">
      <alignment horizontal="center" vertical="center"/>
      <protection/>
    </xf>
    <xf numFmtId="38" fontId="15" fillId="37" borderId="34" xfId="56" applyFont="1" applyFill="1" applyBorder="1" applyAlignment="1" applyProtection="1">
      <alignment horizontal="center" vertical="center" shrinkToFit="1"/>
      <protection/>
    </xf>
    <xf numFmtId="38" fontId="15" fillId="36" borderId="42" xfId="56" applyFont="1" applyFill="1" applyBorder="1" applyAlignment="1" applyProtection="1">
      <alignment vertical="center" shrinkToFit="1"/>
      <protection/>
    </xf>
    <xf numFmtId="38" fontId="26" fillId="36" borderId="42" xfId="56" applyFont="1" applyFill="1" applyBorder="1" applyAlignment="1" applyProtection="1">
      <alignment horizontal="center" vertical="center"/>
      <protection/>
    </xf>
    <xf numFmtId="180" fontId="77" fillId="36" borderId="42" xfId="72" applyNumberFormat="1" applyFont="1" applyFill="1" applyBorder="1">
      <alignment vertical="center"/>
      <protection/>
    </xf>
    <xf numFmtId="180" fontId="77" fillId="36" borderId="15" xfId="72" applyNumberFormat="1" applyFont="1" applyFill="1" applyBorder="1">
      <alignment vertical="center"/>
      <protection/>
    </xf>
    <xf numFmtId="180" fontId="77" fillId="36" borderId="88" xfId="72" applyNumberFormat="1" applyFont="1" applyFill="1" applyBorder="1">
      <alignment vertical="center"/>
      <protection/>
    </xf>
    <xf numFmtId="38" fontId="15" fillId="37" borderId="40" xfId="56" applyFont="1" applyFill="1" applyBorder="1" applyAlignment="1" applyProtection="1">
      <alignment horizontal="center" vertical="center" shrinkToFit="1"/>
      <protection/>
    </xf>
    <xf numFmtId="38" fontId="15" fillId="37" borderId="18" xfId="56" applyFont="1" applyFill="1" applyBorder="1" applyAlignment="1" applyProtection="1">
      <alignment vertical="center" shrinkToFit="1"/>
      <protection/>
    </xf>
    <xf numFmtId="38" fontId="26" fillId="37" borderId="18" xfId="56" applyFont="1" applyFill="1" applyBorder="1" applyAlignment="1" applyProtection="1">
      <alignment horizontal="center" vertical="center" shrinkToFit="1"/>
      <protection/>
    </xf>
    <xf numFmtId="180" fontId="77" fillId="0" borderId="18" xfId="72" applyNumberFormat="1" applyFont="1" applyBorder="1">
      <alignment vertical="center"/>
      <protection/>
    </xf>
    <xf numFmtId="180" fontId="77" fillId="0" borderId="44" xfId="72" applyNumberFormat="1" applyFont="1" applyBorder="1">
      <alignment vertical="center"/>
      <protection/>
    </xf>
    <xf numFmtId="180" fontId="77" fillId="0" borderId="89" xfId="72" applyNumberFormat="1" applyFont="1" applyBorder="1">
      <alignment vertical="center"/>
      <protection/>
    </xf>
    <xf numFmtId="38" fontId="15" fillId="36" borderId="18" xfId="56" applyFont="1" applyFill="1" applyBorder="1" applyAlignment="1" applyProtection="1">
      <alignment vertical="center" shrinkToFit="1"/>
      <protection/>
    </xf>
    <xf numFmtId="38" fontId="26" fillId="36" borderId="18" xfId="56" applyFont="1" applyFill="1" applyBorder="1" applyAlignment="1" applyProtection="1">
      <alignment horizontal="center" vertical="center" shrinkToFit="1"/>
      <protection/>
    </xf>
    <xf numFmtId="180" fontId="77" fillId="36" borderId="18" xfId="72" applyNumberFormat="1" applyFont="1" applyFill="1" applyBorder="1">
      <alignment vertical="center"/>
      <protection/>
    </xf>
    <xf numFmtId="180" fontId="77" fillId="36" borderId="44" xfId="72" applyNumberFormat="1" applyFont="1" applyFill="1" applyBorder="1">
      <alignment vertical="center"/>
      <protection/>
    </xf>
    <xf numFmtId="180" fontId="77" fillId="36" borderId="89" xfId="72" applyNumberFormat="1" applyFont="1" applyFill="1" applyBorder="1">
      <alignment vertical="center"/>
      <protection/>
    </xf>
    <xf numFmtId="38" fontId="26" fillId="36" borderId="18" xfId="56" applyFont="1" applyFill="1" applyBorder="1" applyAlignment="1" applyProtection="1">
      <alignment horizontal="center" vertical="center"/>
      <protection/>
    </xf>
    <xf numFmtId="38" fontId="26" fillId="37" borderId="18" xfId="56" applyFont="1" applyFill="1" applyBorder="1" applyAlignment="1" applyProtection="1">
      <alignment horizontal="center" vertical="center"/>
      <protection/>
    </xf>
    <xf numFmtId="38" fontId="15" fillId="37" borderId="40" xfId="56" applyFont="1" applyFill="1" applyBorder="1" applyAlignment="1">
      <alignment horizontal="center" vertical="center" shrinkToFit="1"/>
    </xf>
    <xf numFmtId="38" fontId="15" fillId="37" borderId="40" xfId="56" applyFont="1" applyFill="1" applyBorder="1" applyAlignment="1">
      <alignment horizontal="center" shrinkToFit="1"/>
    </xf>
    <xf numFmtId="38" fontId="15" fillId="37" borderId="40" xfId="56" applyFont="1" applyFill="1" applyBorder="1" applyAlignment="1">
      <alignment vertical="center" shrinkToFit="1"/>
    </xf>
    <xf numFmtId="38" fontId="39" fillId="37" borderId="18" xfId="56" applyFont="1" applyFill="1" applyBorder="1" applyAlignment="1" applyProtection="1">
      <alignment horizontal="center" vertical="center"/>
      <protection/>
    </xf>
    <xf numFmtId="38" fontId="6" fillId="36" borderId="18" xfId="56" applyFont="1" applyFill="1" applyBorder="1" applyAlignment="1" applyProtection="1">
      <alignment vertical="center" shrinkToFit="1"/>
      <protection/>
    </xf>
    <xf numFmtId="38" fontId="15" fillId="37" borderId="47" xfId="56" applyFont="1" applyFill="1" applyBorder="1" applyAlignment="1">
      <alignment horizontal="center" vertical="center" shrinkToFit="1"/>
    </xf>
    <xf numFmtId="38" fontId="15" fillId="36" borderId="43" xfId="56" applyFont="1" applyFill="1" applyBorder="1" applyAlignment="1">
      <alignment horizontal="center"/>
    </xf>
    <xf numFmtId="38" fontId="15" fillId="36" borderId="43" xfId="56" applyFont="1" applyFill="1" applyBorder="1" applyAlignment="1" applyProtection="1">
      <alignment vertical="center" shrinkToFit="1"/>
      <protection/>
    </xf>
    <xf numFmtId="38" fontId="26" fillId="36" borderId="43" xfId="56" applyFont="1" applyFill="1" applyBorder="1" applyAlignment="1" applyProtection="1">
      <alignment horizontal="center" vertical="center"/>
      <protection/>
    </xf>
    <xf numFmtId="180" fontId="77" fillId="36" borderId="43" xfId="72" applyNumberFormat="1" applyFont="1" applyFill="1" applyBorder="1">
      <alignment vertical="center"/>
      <protection/>
    </xf>
    <xf numFmtId="180" fontId="77" fillId="36" borderId="10" xfId="72" applyNumberFormat="1" applyFont="1" applyFill="1" applyBorder="1">
      <alignment vertical="center"/>
      <protection/>
    </xf>
    <xf numFmtId="180" fontId="77" fillId="36" borderId="90" xfId="72" applyNumberFormat="1" applyFont="1" applyFill="1" applyBorder="1">
      <alignment vertical="center"/>
      <protection/>
    </xf>
    <xf numFmtId="38" fontId="7" fillId="37" borderId="91" xfId="56" applyFont="1" applyFill="1" applyBorder="1" applyAlignment="1">
      <alignment horizontal="centerContinuous"/>
    </xf>
    <xf numFmtId="38" fontId="7" fillId="37" borderId="92" xfId="56" applyFont="1" applyFill="1" applyBorder="1" applyAlignment="1">
      <alignment horizontal="centerContinuous"/>
    </xf>
    <xf numFmtId="180" fontId="77" fillId="0" borderId="92" xfId="72" applyNumberFormat="1" applyFont="1" applyFill="1" applyBorder="1">
      <alignment vertical="center"/>
      <protection/>
    </xf>
    <xf numFmtId="180" fontId="77" fillId="0" borderId="69" xfId="72" applyNumberFormat="1" applyFont="1" applyFill="1" applyBorder="1">
      <alignment vertical="center"/>
      <protection/>
    </xf>
    <xf numFmtId="180" fontId="77" fillId="0" borderId="93" xfId="72" applyNumberFormat="1" applyFont="1" applyFill="1" applyBorder="1">
      <alignment vertical="center"/>
      <protection/>
    </xf>
    <xf numFmtId="0" fontId="35" fillId="37" borderId="0" xfId="85" applyFont="1" applyFill="1" applyAlignment="1">
      <alignment horizontal="centerContinuous" vertical="center"/>
      <protection/>
    </xf>
    <xf numFmtId="0" fontId="82" fillId="0" borderId="0" xfId="72" applyFont="1">
      <alignment vertical="center"/>
      <protection/>
    </xf>
    <xf numFmtId="0" fontId="3" fillId="0" borderId="18" xfId="0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91" fontId="6" fillId="0" borderId="1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 quotePrefix="1">
      <alignment horizontal="distributed" vertical="center"/>
    </xf>
    <xf numFmtId="0" fontId="6" fillId="33" borderId="24" xfId="0" applyNumberFormat="1" applyFont="1" applyFill="1" applyBorder="1" applyAlignment="1" quotePrefix="1">
      <alignment horizontal="distributed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81" fontId="3" fillId="0" borderId="22" xfId="0" applyNumberFormat="1" applyFont="1" applyBorder="1" applyAlignment="1">
      <alignment horizontal="left" vertical="center"/>
    </xf>
    <xf numFmtId="181" fontId="3" fillId="0" borderId="28" xfId="0" applyNumberFormat="1" applyFont="1" applyBorder="1" applyAlignment="1">
      <alignment horizontal="left" vertical="center" wrapText="1"/>
    </xf>
    <xf numFmtId="181" fontId="3" fillId="0" borderId="94" xfId="0" applyNumberFormat="1" applyFont="1" applyBorder="1" applyAlignment="1">
      <alignment horizontal="left" vertical="center" wrapText="1"/>
    </xf>
    <xf numFmtId="181" fontId="3" fillId="0" borderId="75" xfId="0" applyNumberFormat="1" applyFont="1" applyBorder="1" applyAlignment="1">
      <alignment horizontal="left" vertical="center" wrapText="1"/>
    </xf>
    <xf numFmtId="0" fontId="6" fillId="33" borderId="95" xfId="0" applyNumberFormat="1" applyFont="1" applyFill="1" applyBorder="1" applyAlignment="1" quotePrefix="1">
      <alignment horizontal="distributed" vertical="center"/>
    </xf>
    <xf numFmtId="0" fontId="6" fillId="33" borderId="39" xfId="0" applyNumberFormat="1" applyFont="1" applyFill="1" applyBorder="1" applyAlignment="1" quotePrefix="1">
      <alignment horizontal="distributed" vertical="center"/>
    </xf>
    <xf numFmtId="0" fontId="6" fillId="33" borderId="11" xfId="0" applyNumberFormat="1" applyFont="1" applyFill="1" applyBorder="1" applyAlignment="1" quotePrefix="1">
      <alignment horizontal="distributed" vertical="center"/>
    </xf>
    <xf numFmtId="181" fontId="3" fillId="0" borderId="0" xfId="0" applyNumberFormat="1" applyFont="1" applyAlignment="1">
      <alignment horizontal="left" vertical="center" wrapText="1"/>
    </xf>
    <xf numFmtId="0" fontId="6" fillId="33" borderId="65" xfId="0" applyNumberFormat="1" applyFont="1" applyFill="1" applyBorder="1" applyAlignment="1" quotePrefix="1">
      <alignment horizontal="distributed" vertical="center"/>
    </xf>
    <xf numFmtId="0" fontId="6" fillId="33" borderId="96" xfId="0" applyNumberFormat="1" applyFont="1" applyFill="1" applyBorder="1" applyAlignment="1" quotePrefix="1">
      <alignment horizontal="distributed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97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99" xfId="0" applyFont="1" applyFill="1" applyBorder="1" applyAlignment="1">
      <alignment horizontal="center" vertical="center"/>
    </xf>
    <xf numFmtId="0" fontId="6" fillId="33" borderId="100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02" xfId="0" applyNumberFormat="1" applyFont="1" applyFill="1" applyBorder="1" applyAlignment="1">
      <alignment horizontal="center" vertical="center"/>
    </xf>
    <xf numFmtId="176" fontId="6" fillId="33" borderId="103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 quotePrefix="1">
      <alignment horizontal="center" vertical="center"/>
    </xf>
    <xf numFmtId="177" fontId="6" fillId="33" borderId="16" xfId="0" applyNumberFormat="1" applyFont="1" applyFill="1" applyBorder="1" applyAlignment="1" quotePrefix="1">
      <alignment horizontal="center" vertical="center"/>
    </xf>
    <xf numFmtId="177" fontId="6" fillId="33" borderId="17" xfId="0" applyNumberFormat="1" applyFont="1" applyFill="1" applyBorder="1" applyAlignment="1" quotePrefix="1">
      <alignment horizontal="center" vertical="center"/>
    </xf>
    <xf numFmtId="177" fontId="6" fillId="33" borderId="104" xfId="0" applyNumberFormat="1" applyFont="1" applyFill="1" applyBorder="1" applyAlignment="1" quotePrefix="1">
      <alignment horizontal="center" vertical="center"/>
    </xf>
    <xf numFmtId="177" fontId="6" fillId="33" borderId="105" xfId="0" applyNumberFormat="1" applyFont="1" applyFill="1" applyBorder="1" applyAlignment="1" quotePrefix="1">
      <alignment horizontal="center" vertical="center"/>
    </xf>
    <xf numFmtId="177" fontId="6" fillId="33" borderId="106" xfId="0" applyNumberFormat="1" applyFont="1" applyFill="1" applyBorder="1" applyAlignment="1" quotePrefix="1">
      <alignment horizontal="center" vertical="center"/>
    </xf>
    <xf numFmtId="177" fontId="6" fillId="33" borderId="104" xfId="51" applyNumberFormat="1" applyFont="1" applyFill="1" applyBorder="1" applyAlignment="1" quotePrefix="1">
      <alignment horizontal="center" vertical="center"/>
    </xf>
    <xf numFmtId="177" fontId="6" fillId="33" borderId="105" xfId="51" applyNumberFormat="1" applyFont="1" applyFill="1" applyBorder="1" applyAlignment="1" quotePrefix="1">
      <alignment horizontal="center" vertical="center"/>
    </xf>
    <xf numFmtId="177" fontId="6" fillId="33" borderId="106" xfId="51" applyNumberFormat="1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8" fontId="6" fillId="33" borderId="0" xfId="0" applyNumberFormat="1" applyFont="1" applyFill="1" applyBorder="1" applyAlignment="1" quotePrefix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24" xfId="76" applyFont="1" applyBorder="1" applyAlignment="1">
      <alignment horizontal="center" vertical="center"/>
      <protection/>
    </xf>
    <xf numFmtId="0" fontId="13" fillId="0" borderId="24" xfId="76" applyFont="1" applyBorder="1" applyAlignment="1">
      <alignment horizontal="center" vertical="center"/>
      <protection/>
    </xf>
    <xf numFmtId="0" fontId="15" fillId="39" borderId="84" xfId="76" applyFont="1" applyFill="1" applyBorder="1" applyAlignment="1">
      <alignment horizontal="distributed" vertical="center" indent="2"/>
      <protection/>
    </xf>
    <xf numFmtId="0" fontId="15" fillId="39" borderId="85" xfId="76" applyFont="1" applyFill="1" applyBorder="1" applyAlignment="1">
      <alignment horizontal="distributed" vertical="center" indent="2"/>
      <protection/>
    </xf>
    <xf numFmtId="0" fontId="15" fillId="39" borderId="83" xfId="76" applyFont="1" applyFill="1" applyBorder="1" applyAlignment="1">
      <alignment horizontal="distributed" vertical="center" indent="2"/>
      <protection/>
    </xf>
    <xf numFmtId="0" fontId="15" fillId="39" borderId="27" xfId="76" applyFont="1" applyFill="1" applyBorder="1" applyAlignment="1">
      <alignment horizontal="distributed" vertical="center" indent="2"/>
      <protection/>
    </xf>
    <xf numFmtId="0" fontId="15" fillId="39" borderId="62" xfId="76" applyFont="1" applyFill="1" applyBorder="1" applyAlignment="1">
      <alignment horizontal="center" vertical="center"/>
      <protection/>
    </xf>
    <xf numFmtId="0" fontId="15" fillId="39" borderId="107" xfId="76" applyFont="1" applyFill="1" applyBorder="1" applyAlignment="1">
      <alignment horizontal="center" vertical="center"/>
      <protection/>
    </xf>
    <xf numFmtId="0" fontId="15" fillId="39" borderId="85" xfId="76" applyFont="1" applyFill="1" applyBorder="1" applyAlignment="1">
      <alignment horizontal="center" vertical="center"/>
      <protection/>
    </xf>
    <xf numFmtId="0" fontId="13" fillId="0" borderId="28" xfId="76" applyBorder="1" applyAlignment="1">
      <alignment horizontal="center" vertical="center"/>
      <protection/>
    </xf>
    <xf numFmtId="0" fontId="13" fillId="0" borderId="75" xfId="76" applyBorder="1" applyAlignment="1">
      <alignment horizontal="center" vertical="center"/>
      <protection/>
    </xf>
    <xf numFmtId="0" fontId="13" fillId="0" borderId="95" xfId="76" applyBorder="1" applyAlignment="1">
      <alignment horizontal="center" vertical="center"/>
      <protection/>
    </xf>
    <xf numFmtId="0" fontId="13" fillId="0" borderId="98" xfId="76" applyBorder="1" applyAlignment="1">
      <alignment horizontal="center" vertical="center"/>
      <protection/>
    </xf>
    <xf numFmtId="0" fontId="15" fillId="39" borderId="34" xfId="76" applyFont="1" applyFill="1" applyBorder="1" applyAlignment="1">
      <alignment horizontal="distributed" vertical="center" indent="2"/>
      <protection/>
    </xf>
    <xf numFmtId="0" fontId="15" fillId="39" borderId="33" xfId="76" applyFont="1" applyFill="1" applyBorder="1" applyAlignment="1">
      <alignment horizontal="distributed" vertical="center" indent="2"/>
      <protection/>
    </xf>
    <xf numFmtId="0" fontId="15" fillId="39" borderId="40" xfId="76" applyFont="1" applyFill="1" applyBorder="1" applyAlignment="1">
      <alignment horizontal="distributed" vertical="center" indent="2"/>
      <protection/>
    </xf>
    <xf numFmtId="0" fontId="15" fillId="39" borderId="38" xfId="76" applyFont="1" applyFill="1" applyBorder="1" applyAlignment="1">
      <alignment horizontal="distributed" vertical="center" indent="2"/>
      <protection/>
    </xf>
    <xf numFmtId="0" fontId="15" fillId="39" borderId="47" xfId="76" applyFont="1" applyFill="1" applyBorder="1" applyAlignment="1">
      <alignment horizontal="distributed" vertical="center" indent="2"/>
      <protection/>
    </xf>
    <xf numFmtId="0" fontId="15" fillId="39" borderId="40" xfId="76" applyFont="1" applyFill="1" applyBorder="1" applyAlignment="1">
      <alignment horizontal="distributed" vertical="center" wrapText="1" indent="2"/>
      <protection/>
    </xf>
    <xf numFmtId="0" fontId="26" fillId="39" borderId="20" xfId="76" applyFont="1" applyFill="1" applyBorder="1" applyAlignment="1">
      <alignment horizontal="left" vertical="center" wrapText="1"/>
      <protection/>
    </xf>
    <xf numFmtId="0" fontId="13" fillId="0" borderId="84" xfId="76" applyBorder="1" applyAlignment="1">
      <alignment horizontal="distributed" vertical="center" indent="2"/>
      <protection/>
    </xf>
    <xf numFmtId="0" fontId="13" fillId="0" borderId="85" xfId="76" applyBorder="1" applyAlignment="1">
      <alignment horizontal="distributed" vertical="center" indent="2"/>
      <protection/>
    </xf>
    <xf numFmtId="0" fontId="13" fillId="0" borderId="83" xfId="76" applyBorder="1" applyAlignment="1">
      <alignment horizontal="distributed" vertical="center" indent="2"/>
      <protection/>
    </xf>
    <xf numFmtId="0" fontId="13" fillId="0" borderId="27" xfId="76" applyBorder="1" applyAlignment="1">
      <alignment horizontal="distributed" vertical="center" indent="2"/>
      <protection/>
    </xf>
    <xf numFmtId="0" fontId="13" fillId="0" borderId="84" xfId="76" applyBorder="1" applyAlignment="1">
      <alignment horizontal="center" vertical="center"/>
      <protection/>
    </xf>
    <xf numFmtId="0" fontId="13" fillId="0" borderId="85" xfId="76" applyBorder="1" applyAlignment="1">
      <alignment horizontal="center" vertical="center"/>
      <protection/>
    </xf>
    <xf numFmtId="0" fontId="13" fillId="0" borderId="34" xfId="76" applyBorder="1" applyAlignment="1">
      <alignment horizontal="distributed" vertical="center" indent="2"/>
      <protection/>
    </xf>
    <xf numFmtId="0" fontId="13" fillId="0" borderId="33" xfId="76" applyBorder="1" applyAlignment="1">
      <alignment horizontal="distributed" vertical="center" indent="2"/>
      <protection/>
    </xf>
    <xf numFmtId="0" fontId="13" fillId="0" borderId="40" xfId="76" applyBorder="1" applyAlignment="1">
      <alignment horizontal="distributed" vertical="center" indent="2"/>
      <protection/>
    </xf>
    <xf numFmtId="0" fontId="13" fillId="0" borderId="38" xfId="76" applyBorder="1" applyAlignment="1">
      <alignment horizontal="distributed" vertical="center" indent="2"/>
      <protection/>
    </xf>
    <xf numFmtId="0" fontId="13" fillId="0" borderId="40" xfId="76" applyBorder="1" applyAlignment="1">
      <alignment horizontal="distributed" vertical="center" wrapText="1" indent="2"/>
      <protection/>
    </xf>
    <xf numFmtId="0" fontId="13" fillId="0" borderId="47" xfId="76" applyBorder="1" applyAlignment="1">
      <alignment horizontal="distributed" vertical="center" indent="2"/>
      <protection/>
    </xf>
    <xf numFmtId="0" fontId="5" fillId="0" borderId="0" xfId="81" applyFont="1" applyAlignment="1">
      <alignment horizontal="center" vertical="center"/>
      <protection/>
    </xf>
    <xf numFmtId="0" fontId="3" fillId="0" borderId="16" xfId="81" applyFont="1" applyBorder="1" applyAlignment="1">
      <alignment horizontal="center" vertical="center"/>
      <protection/>
    </xf>
    <xf numFmtId="0" fontId="6" fillId="0" borderId="18" xfId="74" applyFont="1" applyFill="1" applyBorder="1" applyAlignment="1">
      <alignment horizontal="center" vertical="center"/>
      <protection/>
    </xf>
    <xf numFmtId="183" fontId="3" fillId="0" borderId="18" xfId="0" applyNumberFormat="1" applyFont="1" applyFill="1" applyBorder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2 5" xfId="57"/>
    <cellStyle name="桁区切り 3" xfId="58"/>
    <cellStyle name="桁区切り 4" xfId="59"/>
    <cellStyle name="桁区切り 5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通貨 2" xfId="70"/>
    <cellStyle name="入力" xfId="71"/>
    <cellStyle name="標準 2" xfId="72"/>
    <cellStyle name="標準 2 2" xfId="73"/>
    <cellStyle name="標準 3" xfId="74"/>
    <cellStyle name="標準 3 2" xfId="75"/>
    <cellStyle name="標準 3 3" xfId="76"/>
    <cellStyle name="標準 4" xfId="77"/>
    <cellStyle name="標準 5" xfId="78"/>
    <cellStyle name="標準 6" xfId="79"/>
    <cellStyle name="標準 7" xfId="80"/>
    <cellStyle name="標準_【Mrs" xfId="81"/>
    <cellStyle name="標準_Book2" xfId="82"/>
    <cellStyle name="標準_MX_OUT_A" xfId="83"/>
    <cellStyle name="標準_Sheet2" xfId="84"/>
    <cellStyle name="標準_WS9（結果) 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06"/>
          <c:w val="0.971"/>
          <c:h val="0.78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'図1-1'!$A$5:$A$22</c:f>
              <c:strCache/>
            </c:strRef>
          </c:cat>
          <c:val>
            <c:numRef>
              <c:f>'図1-1'!$B$5:$B$22</c:f>
              <c:numCache/>
            </c:numRef>
          </c:val>
          <c:shape val="box"/>
        </c:ser>
        <c:gapWidth val="56"/>
        <c:shape val="box"/>
        <c:axId val="9565934"/>
        <c:axId val="18984543"/>
      </c:bar3DChart>
      <c:cat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産業廃棄物の排出量（百万ｔ）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65934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今回調査（平成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年度）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電気・ガス・熱供給・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水道業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95,576  (25.1%)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電子・電気・通信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機械器具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4,106  (1.1%)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multiLvlStrRef>
              <c:f>'[1]表-1・1'!$AE$3:$AF$13</c:f>
              <c:multiLvlStrCache>
                <c:ptCount val="11"/>
                <c:lvl>
                  <c:pt idx="0">
                    <c:v>95575.88619</c:v>
                  </c:pt>
                  <c:pt idx="1">
                    <c:v>84709.83833</c:v>
                  </c:pt>
                  <c:pt idx="2">
                    <c:v>75395.17554</c:v>
                  </c:pt>
                  <c:pt idx="3">
                    <c:v>29895.25056</c:v>
                  </c:pt>
                  <c:pt idx="4">
                    <c:v>28249.11595</c:v>
                  </c:pt>
                  <c:pt idx="5">
                    <c:v>13373.00576</c:v>
                  </c:pt>
                  <c:pt idx="6">
                    <c:v>10466.13992</c:v>
                  </c:pt>
                  <c:pt idx="7">
                    <c:v>8778.945065</c:v>
                  </c:pt>
                  <c:pt idx="8">
                    <c:v>8625.596238</c:v>
                  </c:pt>
                  <c:pt idx="9">
                    <c:v>4105.960672</c:v>
                  </c:pt>
                  <c:pt idx="10">
                    <c:v>22031.08904</c:v>
                  </c:pt>
                </c:lvl>
                <c:lvl>
                  <c:pt idx="0">
                    <c:v>電気・ガス・熱供給・水道業</c:v>
                  </c:pt>
                  <c:pt idx="1">
                    <c:v>農業、林業</c:v>
                  </c:pt>
                  <c:pt idx="2">
                    <c:v>建設業</c:v>
                  </c:pt>
                  <c:pt idx="3">
                    <c:v>パルプ・紙・紙加工品</c:v>
                  </c:pt>
                  <c:pt idx="4">
                    <c:v>鉄鋼業</c:v>
                  </c:pt>
                  <c:pt idx="5">
                    <c:v>化学工業</c:v>
                  </c:pt>
                  <c:pt idx="6">
                    <c:v>鉱　業</c:v>
                  </c:pt>
                  <c:pt idx="7">
                    <c:v>窯業・土石製品</c:v>
                  </c:pt>
                  <c:pt idx="8">
                    <c:v>食料品製造業</c:v>
                  </c:pt>
                  <c:pt idx="9">
                    <c:v>電子部品・デバイス・電子回路、電気機械器具、情報通信機械器具</c:v>
                  </c:pt>
                  <c:pt idx="10">
                    <c:v>その他の業種</c:v>
                  </c:pt>
                </c:lvl>
              </c:multiLvlStrCache>
            </c:multiLvlStrRef>
          </c:cat>
          <c:val>
            <c:numRef>
              <c:f>'[1]表-1・1'!$AG$3:$AG$13</c:f>
              <c:numCache>
                <c:ptCount val="11"/>
                <c:pt idx="0">
                  <c:v>25.071978241685883</c:v>
                </c:pt>
                <c:pt idx="1">
                  <c:v>22.221538382035526</c:v>
                </c:pt>
                <c:pt idx="2">
                  <c:v>19.77806616130455</c:v>
                </c:pt>
                <c:pt idx="3">
                  <c:v>7.842282205546339</c:v>
                </c:pt>
                <c:pt idx="4">
                  <c:v>7.410459358946891</c:v>
                </c:pt>
                <c:pt idx="5">
                  <c:v>3.5080784783863237</c:v>
                </c:pt>
                <c:pt idx="6">
                  <c:v>2.7455338669649088</c:v>
                </c:pt>
                <c:pt idx="7">
                  <c:v>2.30293987750609</c:v>
                </c:pt>
                <c:pt idx="8">
                  <c:v>2.262712592183397</c:v>
                </c:pt>
                <c:pt idx="9">
                  <c:v>1.0770975895054118</c:v>
                </c:pt>
                <c:pt idx="10">
                  <c:v>5.779313245934717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今回調査（平成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年度）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multiLvlStrRef>
              <c:f>'[1]表-1・2'!$S$7:$T$17</c:f>
              <c:multiLvlStrCache>
                <c:ptCount val="11"/>
                <c:lvl>
                  <c:pt idx="0">
                    <c:v>166131.7104</c:v>
                  </c:pt>
                  <c:pt idx="1">
                    <c:v>84459.18321</c:v>
                  </c:pt>
                  <c:pt idx="2">
                    <c:v>59838.84382</c:v>
                  </c:pt>
                  <c:pt idx="3">
                    <c:v>15902.89961</c:v>
                  </c:pt>
                  <c:pt idx="4">
                    <c:v>15492.58325</c:v>
                  </c:pt>
                  <c:pt idx="5">
                    <c:v>7241.944897</c:v>
                  </c:pt>
                  <c:pt idx="6">
                    <c:v>6361.048017</c:v>
                  </c:pt>
                  <c:pt idx="7">
                    <c:v>6232.873922</c:v>
                  </c:pt>
                  <c:pt idx="8">
                    <c:v>5709.864773</c:v>
                  </c:pt>
                  <c:pt idx="9">
                    <c:v>3117.977549</c:v>
                  </c:pt>
                  <c:pt idx="10">
                    <c:v>10717.07384</c:v>
                  </c:pt>
                </c:lvl>
                <c:lvl>
                  <c:pt idx="0">
                    <c:v>汚泥</c:v>
                  </c:pt>
                  <c:pt idx="1">
                    <c:v>動物のふん尿</c:v>
                  </c:pt>
                  <c:pt idx="2">
                    <c:v>がれき類</c:v>
                  </c:pt>
                  <c:pt idx="3">
                    <c:v>ばいじん</c:v>
                  </c:pt>
                  <c:pt idx="4">
                    <c:v>鉱さい</c:v>
                  </c:pt>
                  <c:pt idx="5">
                    <c:v>金属くず</c:v>
                  </c:pt>
                  <c:pt idx="6">
                    <c:v>ガラスくず、　コンクリートくず及び陶磁器くず</c:v>
                  </c:pt>
                  <c:pt idx="7">
                    <c:v>木くず</c:v>
                  </c:pt>
                  <c:pt idx="8">
                    <c:v>廃プラスチック類</c:v>
                  </c:pt>
                  <c:pt idx="9">
                    <c:v>廃油</c:v>
                  </c:pt>
                  <c:pt idx="10">
                    <c:v>その他の産業廃棄物</c:v>
                  </c:pt>
                </c:lvl>
              </c:multiLvlStrCache>
            </c:multiLvlStrRef>
          </c:cat>
          <c:val>
            <c:numRef>
              <c:f>'[1]表-1・2'!$U$7:$U$17</c:f>
              <c:numCache>
                <c:ptCount val="11"/>
                <c:pt idx="0">
                  <c:v>43.580559842340364</c:v>
                </c:pt>
                <c:pt idx="1">
                  <c:v>22.155785188629807</c:v>
                </c:pt>
                <c:pt idx="2">
                  <c:v>15.697245926385236</c:v>
                </c:pt>
                <c:pt idx="3">
                  <c:v>4.171733780150272</c:v>
                </c:pt>
                <c:pt idx="4">
                  <c:v>4.064097395416718</c:v>
                </c:pt>
                <c:pt idx="5">
                  <c:v>1.8997457633152945</c:v>
                </c:pt>
                <c:pt idx="6">
                  <c:v>1.6686641770971122</c:v>
                </c:pt>
                <c:pt idx="7">
                  <c:v>1.6350408621695562</c:v>
                </c:pt>
                <c:pt idx="8">
                  <c:v>1.4978423015953095</c:v>
                </c:pt>
                <c:pt idx="9">
                  <c:v>0.8179245663782445</c:v>
                </c:pt>
                <c:pt idx="10">
                  <c:v>2.8113601965221107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155"/>
          <c:w val="0.9215"/>
          <c:h val="0.8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'図1-6'!$B$3</c:f>
              <c:strCache>
                <c:ptCount val="1"/>
                <c:pt idx="0">
                  <c:v>再生利用量計</c:v>
                </c:pt>
              </c:strCache>
            </c:strRef>
          </c:tx>
          <c:spPr>
            <a:solidFill>
              <a:srgbClr val="D9D9D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'図1-6'!$A$4:$A$21</c:f>
              <c:strCache/>
            </c:strRef>
          </c:cat>
          <c:val>
            <c:numRef>
              <c:f>'図1-6'!$B$4:$B$21</c:f>
              <c:numCache/>
            </c:numRef>
          </c:val>
        </c:ser>
        <c:ser>
          <c:idx val="1"/>
          <c:order val="1"/>
          <c:tx>
            <c:strRef>
              <c:f>'図1-6'!$C$3</c:f>
              <c:strCache>
                <c:ptCount val="1"/>
                <c:pt idx="0">
                  <c:v>減量化量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'図1-6'!$A$4:$A$21</c:f>
              <c:strCache/>
            </c:strRef>
          </c:cat>
          <c:val>
            <c:numRef>
              <c:f>'図1-6'!$C$4:$C$21</c:f>
              <c:numCache/>
            </c:numRef>
          </c:val>
        </c:ser>
        <c:ser>
          <c:idx val="2"/>
          <c:order val="2"/>
          <c:tx>
            <c:strRef>
              <c:f>'図1-6'!$D$3</c:f>
              <c:strCache>
                <c:ptCount val="1"/>
                <c:pt idx="0">
                  <c:v>最終処分量計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'図1-6'!$A$4:$A$21</c:f>
              <c:strCache/>
            </c:strRef>
          </c:cat>
          <c:val>
            <c:numRef>
              <c:f>'図1-6'!$D$4:$D$21</c:f>
              <c:numCache/>
            </c:numRef>
          </c:val>
        </c:ser>
        <c:overlap val="100"/>
        <c:gapWidth val="62"/>
        <c:serLines>
          <c:spPr>
            <a:ln w="3175">
              <a:solidFill>
                <a:srgbClr val="000000"/>
              </a:solidFill>
            </a:ln>
          </c:spPr>
        </c:serLines>
        <c:axId val="36643160"/>
        <c:axId val="61352985"/>
      </c:barChart>
      <c:catAx>
        <c:axId val="36643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（百万ｔ）</a:t>
                </a:r>
              </a:p>
            </c:rich>
          </c:tx>
          <c:layout>
            <c:manualLayout>
              <c:xMode val="factor"/>
              <c:yMode val="factor"/>
              <c:x val="0.236"/>
              <c:y val="-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52985"/>
        <c:crossesAt val="0"/>
        <c:auto val="1"/>
        <c:lblOffset val="100"/>
        <c:tickLblSkip val="1"/>
        <c:noMultiLvlLbl val="0"/>
      </c:catAx>
      <c:valAx>
        <c:axId val="6135298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産業廃棄物の排出量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4316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98"/>
          <c:y val="0.04125"/>
          <c:w val="0.40175"/>
          <c:h val="0.0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275"/>
          <c:w val="0.95275"/>
          <c:h val="0.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'図1-7'!$O$4</c:f>
              <c:strCache>
                <c:ptCount val="1"/>
                <c:pt idx="0">
                  <c:v>再生利用量</c:v>
                </c:pt>
              </c:strCache>
            </c:strRef>
          </c:tx>
          <c:spPr>
            <a:solidFill>
              <a:srgbClr val="D9D9D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'図1-7'!$N$5:$N$25</c:f>
              <c:strCache/>
            </c:strRef>
          </c:cat>
          <c:val>
            <c:numRef>
              <c:f>'図1-7'!$O$5:$O$25</c:f>
              <c:numCache/>
            </c:numRef>
          </c:val>
        </c:ser>
        <c:ser>
          <c:idx val="1"/>
          <c:order val="1"/>
          <c:tx>
            <c:strRef>
              <c:f>'図1-7'!$P$4</c:f>
              <c:strCache>
                <c:ptCount val="1"/>
                <c:pt idx="0">
                  <c:v>減量化量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'図1-7'!$N$5:$N$25</c:f>
              <c:strCache/>
            </c:strRef>
          </c:cat>
          <c:val>
            <c:numRef>
              <c:f>'図1-7'!$P$5:$P$25</c:f>
              <c:numCache/>
            </c:numRef>
          </c:val>
        </c:ser>
        <c:ser>
          <c:idx val="2"/>
          <c:order val="2"/>
          <c:tx>
            <c:strRef>
              <c:f>'図1-7'!$Q$4</c:f>
              <c:strCache>
                <c:ptCount val="1"/>
                <c:pt idx="0">
                  <c:v>最終処分量計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'図1-7'!$N$5:$N$25</c:f>
              <c:strCache/>
            </c:strRef>
          </c:cat>
          <c:val>
            <c:numRef>
              <c:f>'図1-7'!$Q$5:$Q$25</c:f>
              <c:numCache/>
            </c:numRef>
          </c:val>
        </c:ser>
        <c:overlap val="100"/>
        <c:gapWidth val="60"/>
        <c:axId val="15305954"/>
        <c:axId val="3535859"/>
      </c:bar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5859"/>
        <c:crosses val="autoZero"/>
        <c:auto val="0"/>
        <c:lblOffset val="100"/>
        <c:tickLblSkip val="1"/>
        <c:noMultiLvlLbl val="0"/>
      </c:catAx>
      <c:valAx>
        <c:axId val="35358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排出量に対する割合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059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25"/>
          <c:y val="0.0065"/>
          <c:w val="0.3315"/>
          <c:h val="0.043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'表1-3 '!$U$2</c:f>
              <c:strCache>
                <c:ptCount val="1"/>
                <c:pt idx="0">
                  <c:v>再生利用率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'表1-3 '!$T$3:$T$23</c:f>
            </c:strRef>
          </c:cat>
          <c:val>
            <c:numRef>
              <c:f>'表1-3 '!$U$3:$U$23</c:f>
            </c:numRef>
          </c:val>
        </c:ser>
        <c:ser>
          <c:idx val="1"/>
          <c:order val="1"/>
          <c:tx>
            <c:strRef>
              <c:f>'表1-3 '!$V$2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'表1-3 '!$T$3:$T$23</c:f>
            </c:strRef>
          </c:cat>
          <c:val>
            <c:numRef>
              <c:f>'表1-3 '!$V$3:$V$23</c:f>
            </c:numRef>
          </c:val>
        </c:ser>
        <c:ser>
          <c:idx val="2"/>
          <c:order val="2"/>
          <c:tx>
            <c:strRef>
              <c:f>'表1-3 '!$W$2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'表1-3 '!$T$3:$T$23</c:f>
            </c:strRef>
          </c:cat>
          <c:val>
            <c:numRef>
              <c:f>'表1-3 '!$W$3:$W$23</c:f>
            </c:numRef>
          </c:val>
        </c:ser>
        <c:overlap val="100"/>
        <c:gapWidth val="50"/>
        <c:axId val="31822732"/>
        <c:axId val="17969133"/>
      </c:bar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排出量に対する割合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227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19050</xdr:rowOff>
    </xdr:from>
    <xdr:to>
      <xdr:col>17</xdr:col>
      <xdr:colOff>161925</xdr:colOff>
      <xdr:row>31</xdr:row>
      <xdr:rowOff>76200</xdr:rowOff>
    </xdr:to>
    <xdr:grpSp>
      <xdr:nvGrpSpPr>
        <xdr:cNvPr id="1" name="グループ化 1"/>
        <xdr:cNvGrpSpPr>
          <a:grpSpLocks/>
        </xdr:cNvGrpSpPr>
      </xdr:nvGrpSpPr>
      <xdr:grpSpPr>
        <a:xfrm>
          <a:off x="1743075" y="323850"/>
          <a:ext cx="7400925" cy="4772025"/>
          <a:chOff x="1681162" y="361950"/>
          <a:chExt cx="8462963" cy="4772025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1681162" y="361950"/>
          <a:ext cx="8376218" cy="44391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746750" y="4447996"/>
            <a:ext cx="8397375" cy="685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年度より排出量の推計方法が一部変更されている。平成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年度及びそれ以降の排出量は、「廃棄物の減量化の目標量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※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」（平成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日政府決定）と同じ前提条件で算出されている。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ダイオキシン対策基本方針（ダイオキシン対策関係閣僚会議決定）に基づく政府の設定値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23</xdr:row>
      <xdr:rowOff>85725</xdr:rowOff>
    </xdr:from>
    <xdr:to>
      <xdr:col>21</xdr:col>
      <xdr:colOff>66675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4953000" y="7305675"/>
        <a:ext cx="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</xdr:row>
      <xdr:rowOff>0</xdr:rowOff>
    </xdr:from>
    <xdr:to>
      <xdr:col>24</xdr:col>
      <xdr:colOff>0</xdr:colOff>
      <xdr:row>42</xdr:row>
      <xdr:rowOff>38100</xdr:rowOff>
    </xdr:to>
    <xdr:pic>
      <xdr:nvPicPr>
        <xdr:cNvPr id="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295400"/>
          <a:ext cx="10801350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19050</xdr:rowOff>
    </xdr:from>
    <xdr:to>
      <xdr:col>23</xdr:col>
      <xdr:colOff>0</xdr:colOff>
      <xdr:row>32</xdr:row>
      <xdr:rowOff>133350</xdr:rowOff>
    </xdr:to>
    <xdr:grpSp>
      <xdr:nvGrpSpPr>
        <xdr:cNvPr id="1" name="グループ化 1"/>
        <xdr:cNvGrpSpPr>
          <a:grpSpLocks/>
        </xdr:cNvGrpSpPr>
      </xdr:nvGrpSpPr>
      <xdr:grpSpPr>
        <a:xfrm>
          <a:off x="14020800" y="333375"/>
          <a:ext cx="0" cy="5200650"/>
          <a:chOff x="23040975" y="342900"/>
          <a:chExt cx="6634164" cy="5200650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23040975" y="342900"/>
          <a:ext cx="6634164" cy="52006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円/楕円 3"/>
          <xdr:cNvSpPr>
            <a:spLocks/>
          </xdr:cNvSpPr>
        </xdr:nvSpPr>
        <xdr:spPr>
          <a:xfrm>
            <a:off x="23040975" y="2428361"/>
            <a:ext cx="0" cy="1514689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381,206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23040975" y="4876567"/>
            <a:ext cx="0" cy="3042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単位：千ｔ／年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9</xdr:row>
      <xdr:rowOff>0</xdr:rowOff>
    </xdr:from>
    <xdr:to>
      <xdr:col>27</xdr:col>
      <xdr:colOff>28575</xdr:colOff>
      <xdr:row>43</xdr:row>
      <xdr:rowOff>95250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447800"/>
          <a:ext cx="1082992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9525</xdr:rowOff>
    </xdr:from>
    <xdr:to>
      <xdr:col>11</xdr:col>
      <xdr:colOff>0</xdr:colOff>
      <xdr:row>23</xdr:row>
      <xdr:rowOff>19050</xdr:rowOff>
    </xdr:to>
    <xdr:grpSp>
      <xdr:nvGrpSpPr>
        <xdr:cNvPr id="1" name="グループ化 1"/>
        <xdr:cNvGrpSpPr>
          <a:grpSpLocks/>
        </xdr:cNvGrpSpPr>
      </xdr:nvGrpSpPr>
      <xdr:grpSpPr>
        <a:xfrm>
          <a:off x="6496050" y="1152525"/>
          <a:ext cx="0" cy="5419725"/>
          <a:chOff x="15249525" y="1085850"/>
          <a:chExt cx="6634164" cy="5181600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15249525" y="1085850"/>
            <a:ext cx="6634164" cy="5181600"/>
            <a:chOff x="12087225" y="4933950"/>
            <a:chExt cx="6634164" cy="5181600"/>
          </a:xfrm>
          <a:solidFill>
            <a:srgbClr val="FFFFFF"/>
          </a:solidFill>
        </xdr:grpSpPr>
        <xdr:graphicFrame>
          <xdr:nvGraphicFramePr>
            <xdr:cNvPr id="3" name="グラフ 4"/>
            <xdr:cNvGraphicFramePr/>
          </xdr:nvGraphicFramePr>
          <xdr:xfrm>
            <a:off x="12087225" y="4933950"/>
            <a:ext cx="6634164" cy="518160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円/楕円 5"/>
            <xdr:cNvSpPr>
              <a:spLocks/>
            </xdr:cNvSpPr>
          </xdr:nvSpPr>
          <xdr:spPr>
            <a:xfrm>
              <a:off x="12087225" y="-27750286"/>
              <a:ext cx="0" cy="1457325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計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381,206
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（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％）</a:t>
              </a:r>
            </a:p>
          </xdr:txBody>
        </xdr:sp>
      </xdr:grpSp>
      <xdr:sp>
        <xdr:nvSpPr>
          <xdr:cNvPr id="5" name="テキスト ボックス 3"/>
          <xdr:cNvSpPr txBox="1">
            <a:spLocks noChangeArrowheads="1"/>
          </xdr:cNvSpPr>
        </xdr:nvSpPr>
        <xdr:spPr>
          <a:xfrm>
            <a:off x="15249525" y="7960538"/>
            <a:ext cx="0" cy="3096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単位：千ｔ／年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0</xdr:rowOff>
    </xdr:from>
    <xdr:to>
      <xdr:col>22</xdr:col>
      <xdr:colOff>438150</xdr:colOff>
      <xdr:row>37</xdr:row>
      <xdr:rowOff>171450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971550"/>
          <a:ext cx="108013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" name="Line 26"/>
        <xdr:cNvSpPr>
          <a:spLocks/>
        </xdr:cNvSpPr>
      </xdr:nvSpPr>
      <xdr:spPr>
        <a:xfrm>
          <a:off x="2695575" y="14859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95250</xdr:rowOff>
    </xdr:from>
    <xdr:to>
      <xdr:col>7</xdr:col>
      <xdr:colOff>0</xdr:colOff>
      <xdr:row>10</xdr:row>
      <xdr:rowOff>95250</xdr:rowOff>
    </xdr:to>
    <xdr:sp>
      <xdr:nvSpPr>
        <xdr:cNvPr id="2" name="Line 27"/>
        <xdr:cNvSpPr>
          <a:spLocks/>
        </xdr:cNvSpPr>
      </xdr:nvSpPr>
      <xdr:spPr>
        <a:xfrm>
          <a:off x="1247775" y="1743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161925</xdr:rowOff>
    </xdr:from>
    <xdr:to>
      <xdr:col>7</xdr:col>
      <xdr:colOff>0</xdr:colOff>
      <xdr:row>28</xdr:row>
      <xdr:rowOff>85725</xdr:rowOff>
    </xdr:to>
    <xdr:sp>
      <xdr:nvSpPr>
        <xdr:cNvPr id="3" name="Line 28"/>
        <xdr:cNvSpPr>
          <a:spLocks/>
        </xdr:cNvSpPr>
      </xdr:nvSpPr>
      <xdr:spPr>
        <a:xfrm>
          <a:off x="1466850" y="1476375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4" name="Line 29"/>
        <xdr:cNvSpPr>
          <a:spLocks/>
        </xdr:cNvSpPr>
      </xdr:nvSpPr>
      <xdr:spPr>
        <a:xfrm>
          <a:off x="1457325" y="1485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57150</xdr:rowOff>
    </xdr:from>
    <xdr:to>
      <xdr:col>13</xdr:col>
      <xdr:colOff>200025</xdr:colOff>
      <xdr:row>20</xdr:row>
      <xdr:rowOff>57150</xdr:rowOff>
    </xdr:to>
    <xdr:sp>
      <xdr:nvSpPr>
        <xdr:cNvPr id="5" name="Line 32"/>
        <xdr:cNvSpPr>
          <a:spLocks/>
        </xdr:cNvSpPr>
      </xdr:nvSpPr>
      <xdr:spPr>
        <a:xfrm>
          <a:off x="2686050" y="3267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18</xdr:row>
      <xdr:rowOff>142875</xdr:rowOff>
    </xdr:from>
    <xdr:to>
      <xdr:col>14</xdr:col>
      <xdr:colOff>161925</xdr:colOff>
      <xdr:row>18</xdr:row>
      <xdr:rowOff>142875</xdr:rowOff>
    </xdr:to>
    <xdr:sp>
      <xdr:nvSpPr>
        <xdr:cNvPr id="6" name="Line 33"/>
        <xdr:cNvSpPr>
          <a:spLocks/>
        </xdr:cNvSpPr>
      </xdr:nvSpPr>
      <xdr:spPr>
        <a:xfrm>
          <a:off x="2876550" y="3048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19</xdr:row>
      <xdr:rowOff>0</xdr:rowOff>
    </xdr:from>
    <xdr:to>
      <xdr:col>13</xdr:col>
      <xdr:colOff>190500</xdr:colOff>
      <xdr:row>22</xdr:row>
      <xdr:rowOff>95250</xdr:rowOff>
    </xdr:to>
    <xdr:sp>
      <xdr:nvSpPr>
        <xdr:cNvPr id="7" name="Line 34"/>
        <xdr:cNvSpPr>
          <a:spLocks/>
        </xdr:cNvSpPr>
      </xdr:nvSpPr>
      <xdr:spPr>
        <a:xfrm>
          <a:off x="2876550" y="30575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22</xdr:row>
      <xdr:rowOff>95250</xdr:rowOff>
    </xdr:from>
    <xdr:to>
      <xdr:col>14</xdr:col>
      <xdr:colOff>171450</xdr:colOff>
      <xdr:row>22</xdr:row>
      <xdr:rowOff>95250</xdr:rowOff>
    </xdr:to>
    <xdr:sp>
      <xdr:nvSpPr>
        <xdr:cNvPr id="8" name="Line 35"/>
        <xdr:cNvSpPr>
          <a:spLocks/>
        </xdr:cNvSpPr>
      </xdr:nvSpPr>
      <xdr:spPr>
        <a:xfrm>
          <a:off x="2886075" y="3629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57150</xdr:rowOff>
    </xdr:from>
    <xdr:to>
      <xdr:col>19</xdr:col>
      <xdr:colOff>209550</xdr:colOff>
      <xdr:row>18</xdr:row>
      <xdr:rowOff>57150</xdr:rowOff>
    </xdr:to>
    <xdr:sp>
      <xdr:nvSpPr>
        <xdr:cNvPr id="9" name="Line 36"/>
        <xdr:cNvSpPr>
          <a:spLocks/>
        </xdr:cNvSpPr>
      </xdr:nvSpPr>
      <xdr:spPr>
        <a:xfrm>
          <a:off x="4000500" y="2962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219075</xdr:colOff>
      <xdr:row>16</xdr:row>
      <xdr:rowOff>142875</xdr:rowOff>
    </xdr:from>
    <xdr:to>
      <xdr:col>20</xdr:col>
      <xdr:colOff>190500</xdr:colOff>
      <xdr:row>16</xdr:row>
      <xdr:rowOff>142875</xdr:rowOff>
    </xdr:to>
    <xdr:sp>
      <xdr:nvSpPr>
        <xdr:cNvPr id="10" name="Line 37"/>
        <xdr:cNvSpPr>
          <a:spLocks/>
        </xdr:cNvSpPr>
      </xdr:nvSpPr>
      <xdr:spPr>
        <a:xfrm>
          <a:off x="4219575" y="2743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209550</xdr:colOff>
      <xdr:row>16</xdr:row>
      <xdr:rowOff>142875</xdr:rowOff>
    </xdr:from>
    <xdr:to>
      <xdr:col>19</xdr:col>
      <xdr:colOff>209550</xdr:colOff>
      <xdr:row>20</xdr:row>
      <xdr:rowOff>85725</xdr:rowOff>
    </xdr:to>
    <xdr:sp>
      <xdr:nvSpPr>
        <xdr:cNvPr id="11" name="Line 38"/>
        <xdr:cNvSpPr>
          <a:spLocks/>
        </xdr:cNvSpPr>
      </xdr:nvSpPr>
      <xdr:spPr>
        <a:xfrm>
          <a:off x="4210050" y="27432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219075</xdr:colOff>
      <xdr:row>20</xdr:row>
      <xdr:rowOff>85725</xdr:rowOff>
    </xdr:from>
    <xdr:to>
      <xdr:col>20</xdr:col>
      <xdr:colOff>190500</xdr:colOff>
      <xdr:row>20</xdr:row>
      <xdr:rowOff>85725</xdr:rowOff>
    </xdr:to>
    <xdr:sp>
      <xdr:nvSpPr>
        <xdr:cNvPr id="12" name="Line 39"/>
        <xdr:cNvSpPr>
          <a:spLocks/>
        </xdr:cNvSpPr>
      </xdr:nvSpPr>
      <xdr:spPr>
        <a:xfrm>
          <a:off x="4219575" y="3295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24</xdr:row>
      <xdr:rowOff>38100</xdr:rowOff>
    </xdr:from>
    <xdr:to>
      <xdr:col>18</xdr:col>
      <xdr:colOff>180975</xdr:colOff>
      <xdr:row>27</xdr:row>
      <xdr:rowOff>9525</xdr:rowOff>
    </xdr:to>
    <xdr:sp>
      <xdr:nvSpPr>
        <xdr:cNvPr id="13" name="AutoShape 40"/>
        <xdr:cNvSpPr>
          <a:spLocks/>
        </xdr:cNvSpPr>
      </xdr:nvSpPr>
      <xdr:spPr>
        <a:xfrm>
          <a:off x="3124200" y="3886200"/>
          <a:ext cx="82867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6</xdr:row>
      <xdr:rowOff>28575</xdr:rowOff>
    </xdr:from>
    <xdr:to>
      <xdr:col>23</xdr:col>
      <xdr:colOff>200025</xdr:colOff>
      <xdr:row>6</xdr:row>
      <xdr:rowOff>142875</xdr:rowOff>
    </xdr:to>
    <xdr:sp>
      <xdr:nvSpPr>
        <xdr:cNvPr id="14" name="AutoShape 42"/>
        <xdr:cNvSpPr>
          <a:spLocks/>
        </xdr:cNvSpPr>
      </xdr:nvSpPr>
      <xdr:spPr>
        <a:xfrm>
          <a:off x="4886325" y="1028700"/>
          <a:ext cx="19050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85725</xdr:rowOff>
    </xdr:from>
    <xdr:to>
      <xdr:col>28</xdr:col>
      <xdr:colOff>219075</xdr:colOff>
      <xdr:row>14</xdr:row>
      <xdr:rowOff>38100</xdr:rowOff>
    </xdr:to>
    <xdr:sp>
      <xdr:nvSpPr>
        <xdr:cNvPr id="15" name="AutoShape 43"/>
        <xdr:cNvSpPr>
          <a:spLocks/>
        </xdr:cNvSpPr>
      </xdr:nvSpPr>
      <xdr:spPr>
        <a:xfrm>
          <a:off x="5486400" y="1895475"/>
          <a:ext cx="8858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219075</xdr:colOff>
      <xdr:row>9</xdr:row>
      <xdr:rowOff>0</xdr:rowOff>
    </xdr:from>
    <xdr:to>
      <xdr:col>22</xdr:col>
      <xdr:colOff>219075</xdr:colOff>
      <xdr:row>14</xdr:row>
      <xdr:rowOff>142875</xdr:rowOff>
    </xdr:to>
    <xdr:sp>
      <xdr:nvSpPr>
        <xdr:cNvPr id="16" name="Line 45"/>
        <xdr:cNvSpPr>
          <a:spLocks/>
        </xdr:cNvSpPr>
      </xdr:nvSpPr>
      <xdr:spPr>
        <a:xfrm flipV="1">
          <a:off x="4867275" y="14859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76200</xdr:rowOff>
    </xdr:from>
    <xdr:to>
      <xdr:col>9</xdr:col>
      <xdr:colOff>9525</xdr:colOff>
      <xdr:row>28</xdr:row>
      <xdr:rowOff>76200</xdr:rowOff>
    </xdr:to>
    <xdr:sp>
      <xdr:nvSpPr>
        <xdr:cNvPr id="17" name="Line 46"/>
        <xdr:cNvSpPr>
          <a:spLocks/>
        </xdr:cNvSpPr>
      </xdr:nvSpPr>
      <xdr:spPr>
        <a:xfrm>
          <a:off x="1476375" y="456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28</xdr:row>
      <xdr:rowOff>123825</xdr:rowOff>
    </xdr:from>
    <xdr:to>
      <xdr:col>25</xdr:col>
      <xdr:colOff>0</xdr:colOff>
      <xdr:row>28</xdr:row>
      <xdr:rowOff>123825</xdr:rowOff>
    </xdr:to>
    <xdr:sp>
      <xdr:nvSpPr>
        <xdr:cNvPr id="18" name="Line 47"/>
        <xdr:cNvSpPr>
          <a:spLocks/>
        </xdr:cNvSpPr>
      </xdr:nvSpPr>
      <xdr:spPr>
        <a:xfrm>
          <a:off x="2724150" y="46101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219075</xdr:colOff>
      <xdr:row>22</xdr:row>
      <xdr:rowOff>9525</xdr:rowOff>
    </xdr:from>
    <xdr:to>
      <xdr:col>22</xdr:col>
      <xdr:colOff>219075</xdr:colOff>
      <xdr:row>28</xdr:row>
      <xdr:rowOff>123825</xdr:rowOff>
    </xdr:to>
    <xdr:sp>
      <xdr:nvSpPr>
        <xdr:cNvPr id="19" name="Line 48"/>
        <xdr:cNvSpPr>
          <a:spLocks/>
        </xdr:cNvSpPr>
      </xdr:nvSpPr>
      <xdr:spPr>
        <a:xfrm>
          <a:off x="4867275" y="35433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30</xdr:row>
      <xdr:rowOff>47625</xdr:rowOff>
    </xdr:from>
    <xdr:to>
      <xdr:col>28</xdr:col>
      <xdr:colOff>190500</xdr:colOff>
      <xdr:row>33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5524500" y="4848225"/>
          <a:ext cx="819150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76200</xdr:rowOff>
    </xdr:from>
    <xdr:to>
      <xdr:col>9</xdr:col>
      <xdr:colOff>9525</xdr:colOff>
      <xdr:row>20</xdr:row>
      <xdr:rowOff>76200</xdr:rowOff>
    </xdr:to>
    <xdr:sp>
      <xdr:nvSpPr>
        <xdr:cNvPr id="21" name="Line 51"/>
        <xdr:cNvSpPr>
          <a:spLocks/>
        </xdr:cNvSpPr>
      </xdr:nvSpPr>
      <xdr:spPr>
        <a:xfrm>
          <a:off x="1476375" y="32861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76200</xdr:rowOff>
    </xdr:from>
    <xdr:to>
      <xdr:col>5</xdr:col>
      <xdr:colOff>161925</xdr:colOff>
      <xdr:row>15</xdr:row>
      <xdr:rowOff>57150</xdr:rowOff>
    </xdr:to>
    <xdr:sp>
      <xdr:nvSpPr>
        <xdr:cNvPr id="22" name="AutoShape 52"/>
        <xdr:cNvSpPr>
          <a:spLocks/>
        </xdr:cNvSpPr>
      </xdr:nvSpPr>
      <xdr:spPr>
        <a:xfrm>
          <a:off x="361950" y="2057400"/>
          <a:ext cx="80962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95250</xdr:rowOff>
    </xdr:from>
    <xdr:to>
      <xdr:col>18</xdr:col>
      <xdr:colOff>400050</xdr:colOff>
      <xdr:row>32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4419600" y="457200"/>
          <a:ext cx="7629525" cy="5648325"/>
          <a:chOff x="4371975" y="257175"/>
          <a:chExt cx="8577263" cy="5086349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4429872" y="257175"/>
          <a:ext cx="8519366" cy="44670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371975" y="4715360"/>
            <a:ext cx="8472192" cy="6281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年度より排出量の推計方法が一部変更されている。平成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年度及びそれ以降の排出量は、「廃棄物の減量化の目標量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※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」（平成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日政府決定）と同じ前提条件で算出されている。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※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ダイオキシン対策基本方針（ダイオキシン対策関係閣僚会議決定）に基づく政府の設定値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438150</xdr:colOff>
      <xdr:row>2</xdr:row>
      <xdr:rowOff>133350</xdr:rowOff>
    </xdr:from>
    <xdr:to>
      <xdr:col>30</xdr:col>
      <xdr:colOff>161925</xdr:colOff>
      <xdr:row>32</xdr:row>
      <xdr:rowOff>76200</xdr:rowOff>
    </xdr:to>
    <xdr:graphicFrame>
      <xdr:nvGraphicFramePr>
        <xdr:cNvPr id="1" name="グラフ 1"/>
        <xdr:cNvGraphicFramePr/>
      </xdr:nvGraphicFramePr>
      <xdr:xfrm>
        <a:off x="5924550" y="476250"/>
        <a:ext cx="7181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4259;&#26820;&#29289;&#12539;&#12522;&#12469;&#12452;&#12463;&#12523;&#23550;&#31574;&#37096;\DATA\&#29987;&#26989;&#24259;&#26820;&#29289;&#35506;\FS&#29987;&#26989;&#24259;&#26820;&#29289;&#35506;\&#22522;&#28310;&#20418;\08&#29987;&#26989;&#24259;&#26820;&#29289;&#25490;&#20986;&#20966;&#29702;&#29366;&#27841;&#35519;&#26619;\H23&#23455;&#32318;&#12539;H24&#36895;&#22577;&#20516;\&#12507;&#12540;&#12512;&#12506;&#12540;&#12472;&#25522;&#36617;&#29992;\&#12304;&#20316;&#26989;&#20013;&#12305;&#65288;HP&#25522;&#36617;&#20316;&#26989;&#29992;&#65289;01.H23&#24180;&#24230;&#23455;&#32318;&#20516;&#65288;&#35443;&#32048;&#29256;&#65289;&#22259;&#12539;&#34920;_201311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4259;&#26820;&#29289;&#12539;&#12522;&#12469;&#12452;&#12463;&#12523;&#23550;&#31574;&#37096;\DATA\&#29987;&#26989;&#24259;&#26820;&#29289;&#35506;\FS&#29987;&#26989;&#24259;&#26820;&#29289;&#35506;\&#22522;&#28310;&#20418;\08&#29987;&#26989;&#24259;&#26820;&#29289;&#25490;&#20986;&#20966;&#29702;&#29366;&#27841;&#35519;&#26619;\H22&#23455;&#32318;&#12539;H23&#36895;&#22577;&#20516;\&#12507;&#12540;&#12512;&#12506;&#12540;&#12472;&#29992;\&#29987;&#26989;&#24259;&#26820;&#29289;&#12398;&#25490;&#20986;&#21450;&#12403;&#20966;&#29702;&#29366;&#27841;&#31561;&#65288;&#24179;&#25104;&#65298;&#65298;&#24180;&#24230;&#23455;&#3231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4_&#35519;&#26619;&#30740;&#31350;&#37096;\00_&#35519;&#26619;&#30740;&#31350;&#37096;&#20849;&#26377;\H&#65298;&#65298;&#24180;&#24230;&#20107;&#26989;\H22&#25490;&#20986;&#20966;&#29702;&#29366;&#27841;&#35519;&#26619;\&#25512;&#35336;\H20&#26222;&#36890;&#29987;&#24259;\H20&#25490;&#20986;&#20966;&#29702;&#12503;&#12524;&#12473;&#36039;&#26009;&#29992;&#22259;&#34920;&#39006;0207pm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_&#35519;&#26619;&#30740;&#31350;&#37096;\00_&#35519;&#26619;&#30740;&#31350;&#37096;&#20849;&#26377;\H&#65298;&#65297;&#24180;&#24230;&#20107;&#26989;\H21&#25490;&#20986;&#20966;&#29702;&#29366;&#27841;&#35519;&#26619;\&#29305;&#31649;&#25512;&#35336;&#12501;&#12449;&#12452;&#12523;\H19&#25490;&#20986;&#37327;&#25512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83\D\H&#65297;&#65301;&#24180;&#24230;&#20107;&#26989;\H15&#25490;&#20986;\&#22577;&#21578;&#26360;\H13&#22577;&#21578;&#26360;&#299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21表-Ⅲ・1"/>
      <sheetName val="表-1・1"/>
      <sheetName val="表-1・2"/>
      <sheetName val="Ｐ26図-Ⅲ・3と表-Ⅲ・4"/>
      <sheetName val="調査票ＩＩ-1全国値"/>
      <sheetName val="P28表-Ⅲ・6（Ｍ）"/>
      <sheetName val="P29表-Ⅲ・7（Ｍ）"/>
      <sheetName val="P30表-Ⅲ・8（Ｍ）"/>
      <sheetName val="P31表-Ⅲ・9（Ｍ）"/>
      <sheetName val="図1-5"/>
      <sheetName val="図1-7"/>
      <sheetName val="P34表-Ⅲ・10"/>
      <sheetName val="Ｐ36図-Ⅲ・6"/>
      <sheetName val="Ｐ36図-Ⅲ・7"/>
      <sheetName val="Ｐ37図-Ⅲ・8"/>
      <sheetName val="Ｐ37図-Ⅲ・9"/>
      <sheetName val="Ｐ38図-Ⅲ・10"/>
      <sheetName val="Ｐ38図-Ⅲ・11"/>
      <sheetName val="図1-1"/>
      <sheetName val="図1-2"/>
      <sheetName val="図1-3"/>
      <sheetName val="図1-4"/>
      <sheetName val="Ｐ43図-Ⅳ・5"/>
      <sheetName val="図1-6"/>
      <sheetName val="Ｐ45表-Ⅴ・1"/>
      <sheetName val="Ｐ46表-Ⅴ・2（Ｍ）と図-Ⅴ・1 "/>
      <sheetName val="Ｐ47表-Ⅴ・3（Ｍ）と図-Ⅴ・2"/>
      <sheetName val="Ｐ48表-Ⅴ・4（Ｍ）"/>
      <sheetName val="フロー1-19"/>
      <sheetName val="Ｐ377表-資・Ⅹ・1"/>
      <sheetName val="Ｐ378表-資・Ⅹ・2"/>
      <sheetName val="Ｐ379表-資・Ⅹ・3"/>
      <sheetName val="Sheet2"/>
    </sheetNames>
    <sheetDataSet>
      <sheetData sheetId="1">
        <row r="3">
          <cell r="AE3" t="str">
            <v>電気・ガス・熱供給・水道業</v>
          </cell>
          <cell r="AF3">
            <v>95575.88619419998</v>
          </cell>
          <cell r="AG3">
            <v>25.071978241685883</v>
          </cell>
        </row>
        <row r="4">
          <cell r="AE4" t="str">
            <v>農業、林業</v>
          </cell>
          <cell r="AF4">
            <v>84709.83832979998</v>
          </cell>
          <cell r="AG4">
            <v>22.221538382035526</v>
          </cell>
        </row>
        <row r="5">
          <cell r="AE5" t="str">
            <v>建設業</v>
          </cell>
          <cell r="AF5">
            <v>75395.1755363</v>
          </cell>
          <cell r="AG5">
            <v>19.77806616130455</v>
          </cell>
        </row>
        <row r="6">
          <cell r="AE6" t="str">
            <v>パルプ・紙・紙加工品</v>
          </cell>
          <cell r="AF6">
            <v>29895.2505604</v>
          </cell>
          <cell r="AG6">
            <v>7.842282205546339</v>
          </cell>
        </row>
        <row r="7">
          <cell r="AE7" t="str">
            <v>鉄鋼業</v>
          </cell>
          <cell r="AF7">
            <v>28249.115945700003</v>
          </cell>
          <cell r="AG7">
            <v>7.410459358946891</v>
          </cell>
        </row>
        <row r="8">
          <cell r="AE8" t="str">
            <v>化学工業</v>
          </cell>
          <cell r="AF8">
            <v>13373.005758799996</v>
          </cell>
          <cell r="AG8">
            <v>3.5080784783863237</v>
          </cell>
        </row>
        <row r="9">
          <cell r="AE9" t="str">
            <v>鉱　業</v>
          </cell>
          <cell r="AF9">
            <v>10466.139922499997</v>
          </cell>
          <cell r="AG9">
            <v>2.7455338669649088</v>
          </cell>
        </row>
        <row r="10">
          <cell r="AE10" t="str">
            <v>窯業・土石製品</v>
          </cell>
          <cell r="AF10">
            <v>8778.9450646</v>
          </cell>
          <cell r="AG10">
            <v>2.30293987750609</v>
          </cell>
        </row>
        <row r="11">
          <cell r="AE11" t="str">
            <v>食料品製造業</v>
          </cell>
          <cell r="AF11">
            <v>8625.596237999998</v>
          </cell>
          <cell r="AG11">
            <v>2.262712592183397</v>
          </cell>
        </row>
        <row r="12">
          <cell r="AE12" t="str">
            <v>電子部品・デバイス・電子回路、電気機械器具、情報通信機械器具</v>
          </cell>
          <cell r="AF12">
            <v>4105.960672200001</v>
          </cell>
          <cell r="AG12">
            <v>1.0770975895054118</v>
          </cell>
        </row>
        <row r="13">
          <cell r="AE13" t="str">
            <v>その他の業種</v>
          </cell>
          <cell r="AF13">
            <v>22031.089040900006</v>
          </cell>
          <cell r="AG13">
            <v>5.779313245934717</v>
          </cell>
        </row>
      </sheetData>
      <sheetData sheetId="2">
        <row r="7">
          <cell r="S7" t="str">
            <v>汚泥</v>
          </cell>
          <cell r="T7">
            <v>166131.7103747999</v>
          </cell>
          <cell r="U7">
            <v>43.580559842340364</v>
          </cell>
        </row>
        <row r="8">
          <cell r="S8" t="str">
            <v>動物のふん尿</v>
          </cell>
          <cell r="T8">
            <v>84459.1832092</v>
          </cell>
          <cell r="U8">
            <v>22.155785188629807</v>
          </cell>
        </row>
        <row r="9">
          <cell r="S9" t="str">
            <v>がれき類</v>
          </cell>
          <cell r="T9">
            <v>59838.8438184</v>
          </cell>
          <cell r="U9">
            <v>15.697245926385236</v>
          </cell>
        </row>
        <row r="10">
          <cell r="S10" t="str">
            <v>ばいじん</v>
          </cell>
          <cell r="T10">
            <v>15902.899610099998</v>
          </cell>
          <cell r="U10">
            <v>4.171733780150272</v>
          </cell>
        </row>
        <row r="11">
          <cell r="S11" t="str">
            <v>鉱さい</v>
          </cell>
          <cell r="T11">
            <v>15492.583249800002</v>
          </cell>
          <cell r="U11">
            <v>4.064097395416718</v>
          </cell>
        </row>
        <row r="12">
          <cell r="S12" t="str">
            <v>金属くず</v>
          </cell>
          <cell r="T12">
            <v>7241.944896500002</v>
          </cell>
          <cell r="U12">
            <v>1.8997457633152945</v>
          </cell>
        </row>
        <row r="13">
          <cell r="S13" t="str">
            <v>ガラスくず、　コンクリートくず及び陶磁器くず</v>
          </cell>
          <cell r="T13">
            <v>6361.048017400001</v>
          </cell>
          <cell r="U13">
            <v>1.6686641770971122</v>
          </cell>
        </row>
        <row r="14">
          <cell r="S14" t="str">
            <v>木くず</v>
          </cell>
          <cell r="T14">
            <v>6232.873922399999</v>
          </cell>
          <cell r="U14">
            <v>1.6350408621695562</v>
          </cell>
        </row>
        <row r="15">
          <cell r="S15" t="str">
            <v>廃プラスチック類</v>
          </cell>
          <cell r="T15">
            <v>5709.864773099998</v>
          </cell>
          <cell r="U15">
            <v>1.4978423015953095</v>
          </cell>
        </row>
        <row r="16">
          <cell r="S16" t="str">
            <v>廃油</v>
          </cell>
          <cell r="T16">
            <v>3117.9775492</v>
          </cell>
          <cell r="U16">
            <v>0.8179245663782445</v>
          </cell>
        </row>
        <row r="17">
          <cell r="S17" t="str">
            <v>その他の産業廃棄物</v>
          </cell>
          <cell r="T17">
            <v>10717.0738425</v>
          </cell>
          <cell r="U17">
            <v>2.8113601965221107</v>
          </cell>
        </row>
      </sheetData>
      <sheetData sheetId="11">
        <row r="6">
          <cell r="C6" t="str">
            <v>排出量</v>
          </cell>
          <cell r="D6" t="str">
            <v>直接再生　　　利用量</v>
          </cell>
          <cell r="E6" t="str">
            <v>直接最終　　　処分量</v>
          </cell>
          <cell r="F6" t="str">
            <v>中　　　間　　　処　　　理</v>
          </cell>
          <cell r="J6" t="str">
            <v>再生　　　　　利用量計</v>
          </cell>
          <cell r="K6" t="str">
            <v>減量化量</v>
          </cell>
          <cell r="L6" t="str">
            <v>最終処分量計</v>
          </cell>
        </row>
        <row r="7">
          <cell r="F7" t="str">
            <v>中間処理量</v>
          </cell>
          <cell r="G7" t="str">
            <v>処理残渣量</v>
          </cell>
          <cell r="H7" t="str">
            <v>再生利用量</v>
          </cell>
          <cell r="I7" t="str">
            <v>最終処分</v>
          </cell>
        </row>
        <row r="8">
          <cell r="C8" t="str">
            <v>(A)</v>
          </cell>
          <cell r="D8" t="str">
            <v>(B)</v>
          </cell>
          <cell r="E8" t="str">
            <v>(C)</v>
          </cell>
          <cell r="F8" t="str">
            <v>(D)</v>
          </cell>
          <cell r="G8" t="str">
            <v>(E)</v>
          </cell>
          <cell r="H8" t="str">
            <v>(F)</v>
          </cell>
          <cell r="I8" t="str">
            <v>(G)</v>
          </cell>
          <cell r="J8" t="str">
            <v>(B)+(F)</v>
          </cell>
          <cell r="K8" t="str">
            <v>(D)-(E)</v>
          </cell>
          <cell r="L8" t="str">
            <v>(C)+(G)</v>
          </cell>
        </row>
        <row r="9">
          <cell r="J9">
            <v>1224.3028019346673</v>
          </cell>
          <cell r="K9">
            <v>120.68310599049113</v>
          </cell>
          <cell r="L9">
            <v>490.9520237748418</v>
          </cell>
        </row>
        <row r="10">
          <cell r="J10">
            <v>66.68541353143759</v>
          </cell>
          <cell r="K10">
            <v>6.573376142337434</v>
          </cell>
          <cell r="L10">
            <v>26.741210326224984</v>
          </cell>
        </row>
        <row r="11">
          <cell r="J11">
            <v>10131.096944193256</v>
          </cell>
          <cell r="K11">
            <v>152665.3812093556</v>
          </cell>
          <cell r="L11">
            <v>3335.232221251061</v>
          </cell>
        </row>
        <row r="12">
          <cell r="J12">
            <v>6.098231891634106</v>
          </cell>
          <cell r="K12">
            <v>91.89418496019591</v>
          </cell>
          <cell r="L12">
            <v>2.007583148169992</v>
          </cell>
        </row>
        <row r="13">
          <cell r="J13">
            <v>1203.881496587636</v>
          </cell>
          <cell r="K13">
            <v>1785.931320847499</v>
          </cell>
          <cell r="L13">
            <v>128.16473176486517</v>
          </cell>
        </row>
        <row r="14">
          <cell r="J14">
            <v>38.610973863378966</v>
          </cell>
          <cell r="K14">
            <v>57.278517650190494</v>
          </cell>
          <cell r="L14">
            <v>4.110508486430547</v>
          </cell>
        </row>
        <row r="15">
          <cell r="J15">
            <v>885.2471663363384</v>
          </cell>
          <cell r="K15">
            <v>1797.1594176142294</v>
          </cell>
          <cell r="L15">
            <v>69.47640894943292</v>
          </cell>
        </row>
        <row r="16">
          <cell r="J16">
            <v>32.16877929113707</v>
          </cell>
          <cell r="K16">
            <v>65.30653455292223</v>
          </cell>
          <cell r="L16">
            <v>2.5246861559407</v>
          </cell>
        </row>
        <row r="17">
          <cell r="J17">
            <v>407.8288923608575</v>
          </cell>
          <cell r="K17">
            <v>1435.1251594290252</v>
          </cell>
          <cell r="L17">
            <v>46.3199087101171</v>
          </cell>
        </row>
        <row r="18">
          <cell r="J18">
            <v>21.586540696984194</v>
          </cell>
          <cell r="K18">
            <v>75.96172865523519</v>
          </cell>
          <cell r="L18">
            <v>2.4517306477806136</v>
          </cell>
        </row>
        <row r="19">
          <cell r="J19">
            <v>3066.6513941184226</v>
          </cell>
          <cell r="K19">
            <v>1518.668181637511</v>
          </cell>
          <cell r="L19">
            <v>1124.545197344064</v>
          </cell>
        </row>
        <row r="20">
          <cell r="J20">
            <v>53.70795134353904</v>
          </cell>
          <cell r="K20">
            <v>26.597270548195418</v>
          </cell>
          <cell r="L20">
            <v>19.694778108265535</v>
          </cell>
        </row>
        <row r="21">
          <cell r="J21">
            <v>740.7087409290348</v>
          </cell>
          <cell r="K21">
            <v>328.4953855301663</v>
          </cell>
          <cell r="L21">
            <v>48.79035644079855</v>
          </cell>
        </row>
        <row r="22">
          <cell r="J22">
            <v>66.25334491881283</v>
          </cell>
          <cell r="K22">
            <v>29.38255872945564</v>
          </cell>
          <cell r="L22">
            <v>4.3640963517315186</v>
          </cell>
        </row>
        <row r="23">
          <cell r="J23">
            <v>4899.4947623044145</v>
          </cell>
          <cell r="K23">
            <v>1032.9698248368538</v>
          </cell>
          <cell r="L23">
            <v>300.40933525873055</v>
          </cell>
        </row>
        <row r="24">
          <cell r="J24">
            <v>78.60731378981335</v>
          </cell>
          <cell r="K24">
            <v>16.572929882706557</v>
          </cell>
          <cell r="L24">
            <v>4.819756327480092</v>
          </cell>
        </row>
        <row r="25">
          <cell r="J25">
            <v>42.782954247716624</v>
          </cell>
          <cell r="K25">
            <v>24.230390528292233</v>
          </cell>
          <cell r="L25">
            <v>12.454138023991117</v>
          </cell>
        </row>
        <row r="26">
          <cell r="J26">
            <v>53.83705729724792</v>
          </cell>
          <cell r="K26">
            <v>30.4909501025396</v>
          </cell>
          <cell r="L26">
            <v>15.671992600212475</v>
          </cell>
        </row>
        <row r="27">
          <cell r="J27">
            <v>1823.0242182783288</v>
          </cell>
          <cell r="K27">
            <v>868.0414706118012</v>
          </cell>
          <cell r="L27">
            <v>63.16256270987037</v>
          </cell>
        </row>
        <row r="28">
          <cell r="J28">
            <v>66.19001955336448</v>
          </cell>
          <cell r="K28">
            <v>31.51668603019863</v>
          </cell>
          <cell r="L28">
            <v>2.293294416436897</v>
          </cell>
        </row>
        <row r="29">
          <cell r="J29">
            <v>59.27947671901971</v>
          </cell>
          <cell r="K29">
            <v>20.838451169390634</v>
          </cell>
          <cell r="L29">
            <v>3.597398311589671</v>
          </cell>
        </row>
        <row r="30">
          <cell r="J30">
            <v>70.81078150182219</v>
          </cell>
          <cell r="K30">
            <v>24.892038429864748</v>
          </cell>
          <cell r="L30">
            <v>4.297180068313072</v>
          </cell>
        </row>
        <row r="31">
          <cell r="J31">
            <v>17.41210632666585</v>
          </cell>
          <cell r="K31">
            <v>7.611241500566272</v>
          </cell>
          <cell r="L31">
            <v>7.151196872767887</v>
          </cell>
        </row>
        <row r="32">
          <cell r="J32">
            <v>54.117646384801354</v>
          </cell>
          <cell r="K32">
            <v>23.656096990756392</v>
          </cell>
          <cell r="L32">
            <v>22.226256624442257</v>
          </cell>
        </row>
        <row r="33">
          <cell r="J33">
            <v>6927.20911344258</v>
          </cell>
          <cell r="K33">
            <v>146.81006046613066</v>
          </cell>
          <cell r="L33">
            <v>167.92572259129145</v>
          </cell>
        </row>
        <row r="34">
          <cell r="J34">
            <v>95.65398815434881</v>
          </cell>
          <cell r="K34">
            <v>2.0272186900660247</v>
          </cell>
          <cell r="L34">
            <v>2.318793155585168</v>
          </cell>
        </row>
        <row r="35">
          <cell r="J35">
            <v>4281.2021184751575</v>
          </cell>
          <cell r="K35">
            <v>598.6378128695264</v>
          </cell>
          <cell r="L35">
            <v>1481.208086055317</v>
          </cell>
        </row>
        <row r="36">
          <cell r="J36">
            <v>67.3034082868792</v>
          </cell>
          <cell r="K36">
            <v>9.410993459442743</v>
          </cell>
          <cell r="L36">
            <v>23.28559825367805</v>
          </cell>
        </row>
        <row r="37">
          <cell r="J37">
            <v>14206.097174467148</v>
          </cell>
          <cell r="K37">
            <v>100.1330486682992</v>
          </cell>
          <cell r="L37">
            <v>1186.3530266645555</v>
          </cell>
        </row>
        <row r="38">
          <cell r="J38">
            <v>91.69611642816596</v>
          </cell>
          <cell r="K38">
            <v>0.6463289372325421</v>
          </cell>
          <cell r="L38">
            <v>7.657554634601499</v>
          </cell>
        </row>
        <row r="39">
          <cell r="J39">
            <v>57373.52131679411</v>
          </cell>
          <cell r="K39">
            <v>564.3236449957825</v>
          </cell>
          <cell r="L39">
            <v>1900.998856610102</v>
          </cell>
        </row>
        <row r="40">
          <cell r="J40">
            <v>95.88006327614268</v>
          </cell>
          <cell r="K40">
            <v>0.9430724408853921</v>
          </cell>
          <cell r="L40">
            <v>3.176864282971923</v>
          </cell>
        </row>
        <row r="41">
          <cell r="J41">
            <v>80878.17544126353</v>
          </cell>
          <cell r="K41">
            <v>3545.007689844942</v>
          </cell>
          <cell r="L41">
            <v>36.000078091514226</v>
          </cell>
        </row>
        <row r="42">
          <cell r="J42">
            <v>95.76007293479677</v>
          </cell>
          <cell r="K42">
            <v>4.197302833327413</v>
          </cell>
          <cell r="L42">
            <v>0.04262423187582141</v>
          </cell>
        </row>
        <row r="43">
          <cell r="J43">
            <v>83.81483693318607</v>
          </cell>
          <cell r="K43">
            <v>83.87163986990161</v>
          </cell>
          <cell r="L43">
            <v>4.712392396912294</v>
          </cell>
        </row>
        <row r="44">
          <cell r="J44">
            <v>48.61681362651657</v>
          </cell>
          <cell r="K44">
            <v>48.64976218179372</v>
          </cell>
          <cell r="L44">
            <v>2.733424191689706</v>
          </cell>
        </row>
        <row r="45">
          <cell r="J45">
            <v>11743.790261341419</v>
          </cell>
          <cell r="K45">
            <v>2127.426149974814</v>
          </cell>
          <cell r="L45">
            <v>2031.6831987837652</v>
          </cell>
        </row>
        <row r="46">
          <cell r="J46">
            <v>73.84684899779465</v>
          </cell>
          <cell r="K46">
            <v>13.37759906767994</v>
          </cell>
          <cell r="L46">
            <v>12.775551934525417</v>
          </cell>
        </row>
        <row r="47">
          <cell r="B47" t="str">
            <v>合計</v>
          </cell>
          <cell r="C47">
            <v>381206.00326339994</v>
          </cell>
          <cell r="D47">
            <v>83185.5812449934</v>
          </cell>
          <cell r="E47">
            <v>5734.016994672373</v>
          </cell>
          <cell r="F47">
            <v>292286.4050237342</v>
          </cell>
          <cell r="G47">
            <v>123515.05981799331</v>
          </cell>
          <cell r="H47">
            <v>116809.9399720601</v>
          </cell>
          <cell r="I47">
            <v>6705.119845933218</v>
          </cell>
          <cell r="J47">
            <v>199995.52121705352</v>
          </cell>
          <cell r="K47">
            <v>168771.34520574086</v>
          </cell>
          <cell r="L47">
            <v>12439.136840605588</v>
          </cell>
        </row>
        <row r="48">
          <cell r="B48" t="str">
            <v>構成比</v>
          </cell>
          <cell r="D48">
            <v>21.821687101688976</v>
          </cell>
          <cell r="E48">
            <v>1.504178041684818</v>
          </cell>
          <cell r="F48">
            <v>76.67413485662622</v>
          </cell>
          <cell r="G48">
            <v>32.40113187111819</v>
          </cell>
          <cell r="H48">
            <v>30.642208929576732</v>
          </cell>
          <cell r="I48">
            <v>1.7589229415414571</v>
          </cell>
          <cell r="J48">
            <v>52.46389603126571</v>
          </cell>
          <cell r="K48">
            <v>44.27300298550802</v>
          </cell>
          <cell r="L48">
            <v>3.2631009832262747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図Ⅲ6～11種類別処理処分量"/>
      <sheetName val="図－Ⅳ・５"/>
      <sheetName val="図1-1"/>
      <sheetName val="図1-2"/>
      <sheetName val="表1-1"/>
      <sheetName val="図1-3"/>
      <sheetName val="表1-2"/>
      <sheetName val="図1-4"/>
      <sheetName val="図1-5"/>
      <sheetName val="図1-6"/>
      <sheetName val="図1-7"/>
      <sheetName val="表Ⅲ9活動指標"/>
      <sheetName val="表Ⅲ8回答量合計"/>
      <sheetName val="表Ⅲ7共通原単位"/>
      <sheetName val="表Ⅲ6排出量種類県別"/>
      <sheetName val="資料XII個別フロー"/>
      <sheetName val="表1-3 "/>
      <sheetName val="調査票ＩＩ-1全国値"/>
      <sheetName val="調査票ＩＩ-2全国値"/>
      <sheetName val="表Ⅲ10処理処分結果"/>
      <sheetName val="処理処分"/>
      <sheetName val="業種別比較"/>
      <sheetName val="排出量都道府県別"/>
      <sheetName val="活動指標変化"/>
      <sheetName val="H20推計結果"/>
      <sheetName val="H22推計結果"/>
    </sheetNames>
    <sheetDataSet>
      <sheetData sheetId="19">
        <row r="6">
          <cell r="B6">
            <v>1834.58270441828</v>
          </cell>
          <cell r="C6">
            <v>73.50157935735477</v>
          </cell>
          <cell r="D6">
            <v>421.1429013923351</v>
          </cell>
          <cell r="E6">
            <v>1339.9382236685892</v>
          </cell>
          <cell r="F6">
            <v>1200.5359298620763</v>
          </cell>
          <cell r="G6">
            <v>1152.552955496101</v>
          </cell>
          <cell r="H6">
            <v>47.98297436597569</v>
          </cell>
          <cell r="I6">
            <v>1226.0545348534558</v>
          </cell>
        </row>
        <row r="7">
          <cell r="C7">
            <v>4.006446761998723</v>
          </cell>
          <cell r="D7">
            <v>22.95578718681279</v>
          </cell>
          <cell r="E7">
            <v>73.03776605118844</v>
          </cell>
          <cell r="F7">
            <v>65.43918281638598</v>
          </cell>
          <cell r="G7">
            <v>62.82371204745218</v>
          </cell>
          <cell r="H7">
            <v>2.615470768933822</v>
          </cell>
          <cell r="I7">
            <v>66.83015880945091</v>
          </cell>
        </row>
        <row r="8">
          <cell r="B8">
            <v>169884.54925586696</v>
          </cell>
          <cell r="C8">
            <v>1744.5862772462528</v>
          </cell>
          <cell r="D8">
            <v>1411.3356860333008</v>
          </cell>
          <cell r="E8">
            <v>166728.62729258742</v>
          </cell>
          <cell r="F8">
            <v>17485.009599503715</v>
          </cell>
          <cell r="G8">
            <v>13879.106093356515</v>
          </cell>
          <cell r="H8">
            <v>3605.904458247067</v>
          </cell>
          <cell r="I8">
            <v>15623.692370602768</v>
          </cell>
        </row>
        <row r="9">
          <cell r="C9">
            <v>1.0269246290424516</v>
          </cell>
          <cell r="D9">
            <v>0.8307616509066144</v>
          </cell>
          <cell r="E9">
            <v>98.14231372005095</v>
          </cell>
          <cell r="F9">
            <v>10.29228948488373</v>
          </cell>
          <cell r="G9">
            <v>8.169728297334961</v>
          </cell>
          <cell r="H9">
            <v>2.1225617479881187</v>
          </cell>
          <cell r="I9">
            <v>9.196652926377414</v>
          </cell>
        </row>
        <row r="10">
          <cell r="B10">
            <v>3251.0207445565156</v>
          </cell>
          <cell r="C10">
            <v>138.1852423508911</v>
          </cell>
          <cell r="D10">
            <v>4.7609772058774995</v>
          </cell>
          <cell r="E10">
            <v>3108.0745249997467</v>
          </cell>
          <cell r="F10">
            <v>1150.291628117817</v>
          </cell>
          <cell r="G10">
            <v>1061.9114283463803</v>
          </cell>
          <cell r="H10">
            <v>88.38019977143657</v>
          </cell>
          <cell r="I10">
            <v>1200.0966706972713</v>
          </cell>
        </row>
        <row r="11">
          <cell r="C11">
            <v>4.250518628103724</v>
          </cell>
          <cell r="D11">
            <v>0.14644561139295229</v>
          </cell>
          <cell r="E11">
            <v>95.6030357605033</v>
          </cell>
          <cell r="F11">
            <v>35.38247579760469</v>
          </cell>
          <cell r="G11">
            <v>32.66393886056977</v>
          </cell>
          <cell r="H11">
            <v>2.71853693703492</v>
          </cell>
          <cell r="I11">
            <v>36.91445748867349</v>
          </cell>
        </row>
        <row r="12">
          <cell r="B12">
            <v>2482.9768693801284</v>
          </cell>
          <cell r="C12">
            <v>16.366348743709434</v>
          </cell>
          <cell r="D12">
            <v>2.2087294222463796</v>
          </cell>
          <cell r="E12">
            <v>2464.4017912141717</v>
          </cell>
          <cell r="F12">
            <v>775.4283423955079</v>
          </cell>
          <cell r="G12">
            <v>726.1700067477784</v>
          </cell>
          <cell r="H12">
            <v>49.258335647729346</v>
          </cell>
          <cell r="I12">
            <v>742.5363554914878</v>
          </cell>
        </row>
        <row r="13">
          <cell r="C13">
            <v>0.6591422153600355</v>
          </cell>
          <cell r="D13">
            <v>0.08895489319631825</v>
          </cell>
          <cell r="E13">
            <v>99.2519028914436</v>
          </cell>
          <cell r="F13">
            <v>31.229785180765397</v>
          </cell>
          <cell r="G13">
            <v>29.245943274899123</v>
          </cell>
          <cell r="H13">
            <v>1.9838419058662686</v>
          </cell>
          <cell r="I13">
            <v>29.905085490259157</v>
          </cell>
        </row>
        <row r="14">
          <cell r="B14">
            <v>2563.4915250719446</v>
          </cell>
          <cell r="C14">
            <v>34.58658491532608</v>
          </cell>
          <cell r="D14">
            <v>3.1654907392273754</v>
          </cell>
          <cell r="E14">
            <v>2525.739449417392</v>
          </cell>
          <cell r="F14">
            <v>590.86810079223</v>
          </cell>
          <cell r="G14">
            <v>547.2483745634257</v>
          </cell>
          <cell r="H14">
            <v>43.61972622880475</v>
          </cell>
          <cell r="I14">
            <v>581.8349594787518</v>
          </cell>
        </row>
        <row r="15">
          <cell r="C15">
            <v>1.3491983327058357</v>
          </cell>
          <cell r="D15">
            <v>0.1234835656083761</v>
          </cell>
          <cell r="E15">
            <v>98.52731810168581</v>
          </cell>
          <cell r="F15">
            <v>23.04934871105717</v>
          </cell>
          <cell r="G15">
            <v>21.347773893969364</v>
          </cell>
          <cell r="H15">
            <v>1.7015748170878215</v>
          </cell>
          <cell r="I15">
            <v>22.6969722266752</v>
          </cell>
        </row>
        <row r="16">
          <cell r="B16">
            <v>6185.459763848001</v>
          </cell>
          <cell r="C16">
            <v>95.36973742517326</v>
          </cell>
          <cell r="D16">
            <v>283.5694508696503</v>
          </cell>
          <cell r="E16">
            <v>5806.520575553178</v>
          </cell>
          <cell r="F16">
            <v>4135.860756954054</v>
          </cell>
          <cell r="G16">
            <v>3251.982738244215</v>
          </cell>
          <cell r="H16">
            <v>883.8780187098384</v>
          </cell>
          <cell r="I16">
            <v>3347.3524756693882</v>
          </cell>
        </row>
        <row r="17">
          <cell r="C17">
            <v>1.5418374876929657</v>
          </cell>
          <cell r="D17">
            <v>4.584452275108497</v>
          </cell>
          <cell r="E17">
            <v>93.87371023719855</v>
          </cell>
          <cell r="F17">
            <v>66.8642415415393</v>
          </cell>
          <cell r="G17">
            <v>52.5746324832795</v>
          </cell>
          <cell r="H17">
            <v>14.289609058259789</v>
          </cell>
          <cell r="I17">
            <v>54.11646997097247</v>
          </cell>
        </row>
        <row r="18">
          <cell r="B18">
            <v>1153.026473124194</v>
          </cell>
          <cell r="C18">
            <v>86.21910654555002</v>
          </cell>
          <cell r="D18">
            <v>3.8166055391149722</v>
          </cell>
          <cell r="E18">
            <v>1062.9907610395292</v>
          </cell>
          <cell r="F18">
            <v>685.1573667780361</v>
          </cell>
          <cell r="G18">
            <v>647.249485176511</v>
          </cell>
          <cell r="H18">
            <v>37.90788160152561</v>
          </cell>
          <cell r="I18">
            <v>733.4685917220611</v>
          </cell>
        </row>
        <row r="19">
          <cell r="C19">
            <v>7.477634603820866</v>
          </cell>
          <cell r="D19">
            <v>0.3310076245494739</v>
          </cell>
          <cell r="E19">
            <v>92.19135777162968</v>
          </cell>
          <cell r="F19">
            <v>59.42251828109041</v>
          </cell>
          <cell r="G19">
            <v>56.13483300368204</v>
          </cell>
          <cell r="H19">
            <v>3.287685277408414</v>
          </cell>
          <cell r="I19">
            <v>63.61246760750291</v>
          </cell>
        </row>
        <row r="20">
          <cell r="B20">
            <v>6121.057057244612</v>
          </cell>
          <cell r="C20">
            <v>117.72271657199296</v>
          </cell>
          <cell r="D20">
            <v>34.351059330523434</v>
          </cell>
          <cell r="E20">
            <v>5968.983281342094</v>
          </cell>
          <cell r="F20">
            <v>4966.852252113558</v>
          </cell>
          <cell r="G20">
            <v>4709.596809351311</v>
          </cell>
          <cell r="H20">
            <v>257.2554427622448</v>
          </cell>
          <cell r="I20">
            <v>4827.319525923304</v>
          </cell>
        </row>
        <row r="21">
          <cell r="C21">
            <v>1.923241614496332</v>
          </cell>
          <cell r="D21">
            <v>0.5611948885506146</v>
          </cell>
          <cell r="E21">
            <v>97.51556349695304</v>
          </cell>
          <cell r="F21">
            <v>81.14370125393638</v>
          </cell>
          <cell r="G21">
            <v>76.94090686145853</v>
          </cell>
          <cell r="H21">
            <v>4.202794392477826</v>
          </cell>
          <cell r="I21">
            <v>78.86414847595486</v>
          </cell>
        </row>
        <row r="22">
          <cell r="B22">
            <v>79.43313410915471</v>
          </cell>
          <cell r="C22">
            <v>1.488824116146015</v>
          </cell>
          <cell r="D22">
            <v>2.2381071116423032</v>
          </cell>
          <cell r="E22">
            <v>75.70620288136641</v>
          </cell>
          <cell r="F22">
            <v>53.190283959191525</v>
          </cell>
          <cell r="G22">
            <v>47.334083456949195</v>
          </cell>
          <cell r="H22">
            <v>5.856200502242329</v>
          </cell>
          <cell r="I22">
            <v>48.82290757309521</v>
          </cell>
        </row>
        <row r="23">
          <cell r="C23">
            <v>1.8743111836681605</v>
          </cell>
          <cell r="D23">
            <v>2.8175988984228693</v>
          </cell>
          <cell r="E23">
            <v>95.308089917909</v>
          </cell>
          <cell r="F23">
            <v>66.96233826818288</v>
          </cell>
          <cell r="G23">
            <v>59.589847470835124</v>
          </cell>
          <cell r="H23">
            <v>7.372490797347751</v>
          </cell>
          <cell r="I23">
            <v>61.46415865450328</v>
          </cell>
        </row>
        <row r="24">
          <cell r="B24">
            <v>2901.6379596776005</v>
          </cell>
          <cell r="C24">
            <v>222.14460709993045</v>
          </cell>
          <cell r="D24">
            <v>10.382533283363417</v>
          </cell>
          <cell r="E24">
            <v>2669.1108192943066</v>
          </cell>
          <cell r="F24">
            <v>1566.9983810344231</v>
          </cell>
          <cell r="G24">
            <v>1527.0546882485955</v>
          </cell>
          <cell r="H24">
            <v>39.94369278582775</v>
          </cell>
          <cell r="I24">
            <v>1749.199295348526</v>
          </cell>
        </row>
        <row r="25">
          <cell r="C25">
            <v>7.655834745304091</v>
          </cell>
          <cell r="D25">
            <v>0.35781628954554395</v>
          </cell>
          <cell r="E25">
            <v>91.98634896515037</v>
          </cell>
          <cell r="F25">
            <v>54.00392477662967</v>
          </cell>
          <cell r="G25">
            <v>52.62733357742073</v>
          </cell>
          <cell r="H25">
            <v>1.376591199208942</v>
          </cell>
          <cell r="I25">
            <v>60.28316832272482</v>
          </cell>
        </row>
        <row r="26">
          <cell r="B26">
            <v>125.64897629383269</v>
          </cell>
          <cell r="C26">
            <v>1.3994626335417657</v>
          </cell>
          <cell r="D26">
            <v>2.1531876503697895</v>
          </cell>
          <cell r="E26">
            <v>122.09632600992114</v>
          </cell>
          <cell r="F26">
            <v>91.32228274973474</v>
          </cell>
          <cell r="G26">
            <v>86.68697373084869</v>
          </cell>
          <cell r="H26">
            <v>4.63530901888603</v>
          </cell>
          <cell r="I26">
            <v>88.08643636439045</v>
          </cell>
        </row>
        <row r="27">
          <cell r="C27">
            <v>1.113787533190158</v>
          </cell>
          <cell r="D27">
            <v>1.7136531580922048</v>
          </cell>
          <cell r="E27">
            <v>97.17255930871764</v>
          </cell>
          <cell r="F27">
            <v>72.68048291629191</v>
          </cell>
          <cell r="G27">
            <v>68.9913887783132</v>
          </cell>
          <cell r="H27">
            <v>3.6890941379787017</v>
          </cell>
          <cell r="I27">
            <v>70.10517631150334</v>
          </cell>
        </row>
        <row r="28">
          <cell r="B28">
            <v>32.36073837892093</v>
          </cell>
          <cell r="C28">
            <v>0.9277743650453429</v>
          </cell>
          <cell r="D28">
            <v>1.9902764721855228</v>
          </cell>
          <cell r="E28">
            <v>29.44268754169007</v>
          </cell>
          <cell r="F28">
            <v>23.2611962384537</v>
          </cell>
          <cell r="G28">
            <v>17.996637015497228</v>
          </cell>
          <cell r="H28">
            <v>5.2645592229564695</v>
          </cell>
          <cell r="I28">
            <v>18.924411380542573</v>
          </cell>
        </row>
        <row r="29">
          <cell r="C29">
            <v>2.866975265464507</v>
          </cell>
          <cell r="D29">
            <v>6.150281396180827</v>
          </cell>
          <cell r="E29">
            <v>90.9827433383547</v>
          </cell>
          <cell r="F29">
            <v>71.88091929819973</v>
          </cell>
          <cell r="G29">
            <v>55.61256608168076</v>
          </cell>
          <cell r="H29">
            <v>16.268353216518964</v>
          </cell>
          <cell r="I29">
            <v>58.47954134714527</v>
          </cell>
        </row>
        <row r="30">
          <cell r="B30">
            <v>7246.136176897824</v>
          </cell>
          <cell r="C30">
            <v>3247.549010016756</v>
          </cell>
          <cell r="D30">
            <v>36.959790245069684</v>
          </cell>
          <cell r="E30">
            <v>3961.627376635994</v>
          </cell>
          <cell r="F30">
            <v>3812.482727147848</v>
          </cell>
          <cell r="G30">
            <v>3689.028045917599</v>
          </cell>
          <cell r="H30">
            <v>123.45468123025032</v>
          </cell>
          <cell r="I30">
            <v>6936.577055934355</v>
          </cell>
        </row>
        <row r="31">
          <cell r="C31">
            <v>44.817664624777706</v>
          </cell>
          <cell r="D31">
            <v>0.5100620433122015</v>
          </cell>
          <cell r="E31">
            <v>54.67227333191003</v>
          </cell>
          <cell r="F31">
            <v>52.61400881897347</v>
          </cell>
          <cell r="G31">
            <v>50.91027764119285</v>
          </cell>
          <cell r="H31">
            <v>1.7037311777806399</v>
          </cell>
          <cell r="I31">
            <v>95.72794226597054</v>
          </cell>
        </row>
        <row r="32">
          <cell r="B32">
            <v>6030.703336446832</v>
          </cell>
          <cell r="C32">
            <v>208.52890403563111</v>
          </cell>
          <cell r="D32">
            <v>470.8638366053631</v>
          </cell>
          <cell r="E32">
            <v>5351.310595805838</v>
          </cell>
          <cell r="F32">
            <v>4837.482361161093</v>
          </cell>
          <cell r="G32">
            <v>4013.3602948051434</v>
          </cell>
          <cell r="H32">
            <v>824.1220663559503</v>
          </cell>
          <cell r="I32">
            <v>4221.889198840775</v>
          </cell>
        </row>
        <row r="33">
          <cell r="C33">
            <v>3.4577874652758513</v>
          </cell>
          <cell r="D33">
            <v>7.807776478734676</v>
          </cell>
          <cell r="E33">
            <v>88.73443605598948</v>
          </cell>
          <cell r="F33">
            <v>80.21423192756882</v>
          </cell>
          <cell r="G33">
            <v>66.5487932485456</v>
          </cell>
          <cell r="H33">
            <v>13.66543867902324</v>
          </cell>
          <cell r="I33">
            <v>70.00658071382146</v>
          </cell>
        </row>
        <row r="34">
          <cell r="B34">
            <v>16005.687610414834</v>
          </cell>
          <cell r="C34">
            <v>2963.942169816312</v>
          </cell>
          <cell r="D34">
            <v>722.2869251083767</v>
          </cell>
          <cell r="E34">
            <v>12319.458515490145</v>
          </cell>
          <cell r="F34">
            <v>11803.051915761618</v>
          </cell>
          <cell r="G34">
            <v>11435.824941441566</v>
          </cell>
          <cell r="H34">
            <v>367.2269743200526</v>
          </cell>
          <cell r="I34">
            <v>14399.767111257877</v>
          </cell>
        </row>
        <row r="35">
          <cell r="C35">
            <v>18.518055843397114</v>
          </cell>
          <cell r="D35">
            <v>4.512689130821144</v>
          </cell>
          <cell r="E35">
            <v>76.96925502578173</v>
          </cell>
          <cell r="F35">
            <v>73.74286068210792</v>
          </cell>
          <cell r="G35">
            <v>71.44850767923474</v>
          </cell>
          <cell r="H35">
            <v>2.2943530028731756</v>
          </cell>
          <cell r="I35">
            <v>89.96656352263184</v>
          </cell>
        </row>
        <row r="36">
          <cell r="B36">
            <v>58264.193636229524</v>
          </cell>
          <cell r="C36">
            <v>807.4017599302159</v>
          </cell>
          <cell r="D36">
            <v>949.7518801951835</v>
          </cell>
          <cell r="E36">
            <v>56507.03999610412</v>
          </cell>
          <cell r="F36">
            <v>55990.36392311397</v>
          </cell>
          <cell r="G36">
            <v>54812.51053558645</v>
          </cell>
          <cell r="H36">
            <v>1177.8533875274854</v>
          </cell>
          <cell r="I36">
            <v>55619.91229551667</v>
          </cell>
        </row>
        <row r="37">
          <cell r="C37">
            <v>1.3857597772161765</v>
          </cell>
          <cell r="D37">
            <v>1.6300781336216998</v>
          </cell>
          <cell r="E37">
            <v>96.98416208916211</v>
          </cell>
          <cell r="F37">
            <v>96.09738061885463</v>
          </cell>
          <cell r="G37">
            <v>94.07580730938535</v>
          </cell>
          <cell r="H37">
            <v>2.0215733094692294</v>
          </cell>
          <cell r="I37">
            <v>95.46156708660153</v>
          </cell>
        </row>
        <row r="38">
          <cell r="B38">
            <v>84847.30871806057</v>
          </cell>
          <cell r="C38">
            <v>72139.0174282686</v>
          </cell>
          <cell r="D38">
            <v>0.49505545552539254</v>
          </cell>
          <cell r="E38">
            <v>12707.796234336427</v>
          </cell>
          <cell r="F38">
            <v>9249.237564708288</v>
          </cell>
          <cell r="G38">
            <v>9214.004846158403</v>
          </cell>
          <cell r="H38">
            <v>35.23271854988747</v>
          </cell>
          <cell r="I38">
            <v>81353.02227442701</v>
          </cell>
        </row>
        <row r="39">
          <cell r="C39">
            <v>85.02216336404919</v>
          </cell>
          <cell r="D39">
            <v>0.0005834663031804746</v>
          </cell>
          <cell r="E39">
            <v>14.97725316964762</v>
          </cell>
          <cell r="F39">
            <v>10.901038234981163</v>
          </cell>
          <cell r="G39">
            <v>10.859513383949105</v>
          </cell>
          <cell r="H39">
            <v>0.041524851032060904</v>
          </cell>
          <cell r="I39">
            <v>95.8816767479983</v>
          </cell>
        </row>
        <row r="40">
          <cell r="B40">
            <v>156.26096005385884</v>
          </cell>
          <cell r="C40">
            <v>13.13156086750574</v>
          </cell>
          <cell r="D40">
            <v>1.5965862008941214</v>
          </cell>
          <cell r="E40">
            <v>141.53281298545897</v>
          </cell>
          <cell r="F40">
            <v>75.80111595881338</v>
          </cell>
          <cell r="G40">
            <v>72.84319415278098</v>
          </cell>
          <cell r="H40">
            <v>2.9579218060323855</v>
          </cell>
          <cell r="I40">
            <v>85.97475502028672</v>
          </cell>
        </row>
        <row r="41">
          <cell r="C41">
            <v>8.403609489522946</v>
          </cell>
          <cell r="D41">
            <v>1.0217434990440493</v>
          </cell>
          <cell r="E41">
            <v>90.574647011433</v>
          </cell>
          <cell r="F41">
            <v>48.50931155976952</v>
          </cell>
          <cell r="G41">
            <v>46.61637438274662</v>
          </cell>
          <cell r="H41">
            <v>1.8929371770228927</v>
          </cell>
          <cell r="I41">
            <v>55.01998387226956</v>
          </cell>
        </row>
        <row r="42">
          <cell r="B42">
            <v>16822.82504167233</v>
          </cell>
          <cell r="C42">
            <v>1919.107146469612</v>
          </cell>
          <cell r="D42">
            <v>1934.87806522104</v>
          </cell>
          <cell r="E42">
            <v>12968.839829981684</v>
          </cell>
          <cell r="F42">
            <v>10366.518070975586</v>
          </cell>
          <cell r="G42">
            <v>10009.76471478765</v>
          </cell>
          <cell r="H42">
            <v>356.7533561879371</v>
          </cell>
          <cell r="I42">
            <v>11928.871861257263</v>
          </cell>
        </row>
        <row r="43">
          <cell r="C43">
            <v>11.40775786299705</v>
          </cell>
          <cell r="D43">
            <v>11.501505011364587</v>
          </cell>
          <cell r="E43">
            <v>77.09073712563838</v>
          </cell>
          <cell r="F43">
            <v>61.62174334748396</v>
          </cell>
          <cell r="G43">
            <v>59.501092652346784</v>
          </cell>
          <cell r="H43">
            <v>2.120650695137187</v>
          </cell>
          <cell r="I43">
            <v>70.90885051534383</v>
          </cell>
        </row>
        <row r="44">
          <cell r="B44">
            <v>385988.36068174586</v>
          </cell>
          <cell r="C44">
            <v>83831.17624077557</v>
          </cell>
          <cell r="D44">
            <v>6297.9471440812895</v>
          </cell>
          <cell r="E44">
            <v>295859.23729688907</v>
          </cell>
          <cell r="F44">
            <v>128859.71379932601</v>
          </cell>
          <cell r="G44">
            <v>120902.22684658371</v>
          </cell>
          <cell r="H44">
            <v>7957.48790484213</v>
          </cell>
          <cell r="I44">
            <v>204733.40308735927</v>
          </cell>
        </row>
        <row r="45">
          <cell r="C45">
            <v>21.718576200771984</v>
          </cell>
          <cell r="D45">
            <v>1.6316417243664134</v>
          </cell>
          <cell r="E45">
            <v>76.64978207486163</v>
          </cell>
          <cell r="F45">
            <v>33.38435220474772</v>
          </cell>
          <cell r="G45">
            <v>31.322764923025677</v>
          </cell>
          <cell r="H45">
            <v>2.061587528387473</v>
          </cell>
          <cell r="I45">
            <v>53.04134112379765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-1"/>
      <sheetName val="図1-1"/>
      <sheetName val="図1-2"/>
      <sheetName val="図1-3＆表1-2"/>
      <sheetName val="図1-4"/>
      <sheetName val="図1-5"/>
      <sheetName val="図1-7＆表1-3"/>
      <sheetName val="図1-6"/>
      <sheetName val="都道府県別（表14）"/>
      <sheetName val="種類別処理処分量"/>
      <sheetName val="排出量（経年変化図）"/>
      <sheetName val="排出量（経年データ）"/>
      <sheetName val="Sheet1"/>
    </sheetNames>
    <sheetDataSet>
      <sheetData sheetId="2">
        <row r="4">
          <cell r="E4">
            <v>87811.69666634867</v>
          </cell>
          <cell r="G4">
            <v>87974.3330240651</v>
          </cell>
        </row>
        <row r="5">
          <cell r="E5">
            <v>25.395542728213552</v>
          </cell>
          <cell r="G5">
            <v>17.44455050252006</v>
          </cell>
        </row>
        <row r="6">
          <cell r="E6">
            <v>12509.190052691705</v>
          </cell>
          <cell r="G6">
            <v>12865.634242187274</v>
          </cell>
        </row>
        <row r="7">
          <cell r="E7">
            <v>77253.39454395387</v>
          </cell>
          <cell r="G7">
            <v>76464.78958272621</v>
          </cell>
        </row>
        <row r="9">
          <cell r="E9">
            <v>9811.487685800854</v>
          </cell>
          <cell r="G9">
            <v>9041.103328858355</v>
          </cell>
        </row>
        <row r="10">
          <cell r="E10">
            <v>3168.3394448915474</v>
          </cell>
          <cell r="G10">
            <v>3279.80009837669</v>
          </cell>
        </row>
        <row r="11">
          <cell r="E11">
            <v>880.4689392897013</v>
          </cell>
          <cell r="G11">
            <v>811.5496629391242</v>
          </cell>
        </row>
        <row r="12">
          <cell r="E12">
            <v>1404.9467375630854</v>
          </cell>
          <cell r="G12">
            <v>1095.551290053867</v>
          </cell>
        </row>
        <row r="13">
          <cell r="E13">
            <v>319.5561082121865</v>
          </cell>
          <cell r="G13">
            <v>247.08218481883355</v>
          </cell>
        </row>
        <row r="14">
          <cell r="E14">
            <v>35478.63056863935</v>
          </cell>
          <cell r="G14">
            <v>33583.273277290034</v>
          </cell>
        </row>
        <row r="15">
          <cell r="E15">
            <v>960.4109391256075</v>
          </cell>
          <cell r="G15">
            <v>727.2254424810203</v>
          </cell>
        </row>
        <row r="16">
          <cell r="E16">
            <v>17577.758411433864</v>
          </cell>
          <cell r="G16">
            <v>14216.13984976706</v>
          </cell>
        </row>
        <row r="17">
          <cell r="E17">
            <v>1572.4276386185513</v>
          </cell>
          <cell r="G17">
            <v>1356.2590845391956</v>
          </cell>
        </row>
        <row r="18">
          <cell r="E18">
            <v>1297.358321677851</v>
          </cell>
          <cell r="G18">
            <v>1060.9529158870014</v>
          </cell>
        </row>
        <row r="19">
          <cell r="E19">
            <v>393.7743736478797</v>
          </cell>
          <cell r="G19">
            <v>262.1212377533161</v>
          </cell>
        </row>
        <row r="20">
          <cell r="E20">
            <v>57.60080492138984</v>
          </cell>
          <cell r="G20">
            <v>105.13760061309941</v>
          </cell>
        </row>
        <row r="21">
          <cell r="E21">
            <v>10096.50306084264</v>
          </cell>
          <cell r="G21">
            <v>8529.165309060652</v>
          </cell>
        </row>
        <row r="22">
          <cell r="E22">
            <v>38265.49316251585</v>
          </cell>
          <cell r="G22">
            <v>31955.02517031563</v>
          </cell>
        </row>
        <row r="23">
          <cell r="E23">
            <v>4891.041916831736</v>
          </cell>
          <cell r="G23">
            <v>3848.182890542763</v>
          </cell>
        </row>
        <row r="24">
          <cell r="E24">
            <v>3575.641745825547</v>
          </cell>
          <cell r="G24">
            <v>2354.387407519323</v>
          </cell>
        </row>
        <row r="25">
          <cell r="E25">
            <v>2801.377574900162</v>
          </cell>
          <cell r="G25">
            <v>4127.915189145166</v>
          </cell>
        </row>
        <row r="26">
          <cell r="E26">
            <v>5149.049788963175</v>
          </cell>
          <cell r="G26">
            <v>4823.213797742416</v>
          </cell>
        </row>
        <row r="27">
          <cell r="E27">
            <v>3911.0411657173295</v>
          </cell>
          <cell r="G27">
            <v>3475.0437619901672</v>
          </cell>
        </row>
        <row r="28">
          <cell r="E28">
            <v>95810.37524703599</v>
          </cell>
          <cell r="G28">
            <v>96283.35727735056</v>
          </cell>
        </row>
        <row r="29">
          <cell r="E29">
            <v>696.6627010680392</v>
          </cell>
          <cell r="G29">
            <v>761.7659580842807</v>
          </cell>
        </row>
        <row r="30">
          <cell r="E30">
            <v>1682.986867465169</v>
          </cell>
          <cell r="G30">
            <v>1891.7553624700993</v>
          </cell>
        </row>
        <row r="31">
          <cell r="E31">
            <v>248.84078852461235</v>
          </cell>
          <cell r="G31">
            <v>534.0764453827725</v>
          </cell>
        </row>
        <row r="32">
          <cell r="E32">
            <v>1743.832622035031</v>
          </cell>
          <cell r="G32">
            <v>1795.1273652594484</v>
          </cell>
        </row>
        <row r="33">
          <cell r="E33">
            <v>30.143316889228473</v>
          </cell>
          <cell r="G33">
            <v>173.73066109649452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収録一覧"/>
      <sheetName val="チェック"/>
      <sheetName val="チェック2"/>
      <sheetName val="構成(P1,P2)"/>
      <sheetName val="構成(P3,P4)"/>
      <sheetName val="活動指標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全国"/>
      <sheetName val="デフレータ"/>
      <sheetName val="Sheet2"/>
      <sheetName val="廃石綿"/>
      <sheetName val="PCB"/>
      <sheetName val="コー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国総排出量"/>
      <sheetName val="県別排出量"/>
      <sheetName val="全国平均原単位"/>
      <sheetName val="有回答排出量"/>
      <sheetName val="有回答指標"/>
      <sheetName val="処理状況"/>
      <sheetName val="処理状況 (2)"/>
      <sheetName val="廃棄物別処理区分"/>
      <sheetName val="業種別合計"/>
      <sheetName val="種類別合計"/>
      <sheetName val="排出処理状況の推移Ⅳ・6"/>
      <sheetName val="産業廃棄物の排出量"/>
      <sheetName val="業種別排出量"/>
      <sheetName val="種類別排出量"/>
      <sheetName val="地域別排出量"/>
      <sheetName val="処理のフロー"/>
      <sheetName val="デフレーター補正"/>
      <sheetName val="上水汚泥処理量"/>
      <sheetName val="下水汚泥処理量"/>
      <sheetName val="全国活動量"/>
      <sheetName val="直接処理状況"/>
      <sheetName val="都道府県実態調査実施年度"/>
      <sheetName val="都道府県実態調査実施年度 (2)"/>
      <sheetName val="Ｈ13 ふん尿"/>
      <sheetName val="H13死体"/>
      <sheetName val="H13死体用頭羽数"/>
      <sheetName val="Ⅹ・１"/>
      <sheetName val="Ⅹ・２"/>
      <sheetName val="Ⅹ・３"/>
      <sheetName val="Ⅹ・４"/>
      <sheetName val="Ⅹ・５"/>
      <sheetName val="Ⅹ・６"/>
      <sheetName val="Ⅹ・７"/>
      <sheetName val="Ⅹ・８"/>
      <sheetName val="Ⅹ・９（１）"/>
      <sheetName val="Ⅹ・９（２）"/>
      <sheetName val="Ⅹ・１０"/>
      <sheetName val="Ⅹ・１１"/>
      <sheetName val="Ⅹ・１２"/>
      <sheetName val="県別(濃縮汚泥量)"/>
      <sheetName val="調査対象業種"/>
      <sheetName val="県別業種別"/>
      <sheetName val="有回答値"/>
      <sheetName val="年度補正値"/>
      <sheetName val="回答"/>
    </sheetNames>
    <sheetDataSet>
      <sheetData sheetId="16">
        <row r="31">
          <cell r="A31" t="str">
            <v>業種大分類</v>
          </cell>
          <cell r="B31" t="str">
            <v>平成4年度</v>
          </cell>
          <cell r="C31" t="str">
            <v>平成5年度</v>
          </cell>
          <cell r="D31" t="str">
            <v>平成6年度</v>
          </cell>
          <cell r="E31" t="str">
            <v>平成7年度</v>
          </cell>
        </row>
        <row r="32">
          <cell r="A32" t="str">
            <v>建設業</v>
          </cell>
          <cell r="B32">
            <v>1.0174717368961974</v>
          </cell>
          <cell r="C32">
            <v>1.0226104830421376</v>
          </cell>
          <cell r="D32">
            <v>1.0267214799588902</v>
          </cell>
          <cell r="E32">
            <v>1.027749229188078</v>
          </cell>
        </row>
        <row r="33">
          <cell r="A33" t="str">
            <v>製造業</v>
          </cell>
          <cell r="B33">
            <v>1.113285272914521</v>
          </cell>
          <cell r="C33">
            <v>1.0937178166838313</v>
          </cell>
          <cell r="D33">
            <v>1.07826982492276</v>
          </cell>
          <cell r="E33">
            <v>1.066941297631308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B22"/>
  <sheetViews>
    <sheetView tabSelected="1" zoomScalePageLayoutView="0" workbookViewId="0" topLeftCell="A1">
      <selection activeCell="B26" sqref="B26"/>
    </sheetView>
  </sheetViews>
  <sheetFormatPr defaultColWidth="9.140625" defaultRowHeight="12" customHeight="1"/>
  <cols>
    <col min="1" max="10" width="9.00390625" style="16" customWidth="1"/>
    <col min="11" max="11" width="2.421875" style="16" customWidth="1"/>
    <col min="12" max="13" width="9.00390625" style="16" customWidth="1"/>
    <col min="14" max="14" width="2.8515625" style="16" customWidth="1"/>
    <col min="15" max="16" width="9.00390625" style="16" customWidth="1"/>
    <col min="17" max="17" width="3.421875" style="16" customWidth="1"/>
    <col min="18" max="16384" width="9.00390625" style="16" customWidth="1"/>
  </cols>
  <sheetData>
    <row r="1" ht="12" customHeight="1">
      <c r="A1" s="16" t="s">
        <v>16</v>
      </c>
    </row>
    <row r="4" spans="1:2" ht="35.25" customHeight="1">
      <c r="A4" s="17"/>
      <c r="B4" s="18" t="s">
        <v>17</v>
      </c>
    </row>
    <row r="5" spans="1:2" ht="12" customHeight="1">
      <c r="A5" s="19" t="s">
        <v>18</v>
      </c>
      <c r="B5" s="19">
        <v>394</v>
      </c>
    </row>
    <row r="6" spans="1:2" ht="12" customHeight="1">
      <c r="A6" s="19" t="s">
        <v>19</v>
      </c>
      <c r="B6" s="19">
        <v>405</v>
      </c>
    </row>
    <row r="7" spans="1:2" ht="12" customHeight="1">
      <c r="A7" s="19" t="s">
        <v>20</v>
      </c>
      <c r="B7" s="19">
        <v>426</v>
      </c>
    </row>
    <row r="8" spans="1:2" ht="12" customHeight="1">
      <c r="A8" s="19" t="s">
        <v>21</v>
      </c>
      <c r="B8" s="19">
        <v>415</v>
      </c>
    </row>
    <row r="9" spans="1:2" ht="12" customHeight="1">
      <c r="A9" s="19" t="s">
        <v>22</v>
      </c>
      <c r="B9" s="19">
        <v>408</v>
      </c>
    </row>
    <row r="10" spans="1:2" ht="12" customHeight="1">
      <c r="A10" s="19" t="s">
        <v>23</v>
      </c>
      <c r="B10" s="19">
        <v>400</v>
      </c>
    </row>
    <row r="11" spans="1:2" ht="12" customHeight="1">
      <c r="A11" s="19" t="s">
        <v>24</v>
      </c>
      <c r="B11" s="19">
        <v>406</v>
      </c>
    </row>
    <row r="12" spans="1:2" ht="12" customHeight="1">
      <c r="A12" s="19" t="s">
        <v>25</v>
      </c>
      <c r="B12" s="19">
        <v>400</v>
      </c>
    </row>
    <row r="13" spans="1:2" ht="12" customHeight="1">
      <c r="A13" s="19" t="s">
        <v>26</v>
      </c>
      <c r="B13" s="19">
        <v>393</v>
      </c>
    </row>
    <row r="14" spans="1:2" ht="12" customHeight="1">
      <c r="A14" s="19" t="s">
        <v>27</v>
      </c>
      <c r="B14" s="19">
        <v>412</v>
      </c>
    </row>
    <row r="15" spans="1:2" ht="12" customHeight="1">
      <c r="A15" s="19" t="s">
        <v>28</v>
      </c>
      <c r="B15" s="19">
        <v>417</v>
      </c>
    </row>
    <row r="16" spans="1:2" ht="12" customHeight="1">
      <c r="A16" s="19" t="s">
        <v>29</v>
      </c>
      <c r="B16" s="19">
        <v>422</v>
      </c>
    </row>
    <row r="17" spans="1:2" ht="12" customHeight="1">
      <c r="A17" s="19" t="s">
        <v>30</v>
      </c>
      <c r="B17" s="19">
        <v>418</v>
      </c>
    </row>
    <row r="18" spans="1:2" ht="12" customHeight="1">
      <c r="A18" s="19" t="s">
        <v>31</v>
      </c>
      <c r="B18" s="19">
        <v>419</v>
      </c>
    </row>
    <row r="19" spans="1:2" ht="12" customHeight="1">
      <c r="A19" s="19" t="s">
        <v>32</v>
      </c>
      <c r="B19" s="19">
        <v>404</v>
      </c>
    </row>
    <row r="20" spans="1:2" ht="12" customHeight="1">
      <c r="A20" s="19" t="s">
        <v>33</v>
      </c>
      <c r="B20" s="19">
        <v>390</v>
      </c>
    </row>
    <row r="21" spans="1:2" ht="12" customHeight="1">
      <c r="A21" s="19" t="s">
        <v>34</v>
      </c>
      <c r="B21" s="19">
        <v>386</v>
      </c>
    </row>
    <row r="22" spans="1:2" ht="12" customHeight="1">
      <c r="A22" s="19" t="s">
        <v>35</v>
      </c>
      <c r="B22" s="19">
        <v>381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U92"/>
  <sheetViews>
    <sheetView zoomScale="75" zoomScaleNormal="75" zoomScalePageLayoutView="0" workbookViewId="0" topLeftCell="A1">
      <selection activeCell="AQ6" sqref="AQ6"/>
    </sheetView>
  </sheetViews>
  <sheetFormatPr defaultColWidth="3.00390625" defaultRowHeight="19.5" customHeight="1"/>
  <cols>
    <col min="1" max="1" width="1.421875" style="175" customWidth="1"/>
    <col min="2" max="2" width="3.00390625" style="175" customWidth="1"/>
    <col min="3" max="3" width="27.8515625" style="175" customWidth="1"/>
    <col min="4" max="7" width="10.140625" style="175" bestFit="1" customWidth="1"/>
    <col min="8" max="8" width="1.421875" style="175" customWidth="1"/>
    <col min="9" max="9" width="1.421875" style="175" hidden="1" customWidth="1"/>
    <col min="10" max="10" width="20.8515625" style="175" hidden="1" customWidth="1"/>
    <col min="11" max="11" width="9.421875" style="175" hidden="1" customWidth="1"/>
    <col min="12" max="12" width="7.7109375" style="175" hidden="1" customWidth="1"/>
    <col min="13" max="13" width="9.421875" style="175" hidden="1" customWidth="1"/>
    <col min="14" max="14" width="1.421875" style="175" hidden="1" customWidth="1"/>
    <col min="15" max="16" width="4.57421875" style="176" hidden="1" customWidth="1"/>
    <col min="17" max="17" width="1.421875" style="176" hidden="1" customWidth="1"/>
    <col min="18" max="19" width="4.57421875" style="175" hidden="1" customWidth="1"/>
    <col min="20" max="20" width="32.57421875" style="175" hidden="1" customWidth="1"/>
    <col min="21" max="21" width="13.140625" style="175" hidden="1" customWidth="1"/>
    <col min="22" max="22" width="7.7109375" style="175" hidden="1" customWidth="1"/>
    <col min="23" max="23" width="9.421875" style="175" hidden="1" customWidth="1"/>
    <col min="24" max="24" width="1.421875" style="175" hidden="1" customWidth="1"/>
    <col min="25" max="35" width="10.421875" style="175" hidden="1" customWidth="1"/>
    <col min="36" max="37" width="0" style="175" hidden="1" customWidth="1"/>
    <col min="38" max="42" width="9.421875" style="175" hidden="1" customWidth="1"/>
    <col min="43" max="44" width="9.421875" style="175" customWidth="1"/>
    <col min="45" max="46" width="9.421875" style="175" hidden="1" customWidth="1"/>
    <col min="47" max="47" width="0" style="175" hidden="1" customWidth="1"/>
    <col min="48" max="254" width="7.7109375" style="175" customWidth="1"/>
    <col min="255" max="255" width="1.421875" style="175" customWidth="1"/>
    <col min="256" max="16384" width="3.00390625" style="175" customWidth="1"/>
  </cols>
  <sheetData>
    <row r="1" ht="19.5" customHeight="1" thickBot="1"/>
    <row r="2" spans="2:23" s="177" customFormat="1" ht="19.5" customHeight="1" thickBot="1">
      <c r="B2" s="407" t="s">
        <v>313</v>
      </c>
      <c r="C2" s="407"/>
      <c r="D2" s="407"/>
      <c r="E2" s="407"/>
      <c r="F2" s="407"/>
      <c r="G2" s="407"/>
      <c r="J2" s="408"/>
      <c r="K2" s="408"/>
      <c r="L2" s="408"/>
      <c r="M2" s="408"/>
      <c r="O2" s="178"/>
      <c r="P2" s="178"/>
      <c r="Q2" s="178"/>
      <c r="R2" s="179" t="s">
        <v>314</v>
      </c>
      <c r="S2" s="179" t="s">
        <v>315</v>
      </c>
      <c r="T2" s="179" t="s">
        <v>316</v>
      </c>
      <c r="U2" s="180" t="s">
        <v>317</v>
      </c>
      <c r="V2" s="181" t="s">
        <v>318</v>
      </c>
      <c r="W2" s="182" t="s">
        <v>319</v>
      </c>
    </row>
    <row r="3" spans="2:23" ht="24.75" customHeight="1" thickBot="1">
      <c r="B3" s="409" t="s">
        <v>316</v>
      </c>
      <c r="C3" s="410"/>
      <c r="D3" s="413" t="s">
        <v>320</v>
      </c>
      <c r="E3" s="414"/>
      <c r="F3" s="414" t="s">
        <v>321</v>
      </c>
      <c r="G3" s="415"/>
      <c r="J3" s="416" t="s">
        <v>316</v>
      </c>
      <c r="K3" s="418" t="s">
        <v>322</v>
      </c>
      <c r="L3" s="418"/>
      <c r="M3" s="419"/>
      <c r="O3" s="176" t="s">
        <v>323</v>
      </c>
      <c r="P3" s="176" t="s">
        <v>323</v>
      </c>
      <c r="R3" s="179"/>
      <c r="S3" s="179"/>
      <c r="T3" s="179" t="s">
        <v>222</v>
      </c>
      <c r="U3" s="183">
        <f>AG70/$Z$70*100</f>
        <v>0.1954979217959537</v>
      </c>
      <c r="V3" s="184">
        <f>AH70/$Z$70*100</f>
        <v>0</v>
      </c>
      <c r="W3" s="185">
        <f>AI70/$Z$70*100</f>
        <v>0</v>
      </c>
    </row>
    <row r="4" spans="2:47" ht="24.75" customHeight="1" thickBot="1">
      <c r="B4" s="411"/>
      <c r="C4" s="412"/>
      <c r="D4" s="186" t="s">
        <v>298</v>
      </c>
      <c r="E4" s="187" t="s">
        <v>299</v>
      </c>
      <c r="F4" s="186" t="s">
        <v>298</v>
      </c>
      <c r="G4" s="188" t="s">
        <v>299</v>
      </c>
      <c r="J4" s="417"/>
      <c r="K4" s="189" t="s">
        <v>317</v>
      </c>
      <c r="L4" s="190" t="s">
        <v>318</v>
      </c>
      <c r="M4" s="191" t="s">
        <v>319</v>
      </c>
      <c r="O4" s="192" t="s">
        <v>324</v>
      </c>
      <c r="P4" s="192" t="s">
        <v>325</v>
      </c>
      <c r="R4" s="193"/>
      <c r="S4" s="193"/>
      <c r="T4" s="193"/>
      <c r="U4" s="194"/>
      <c r="V4" s="195"/>
      <c r="W4" s="196"/>
      <c r="AT4" s="175" t="s">
        <v>391</v>
      </c>
      <c r="AU4" s="175" t="s">
        <v>392</v>
      </c>
    </row>
    <row r="5" spans="2:47" ht="24.75" customHeight="1">
      <c r="B5" s="420" t="s">
        <v>251</v>
      </c>
      <c r="C5" s="421"/>
      <c r="D5" s="197">
        <v>1226.0545348534558</v>
      </c>
      <c r="E5" s="198">
        <v>1224.3028019346673</v>
      </c>
      <c r="F5" s="198">
        <v>469.12587575831077</v>
      </c>
      <c r="G5" s="199">
        <v>490.9520237748418</v>
      </c>
      <c r="J5" s="200" t="s">
        <v>251</v>
      </c>
      <c r="K5" s="201">
        <f>$AG74*100</f>
        <v>18.924411380542573</v>
      </c>
      <c r="L5" s="202">
        <f>$AH74*100</f>
        <v>0</v>
      </c>
      <c r="M5" s="203">
        <f>$AI74*100</f>
        <v>0</v>
      </c>
      <c r="O5" s="204">
        <f>RANK(K5,$K$5:$K$23,0)</f>
        <v>9</v>
      </c>
      <c r="P5" s="204">
        <f>RANK(M5,$M$5:$M$23,1)</f>
        <v>1</v>
      </c>
      <c r="Q5" s="204"/>
      <c r="R5" s="205">
        <v>1</v>
      </c>
      <c r="S5" s="206">
        <f>MATCH(R5,$O$5:$O$23,0)</f>
        <v>9</v>
      </c>
      <c r="T5" s="207" t="str">
        <f aca="true" t="shared" si="0" ref="T5:T23">INDEX($J$5:$M$23,S5,1)</f>
        <v>繊維くず</v>
      </c>
      <c r="U5" s="208">
        <f>INDEX($J$5:$M$23,S5,2)</f>
        <v>204733.40308735927</v>
      </c>
      <c r="V5" s="209">
        <f>INDEX($J$5:$M$23,S5,3)</f>
        <v>0</v>
      </c>
      <c r="W5" s="210">
        <f>INDEX($J$5:$M$23,S5,4)</f>
        <v>0</v>
      </c>
      <c r="AS5" s="175" t="s">
        <v>268</v>
      </c>
      <c r="AT5" s="175">
        <v>1224.3028019346673</v>
      </c>
      <c r="AU5" s="175">
        <v>490.9520237748418</v>
      </c>
    </row>
    <row r="6" spans="2:47" ht="24.75" customHeight="1">
      <c r="B6" s="422" t="s">
        <v>326</v>
      </c>
      <c r="C6" s="423"/>
      <c r="D6" s="211">
        <v>15623.692370602768</v>
      </c>
      <c r="E6" s="212">
        <v>10131.096944193256</v>
      </c>
      <c r="F6" s="212">
        <v>5017.2401442803675</v>
      </c>
      <c r="G6" s="213">
        <v>3335.232221251061</v>
      </c>
      <c r="J6" s="214" t="s">
        <v>326</v>
      </c>
      <c r="K6" s="215">
        <f aca="true" t="shared" si="1" ref="K6:K23">$AG75*100</f>
        <v>6936.577055934355</v>
      </c>
      <c r="L6" s="216">
        <f aca="true" t="shared" si="2" ref="L6:L23">$AH75*100</f>
        <v>0</v>
      </c>
      <c r="M6" s="217">
        <f aca="true" t="shared" si="3" ref="M6:M23">$AI75*100</f>
        <v>0</v>
      </c>
      <c r="O6" s="204">
        <f aca="true" t="shared" si="4" ref="O6:O23">RANK(K6,$K$5:$K$23,0)</f>
        <v>6</v>
      </c>
      <c r="P6" s="204">
        <f aca="true" t="shared" si="5" ref="P6:P23">RANK(M6,$M$5:$M$23,1)</f>
        <v>1</v>
      </c>
      <c r="Q6" s="204"/>
      <c r="R6" s="218">
        <v>2</v>
      </c>
      <c r="S6" s="219">
        <f aca="true" t="shared" si="6" ref="S6:S23">MATCH(R6,$O$5:$O$23,0)</f>
        <v>6</v>
      </c>
      <c r="T6" s="220" t="str">
        <f t="shared" si="0"/>
        <v>廃プラスチック類</v>
      </c>
      <c r="U6" s="221">
        <f aca="true" t="shared" si="7" ref="U6:U23">INDEX($J$5:$M$23,S6,2)</f>
        <v>81353.02227442701</v>
      </c>
      <c r="V6" s="222">
        <f aca="true" t="shared" si="8" ref="V6:V23">INDEX($J$5:$M$23,S6,3)</f>
        <v>0</v>
      </c>
      <c r="W6" s="223">
        <f aca="true" t="shared" si="9" ref="W6:W23">INDEX($J$5:$M$23,S6,4)</f>
        <v>0</v>
      </c>
      <c r="AS6" s="175" t="s">
        <v>252</v>
      </c>
      <c r="AT6" s="175">
        <v>10131.096944193256</v>
      </c>
      <c r="AU6" s="175">
        <v>3335.232221251061</v>
      </c>
    </row>
    <row r="7" spans="2:47" ht="24.75" customHeight="1">
      <c r="B7" s="422" t="s">
        <v>327</v>
      </c>
      <c r="C7" s="423"/>
      <c r="D7" s="211">
        <v>1200.0966706972713</v>
      </c>
      <c r="E7" s="212">
        <v>1203.881496587636</v>
      </c>
      <c r="F7" s="212">
        <v>93.14117697731406</v>
      </c>
      <c r="G7" s="213">
        <v>128.16473176486517</v>
      </c>
      <c r="J7" s="214" t="s">
        <v>327</v>
      </c>
      <c r="K7" s="215">
        <f t="shared" si="1"/>
        <v>4221.889198840775</v>
      </c>
      <c r="L7" s="216">
        <f t="shared" si="2"/>
        <v>0</v>
      </c>
      <c r="M7" s="217">
        <f t="shared" si="3"/>
        <v>0</v>
      </c>
      <c r="O7" s="204">
        <f t="shared" si="4"/>
        <v>7</v>
      </c>
      <c r="P7" s="204">
        <f t="shared" si="5"/>
        <v>1</v>
      </c>
      <c r="Q7" s="204"/>
      <c r="R7" s="218">
        <v>3</v>
      </c>
      <c r="S7" s="219">
        <f t="shared" si="6"/>
        <v>5</v>
      </c>
      <c r="T7" s="220" t="str">
        <f t="shared" si="0"/>
        <v>廃アルカリ</v>
      </c>
      <c r="U7" s="221">
        <f t="shared" si="7"/>
        <v>55619.91229551667</v>
      </c>
      <c r="V7" s="222">
        <f t="shared" si="8"/>
        <v>0</v>
      </c>
      <c r="W7" s="223">
        <f t="shared" si="9"/>
        <v>0</v>
      </c>
      <c r="AS7" s="175" t="s">
        <v>262</v>
      </c>
      <c r="AT7" s="175">
        <v>1203.881496587636</v>
      </c>
      <c r="AU7" s="175">
        <v>128.16473176486517</v>
      </c>
    </row>
    <row r="8" spans="2:47" ht="24.75" customHeight="1">
      <c r="B8" s="422" t="s">
        <v>328</v>
      </c>
      <c r="C8" s="423"/>
      <c r="D8" s="211">
        <v>742.5363554914878</v>
      </c>
      <c r="E8" s="212">
        <v>885.2471663363384</v>
      </c>
      <c r="F8" s="212">
        <v>51.467065069975725</v>
      </c>
      <c r="G8" s="213">
        <v>69.47640894943292</v>
      </c>
      <c r="J8" s="214" t="s">
        <v>328</v>
      </c>
      <c r="K8" s="215">
        <f t="shared" si="1"/>
        <v>14399.76711125788</v>
      </c>
      <c r="L8" s="216">
        <f t="shared" si="2"/>
        <v>0</v>
      </c>
      <c r="M8" s="217">
        <f t="shared" si="3"/>
        <v>0</v>
      </c>
      <c r="O8" s="204">
        <f t="shared" si="4"/>
        <v>4</v>
      </c>
      <c r="P8" s="204">
        <f t="shared" si="5"/>
        <v>1</v>
      </c>
      <c r="Q8" s="204"/>
      <c r="R8" s="218">
        <v>4</v>
      </c>
      <c r="S8" s="219">
        <f t="shared" si="6"/>
        <v>4</v>
      </c>
      <c r="T8" s="220" t="str">
        <f t="shared" si="0"/>
        <v>廃酸</v>
      </c>
      <c r="U8" s="221">
        <f t="shared" si="7"/>
        <v>14399.76711125788</v>
      </c>
      <c r="V8" s="222">
        <f t="shared" si="8"/>
        <v>0</v>
      </c>
      <c r="W8" s="223">
        <f t="shared" si="9"/>
        <v>0</v>
      </c>
      <c r="AS8" s="175" t="s">
        <v>266</v>
      </c>
      <c r="AT8" s="175">
        <v>885.2471663363384</v>
      </c>
      <c r="AU8" s="175">
        <v>69.47640894943292</v>
      </c>
    </row>
    <row r="9" spans="2:47" ht="24.75" customHeight="1">
      <c r="B9" s="422" t="s">
        <v>237</v>
      </c>
      <c r="C9" s="423"/>
      <c r="D9" s="211">
        <v>581.8349594787518</v>
      </c>
      <c r="E9" s="212">
        <v>407.8288923608575</v>
      </c>
      <c r="F9" s="212">
        <v>46.785216968032124</v>
      </c>
      <c r="G9" s="213">
        <v>46.3199087101171</v>
      </c>
      <c r="J9" s="214" t="s">
        <v>237</v>
      </c>
      <c r="K9" s="215">
        <f t="shared" si="1"/>
        <v>55619.91229551667</v>
      </c>
      <c r="L9" s="216">
        <f t="shared" si="2"/>
        <v>0</v>
      </c>
      <c r="M9" s="217">
        <f t="shared" si="3"/>
        <v>0</v>
      </c>
      <c r="O9" s="204">
        <f t="shared" si="4"/>
        <v>3</v>
      </c>
      <c r="P9" s="204">
        <f t="shared" si="5"/>
        <v>1</v>
      </c>
      <c r="Q9" s="204"/>
      <c r="R9" s="218">
        <v>5</v>
      </c>
      <c r="S9" s="219">
        <f t="shared" si="6"/>
        <v>8</v>
      </c>
      <c r="T9" s="220" t="str">
        <f t="shared" si="0"/>
        <v>木くず</v>
      </c>
      <c r="U9" s="221">
        <f t="shared" si="7"/>
        <v>11928.871861257263</v>
      </c>
      <c r="V9" s="222">
        <f t="shared" si="8"/>
        <v>0</v>
      </c>
      <c r="W9" s="223">
        <f t="shared" si="9"/>
        <v>0</v>
      </c>
      <c r="AS9" s="175" t="s">
        <v>267</v>
      </c>
      <c r="AT9" s="175">
        <v>407.8288923608575</v>
      </c>
      <c r="AU9" s="175">
        <v>46.3199087101171</v>
      </c>
    </row>
    <row r="10" spans="2:47" ht="24.75" customHeight="1">
      <c r="B10" s="424" t="s">
        <v>231</v>
      </c>
      <c r="C10" s="423"/>
      <c r="D10" s="211">
        <v>3347.3524756693882</v>
      </c>
      <c r="E10" s="212">
        <v>3066.6513941184226</v>
      </c>
      <c r="F10" s="212">
        <v>1167.4474695794888</v>
      </c>
      <c r="G10" s="213">
        <v>1124.545197344064</v>
      </c>
      <c r="J10" s="214" t="s">
        <v>231</v>
      </c>
      <c r="K10" s="215">
        <f t="shared" si="1"/>
        <v>81353.02227442701</v>
      </c>
      <c r="L10" s="216">
        <f t="shared" si="2"/>
        <v>0</v>
      </c>
      <c r="M10" s="217">
        <f t="shared" si="3"/>
        <v>0</v>
      </c>
      <c r="O10" s="204">
        <f t="shared" si="4"/>
        <v>2</v>
      </c>
      <c r="P10" s="204">
        <f t="shared" si="5"/>
        <v>1</v>
      </c>
      <c r="Q10" s="204"/>
      <c r="R10" s="218">
        <v>6</v>
      </c>
      <c r="S10" s="219">
        <f t="shared" si="6"/>
        <v>2</v>
      </c>
      <c r="T10" s="220" t="str">
        <f t="shared" si="0"/>
        <v>汚泥</v>
      </c>
      <c r="U10" s="221">
        <f t="shared" si="7"/>
        <v>6936.577055934355</v>
      </c>
      <c r="V10" s="222">
        <f t="shared" si="8"/>
        <v>0</v>
      </c>
      <c r="W10" s="223">
        <f t="shared" si="9"/>
        <v>0</v>
      </c>
      <c r="AS10" s="175" t="s">
        <v>260</v>
      </c>
      <c r="AT10" s="175">
        <v>3066.6513941184226</v>
      </c>
      <c r="AU10" s="175">
        <v>1124.545197344064</v>
      </c>
    </row>
    <row r="11" spans="2:47" ht="24.75" customHeight="1">
      <c r="B11" s="422" t="s">
        <v>240</v>
      </c>
      <c r="C11" s="423"/>
      <c r="D11" s="211">
        <v>733.4685917220611</v>
      </c>
      <c r="E11" s="212">
        <v>740.7087409290348</v>
      </c>
      <c r="F11" s="212">
        <v>41.72448714064058</v>
      </c>
      <c r="G11" s="213">
        <v>48.79035644079855</v>
      </c>
      <c r="J11" s="214" t="s">
        <v>240</v>
      </c>
      <c r="K11" s="215">
        <f t="shared" si="1"/>
        <v>85.97475502028672</v>
      </c>
      <c r="L11" s="216">
        <f t="shared" si="2"/>
        <v>0</v>
      </c>
      <c r="M11" s="217">
        <f t="shared" si="3"/>
        <v>0</v>
      </c>
      <c r="O11" s="204">
        <f t="shared" si="4"/>
        <v>8</v>
      </c>
      <c r="P11" s="204">
        <f t="shared" si="5"/>
        <v>1</v>
      </c>
      <c r="Q11" s="204"/>
      <c r="R11" s="218">
        <v>7</v>
      </c>
      <c r="S11" s="219">
        <f t="shared" si="6"/>
        <v>3</v>
      </c>
      <c r="T11" s="220" t="str">
        <f t="shared" si="0"/>
        <v>廃油</v>
      </c>
      <c r="U11" s="221">
        <f t="shared" si="7"/>
        <v>4221.889198840775</v>
      </c>
      <c r="V11" s="222">
        <f t="shared" si="8"/>
        <v>0</v>
      </c>
      <c r="W11" s="223">
        <f t="shared" si="9"/>
        <v>0</v>
      </c>
      <c r="AS11" s="175" t="s">
        <v>269</v>
      </c>
      <c r="AT11" s="175">
        <v>740.7087409290348</v>
      </c>
      <c r="AU11" s="175">
        <v>48.79035644079855</v>
      </c>
    </row>
    <row r="12" spans="2:47" ht="24.75" customHeight="1">
      <c r="B12" s="422" t="s">
        <v>232</v>
      </c>
      <c r="C12" s="423"/>
      <c r="D12" s="211">
        <v>4827.319525923304</v>
      </c>
      <c r="E12" s="212">
        <v>4899.4947623044145</v>
      </c>
      <c r="F12" s="212">
        <v>291.6065020927682</v>
      </c>
      <c r="G12" s="213">
        <v>300.40933525873055</v>
      </c>
      <c r="J12" s="214" t="s">
        <v>232</v>
      </c>
      <c r="K12" s="215">
        <f t="shared" si="1"/>
        <v>11928.871861257263</v>
      </c>
      <c r="L12" s="216">
        <f t="shared" si="2"/>
        <v>0</v>
      </c>
      <c r="M12" s="217">
        <f t="shared" si="3"/>
        <v>0</v>
      </c>
      <c r="O12" s="204">
        <f t="shared" si="4"/>
        <v>5</v>
      </c>
      <c r="P12" s="204">
        <f t="shared" si="5"/>
        <v>1</v>
      </c>
      <c r="Q12" s="204"/>
      <c r="R12" s="218">
        <v>8</v>
      </c>
      <c r="S12" s="219">
        <f t="shared" si="6"/>
        <v>7</v>
      </c>
      <c r="T12" s="220" t="str">
        <f t="shared" si="0"/>
        <v>紙くず</v>
      </c>
      <c r="U12" s="221">
        <f t="shared" si="7"/>
        <v>85.97475502028672</v>
      </c>
      <c r="V12" s="222">
        <f t="shared" si="8"/>
        <v>0</v>
      </c>
      <c r="W12" s="223">
        <f t="shared" si="9"/>
        <v>0</v>
      </c>
      <c r="AS12" s="175" t="s">
        <v>258</v>
      </c>
      <c r="AT12" s="175">
        <v>4899.4947623044145</v>
      </c>
      <c r="AU12" s="175">
        <v>300.40933525873055</v>
      </c>
    </row>
    <row r="13" spans="2:47" ht="24.75" customHeight="1">
      <c r="B13" s="422" t="s">
        <v>259</v>
      </c>
      <c r="C13" s="423"/>
      <c r="D13" s="211">
        <v>48.82290757309521</v>
      </c>
      <c r="E13" s="212">
        <v>42.782954247716624</v>
      </c>
      <c r="F13" s="212">
        <v>8.094307613884633</v>
      </c>
      <c r="G13" s="213">
        <v>12.454138023991117</v>
      </c>
      <c r="J13" s="214" t="s">
        <v>259</v>
      </c>
      <c r="K13" s="215">
        <f t="shared" si="1"/>
        <v>204733.40308735927</v>
      </c>
      <c r="L13" s="216">
        <f t="shared" si="2"/>
        <v>0</v>
      </c>
      <c r="M13" s="217">
        <f t="shared" si="3"/>
        <v>0</v>
      </c>
      <c r="O13" s="204">
        <f t="shared" si="4"/>
        <v>1</v>
      </c>
      <c r="P13" s="204">
        <f t="shared" si="5"/>
        <v>1</v>
      </c>
      <c r="Q13" s="204"/>
      <c r="R13" s="218">
        <v>9</v>
      </c>
      <c r="S13" s="219">
        <f t="shared" si="6"/>
        <v>1</v>
      </c>
      <c r="T13" s="220" t="str">
        <f t="shared" si="0"/>
        <v>燃え殻</v>
      </c>
      <c r="U13" s="221">
        <f t="shared" si="7"/>
        <v>18.924411380542573</v>
      </c>
      <c r="V13" s="222">
        <f t="shared" si="8"/>
        <v>0</v>
      </c>
      <c r="W13" s="223">
        <f t="shared" si="9"/>
        <v>0</v>
      </c>
      <c r="AS13" s="175" t="s">
        <v>273</v>
      </c>
      <c r="AT13" s="175">
        <v>42.782954247716624</v>
      </c>
      <c r="AU13" s="175">
        <v>12.454138023991117</v>
      </c>
    </row>
    <row r="14" spans="2:47" ht="24.75" customHeight="1">
      <c r="B14" s="422" t="s">
        <v>261</v>
      </c>
      <c r="C14" s="423"/>
      <c r="D14" s="211">
        <v>1749.199295348526</v>
      </c>
      <c r="E14" s="212">
        <v>1823.0242182783288</v>
      </c>
      <c r="F14" s="212">
        <v>50.326226069191165</v>
      </c>
      <c r="G14" s="213">
        <v>63.16256270987037</v>
      </c>
      <c r="J14" s="214" t="s">
        <v>261</v>
      </c>
      <c r="K14" s="215">
        <f t="shared" si="1"/>
        <v>0</v>
      </c>
      <c r="L14" s="216">
        <f t="shared" si="2"/>
        <v>0</v>
      </c>
      <c r="M14" s="217">
        <f t="shared" si="3"/>
        <v>0</v>
      </c>
      <c r="O14" s="204">
        <f t="shared" si="4"/>
        <v>10</v>
      </c>
      <c r="P14" s="204">
        <f t="shared" si="5"/>
        <v>1</v>
      </c>
      <c r="Q14" s="204"/>
      <c r="R14" s="218">
        <v>10</v>
      </c>
      <c r="S14" s="219">
        <f t="shared" si="6"/>
        <v>10</v>
      </c>
      <c r="T14" s="220" t="str">
        <f t="shared" si="0"/>
        <v>動植物性残さ</v>
      </c>
      <c r="U14" s="221">
        <f t="shared" si="7"/>
        <v>0</v>
      </c>
      <c r="V14" s="222">
        <f t="shared" si="8"/>
        <v>0</v>
      </c>
      <c r="W14" s="223">
        <f t="shared" si="9"/>
        <v>0</v>
      </c>
      <c r="AS14" s="175" t="s">
        <v>264</v>
      </c>
      <c r="AT14" s="175">
        <v>1823.0242182783288</v>
      </c>
      <c r="AU14" s="175">
        <v>63.16256270987037</v>
      </c>
    </row>
    <row r="15" spans="2:47" ht="24.75" customHeight="1">
      <c r="B15" s="422" t="s">
        <v>329</v>
      </c>
      <c r="C15" s="423"/>
      <c r="D15" s="211">
        <v>88.08643636439045</v>
      </c>
      <c r="E15" s="212">
        <v>59.27947671901971</v>
      </c>
      <c r="F15" s="212">
        <v>6.788496669255819</v>
      </c>
      <c r="G15" s="213">
        <v>3.597398311589671</v>
      </c>
      <c r="J15" s="214" t="s">
        <v>329</v>
      </c>
      <c r="K15" s="215">
        <f t="shared" si="1"/>
        <v>0</v>
      </c>
      <c r="L15" s="216">
        <f t="shared" si="2"/>
        <v>0</v>
      </c>
      <c r="M15" s="217">
        <f t="shared" si="3"/>
        <v>0</v>
      </c>
      <c r="O15" s="204">
        <f t="shared" si="4"/>
        <v>10</v>
      </c>
      <c r="P15" s="204">
        <f t="shared" si="5"/>
        <v>1</v>
      </c>
      <c r="Q15" s="204"/>
      <c r="R15" s="218">
        <v>11</v>
      </c>
      <c r="S15" s="219" t="e">
        <f t="shared" si="6"/>
        <v>#N/A</v>
      </c>
      <c r="T15" s="220" t="e">
        <f t="shared" si="0"/>
        <v>#N/A</v>
      </c>
      <c r="U15" s="221" t="e">
        <f t="shared" si="7"/>
        <v>#N/A</v>
      </c>
      <c r="V15" s="222" t="e">
        <f t="shared" si="8"/>
        <v>#N/A</v>
      </c>
      <c r="W15" s="223" t="e">
        <f t="shared" si="9"/>
        <v>#N/A</v>
      </c>
      <c r="AS15" s="175" t="s">
        <v>271</v>
      </c>
      <c r="AT15" s="175">
        <v>59.27947671901971</v>
      </c>
      <c r="AU15" s="175">
        <v>3.597398311589671</v>
      </c>
    </row>
    <row r="16" spans="2:47" ht="24.75" customHeight="1">
      <c r="B16" s="422" t="s">
        <v>265</v>
      </c>
      <c r="C16" s="423"/>
      <c r="D16" s="211">
        <v>18.924411380542573</v>
      </c>
      <c r="E16" s="212">
        <v>17.41210632666585</v>
      </c>
      <c r="F16" s="212">
        <v>7.254835695141992</v>
      </c>
      <c r="G16" s="213">
        <v>7.151196872767887</v>
      </c>
      <c r="J16" s="214" t="s">
        <v>265</v>
      </c>
      <c r="K16" s="215">
        <f t="shared" si="1"/>
        <v>0</v>
      </c>
      <c r="L16" s="216">
        <f t="shared" si="2"/>
        <v>0</v>
      </c>
      <c r="M16" s="217">
        <f t="shared" si="3"/>
        <v>0</v>
      </c>
      <c r="O16" s="204">
        <f t="shared" si="4"/>
        <v>10</v>
      </c>
      <c r="P16" s="204">
        <f t="shared" si="5"/>
        <v>1</v>
      </c>
      <c r="Q16" s="204"/>
      <c r="R16" s="218">
        <v>12</v>
      </c>
      <c r="S16" s="219" t="e">
        <f t="shared" si="6"/>
        <v>#N/A</v>
      </c>
      <c r="T16" s="220" t="e">
        <f t="shared" si="0"/>
        <v>#N/A</v>
      </c>
      <c r="U16" s="221" t="e">
        <f t="shared" si="7"/>
        <v>#N/A</v>
      </c>
      <c r="V16" s="222" t="e">
        <f t="shared" si="8"/>
        <v>#N/A</v>
      </c>
      <c r="W16" s="223" t="e">
        <f t="shared" si="9"/>
        <v>#N/A</v>
      </c>
      <c r="AS16" s="175" t="s">
        <v>244</v>
      </c>
      <c r="AT16" s="175">
        <v>17.41210632666585</v>
      </c>
      <c r="AU16" s="175">
        <v>7.151196872767887</v>
      </c>
    </row>
    <row r="17" spans="2:47" ht="24.75" customHeight="1">
      <c r="B17" s="422" t="s">
        <v>230</v>
      </c>
      <c r="C17" s="423"/>
      <c r="D17" s="211">
        <v>6936.577055934355</v>
      </c>
      <c r="E17" s="212">
        <v>6927.20911344258</v>
      </c>
      <c r="F17" s="212">
        <v>160.41447147532</v>
      </c>
      <c r="G17" s="213">
        <v>167.92572259129145</v>
      </c>
      <c r="J17" s="214" t="s">
        <v>230</v>
      </c>
      <c r="K17" s="215">
        <f t="shared" si="1"/>
        <v>0</v>
      </c>
      <c r="L17" s="216">
        <f t="shared" si="2"/>
        <v>0</v>
      </c>
      <c r="M17" s="217">
        <f t="shared" si="3"/>
        <v>0</v>
      </c>
      <c r="O17" s="204">
        <f t="shared" si="4"/>
        <v>10</v>
      </c>
      <c r="P17" s="204">
        <f t="shared" si="5"/>
        <v>1</v>
      </c>
      <c r="Q17" s="204"/>
      <c r="R17" s="218">
        <v>13</v>
      </c>
      <c r="S17" s="219" t="e">
        <f t="shared" si="6"/>
        <v>#N/A</v>
      </c>
      <c r="T17" s="220" t="e">
        <f t="shared" si="0"/>
        <v>#N/A</v>
      </c>
      <c r="U17" s="221" t="e">
        <f t="shared" si="7"/>
        <v>#N/A</v>
      </c>
      <c r="V17" s="222" t="e">
        <f t="shared" si="8"/>
        <v>#N/A</v>
      </c>
      <c r="W17" s="223" t="e">
        <f t="shared" si="9"/>
        <v>#N/A</v>
      </c>
      <c r="AS17" s="175" t="s">
        <v>256</v>
      </c>
      <c r="AT17" s="175">
        <v>6927.20911344258</v>
      </c>
      <c r="AU17" s="175">
        <v>167.92572259129145</v>
      </c>
    </row>
    <row r="18" spans="2:47" ht="34.5" customHeight="1">
      <c r="B18" s="425" t="s">
        <v>330</v>
      </c>
      <c r="C18" s="423"/>
      <c r="D18" s="211">
        <v>4221.889198840775</v>
      </c>
      <c r="E18" s="212">
        <v>4281.2021184751575</v>
      </c>
      <c r="F18" s="212">
        <v>1294.9859029613135</v>
      </c>
      <c r="G18" s="213">
        <v>1481.208086055317</v>
      </c>
      <c r="J18" s="224" t="s">
        <v>331</v>
      </c>
      <c r="K18" s="215">
        <f t="shared" si="1"/>
        <v>0</v>
      </c>
      <c r="L18" s="216">
        <f t="shared" si="2"/>
        <v>0</v>
      </c>
      <c r="M18" s="217">
        <f t="shared" si="3"/>
        <v>0</v>
      </c>
      <c r="O18" s="204">
        <f t="shared" si="4"/>
        <v>10</v>
      </c>
      <c r="P18" s="204">
        <f t="shared" si="5"/>
        <v>1</v>
      </c>
      <c r="Q18" s="204"/>
      <c r="R18" s="218">
        <v>14</v>
      </c>
      <c r="S18" s="219" t="e">
        <f t="shared" si="6"/>
        <v>#N/A</v>
      </c>
      <c r="T18" s="220" t="e">
        <f t="shared" si="0"/>
        <v>#N/A</v>
      </c>
      <c r="U18" s="221" t="e">
        <f t="shared" si="7"/>
        <v>#N/A</v>
      </c>
      <c r="V18" s="222" t="e">
        <f t="shared" si="8"/>
        <v>#N/A</v>
      </c>
      <c r="W18" s="223" t="e">
        <f t="shared" si="9"/>
        <v>#N/A</v>
      </c>
      <c r="AS18" s="175" t="s">
        <v>309</v>
      </c>
      <c r="AT18" s="175">
        <v>4281.2021184751575</v>
      </c>
      <c r="AU18" s="175">
        <v>1481.208086055317</v>
      </c>
    </row>
    <row r="19" spans="2:47" ht="24.75" customHeight="1">
      <c r="B19" s="424" t="s">
        <v>229</v>
      </c>
      <c r="C19" s="423"/>
      <c r="D19" s="211">
        <v>14399.767111257877</v>
      </c>
      <c r="E19" s="212">
        <v>14206.097174467148</v>
      </c>
      <c r="F19" s="212">
        <v>1089.5138994284293</v>
      </c>
      <c r="G19" s="213">
        <v>1186.3530266645555</v>
      </c>
      <c r="J19" s="214" t="s">
        <v>229</v>
      </c>
      <c r="K19" s="215">
        <f t="shared" si="1"/>
        <v>0</v>
      </c>
      <c r="L19" s="216">
        <f t="shared" si="2"/>
        <v>0</v>
      </c>
      <c r="M19" s="217">
        <f t="shared" si="3"/>
        <v>0</v>
      </c>
      <c r="O19" s="204">
        <f t="shared" si="4"/>
        <v>10</v>
      </c>
      <c r="P19" s="204">
        <f t="shared" si="5"/>
        <v>1</v>
      </c>
      <c r="Q19" s="204"/>
      <c r="R19" s="218">
        <v>15</v>
      </c>
      <c r="S19" s="219" t="e">
        <f t="shared" si="6"/>
        <v>#N/A</v>
      </c>
      <c r="T19" s="220" t="e">
        <f t="shared" si="0"/>
        <v>#N/A</v>
      </c>
      <c r="U19" s="221" t="e">
        <f t="shared" si="7"/>
        <v>#N/A</v>
      </c>
      <c r="V19" s="222" t="e">
        <f t="shared" si="8"/>
        <v>#N/A</v>
      </c>
      <c r="W19" s="223" t="e">
        <f t="shared" si="9"/>
        <v>#N/A</v>
      </c>
      <c r="AS19" s="175" t="s">
        <v>255</v>
      </c>
      <c r="AT19" s="175">
        <v>14206.097174467148</v>
      </c>
      <c r="AU19" s="175">
        <v>1186.3530266645555</v>
      </c>
    </row>
    <row r="20" spans="2:47" ht="24.75" customHeight="1">
      <c r="B20" s="422" t="s">
        <v>227</v>
      </c>
      <c r="C20" s="423"/>
      <c r="D20" s="211">
        <v>55619.91229551667</v>
      </c>
      <c r="E20" s="212">
        <v>57373.52131679411</v>
      </c>
      <c r="F20" s="212">
        <v>2127.605267722669</v>
      </c>
      <c r="G20" s="213">
        <v>1900.998856610102</v>
      </c>
      <c r="J20" s="214" t="s">
        <v>227</v>
      </c>
      <c r="K20" s="215">
        <f t="shared" si="1"/>
        <v>0</v>
      </c>
      <c r="L20" s="216">
        <f t="shared" si="2"/>
        <v>0</v>
      </c>
      <c r="M20" s="217">
        <f t="shared" si="3"/>
        <v>0</v>
      </c>
      <c r="O20" s="204">
        <f t="shared" si="4"/>
        <v>10</v>
      </c>
      <c r="P20" s="204">
        <f t="shared" si="5"/>
        <v>1</v>
      </c>
      <c r="Q20" s="204"/>
      <c r="R20" s="218">
        <v>16</v>
      </c>
      <c r="S20" s="219" t="e">
        <f t="shared" si="6"/>
        <v>#N/A</v>
      </c>
      <c r="T20" s="220" t="e">
        <f t="shared" si="0"/>
        <v>#N/A</v>
      </c>
      <c r="U20" s="221" t="e">
        <f t="shared" si="7"/>
        <v>#N/A</v>
      </c>
      <c r="V20" s="222" t="e">
        <f t="shared" si="8"/>
        <v>#N/A</v>
      </c>
      <c r="W20" s="223" t="e">
        <f t="shared" si="9"/>
        <v>#N/A</v>
      </c>
      <c r="AS20" s="175" t="s">
        <v>254</v>
      </c>
      <c r="AT20" s="175">
        <v>57373.52131679411</v>
      </c>
      <c r="AU20" s="175">
        <v>1900.998856610102</v>
      </c>
    </row>
    <row r="21" spans="2:47" ht="24.75" customHeight="1">
      <c r="B21" s="422" t="s">
        <v>332</v>
      </c>
      <c r="C21" s="423"/>
      <c r="D21" s="211">
        <v>81353.02227442701</v>
      </c>
      <c r="E21" s="212">
        <v>80878.17544126353</v>
      </c>
      <c r="F21" s="212">
        <v>35.72777400541287</v>
      </c>
      <c r="G21" s="213">
        <v>36.000078091514226</v>
      </c>
      <c r="J21" s="214" t="s">
        <v>226</v>
      </c>
      <c r="K21" s="215">
        <f>$AG90*100</f>
        <v>0</v>
      </c>
      <c r="L21" s="216">
        <f t="shared" si="2"/>
        <v>0</v>
      </c>
      <c r="M21" s="217">
        <f t="shared" si="3"/>
        <v>0</v>
      </c>
      <c r="O21" s="204">
        <f t="shared" si="4"/>
        <v>10</v>
      </c>
      <c r="P21" s="204">
        <f t="shared" si="5"/>
        <v>1</v>
      </c>
      <c r="Q21" s="204"/>
      <c r="R21" s="218">
        <v>17</v>
      </c>
      <c r="S21" s="219" t="e">
        <f t="shared" si="6"/>
        <v>#N/A</v>
      </c>
      <c r="T21" s="220" t="e">
        <f t="shared" si="0"/>
        <v>#N/A</v>
      </c>
      <c r="U21" s="221" t="e">
        <f t="shared" si="7"/>
        <v>#N/A</v>
      </c>
      <c r="V21" s="222" t="e">
        <f t="shared" si="8"/>
        <v>#N/A</v>
      </c>
      <c r="W21" s="223" t="e">
        <f t="shared" si="9"/>
        <v>#N/A</v>
      </c>
      <c r="AS21" s="175" t="s">
        <v>253</v>
      </c>
      <c r="AT21" s="175">
        <v>80878.17544126353</v>
      </c>
      <c r="AU21" s="175">
        <v>36.000078091514226</v>
      </c>
    </row>
    <row r="22" spans="2:47" ht="24.75" customHeight="1">
      <c r="B22" s="422" t="s">
        <v>272</v>
      </c>
      <c r="C22" s="423"/>
      <c r="D22" s="211">
        <v>85.97475502028672</v>
      </c>
      <c r="E22" s="212">
        <v>83.81483693318607</v>
      </c>
      <c r="F22" s="212">
        <v>4.554508006926507</v>
      </c>
      <c r="G22" s="213">
        <v>4.712392396912294</v>
      </c>
      <c r="J22" s="214" t="s">
        <v>272</v>
      </c>
      <c r="K22" s="215">
        <f t="shared" si="1"/>
        <v>0</v>
      </c>
      <c r="L22" s="216">
        <f t="shared" si="2"/>
        <v>0</v>
      </c>
      <c r="M22" s="217">
        <f t="shared" si="3"/>
        <v>0</v>
      </c>
      <c r="O22" s="204">
        <f t="shared" si="4"/>
        <v>10</v>
      </c>
      <c r="P22" s="204">
        <f t="shared" si="5"/>
        <v>1</v>
      </c>
      <c r="Q22" s="204"/>
      <c r="R22" s="218">
        <v>18</v>
      </c>
      <c r="S22" s="219" t="e">
        <f t="shared" si="6"/>
        <v>#N/A</v>
      </c>
      <c r="T22" s="220" t="e">
        <f t="shared" si="0"/>
        <v>#N/A</v>
      </c>
      <c r="U22" s="221" t="e">
        <f t="shared" si="7"/>
        <v>#N/A</v>
      </c>
      <c r="V22" s="222" t="e">
        <f t="shared" si="8"/>
        <v>#N/A</v>
      </c>
      <c r="W22" s="223" t="e">
        <f t="shared" si="9"/>
        <v>#N/A</v>
      </c>
      <c r="AS22" s="175" t="s">
        <v>270</v>
      </c>
      <c r="AT22" s="175">
        <v>83.81483693318607</v>
      </c>
      <c r="AU22" s="175">
        <v>4.712392396912294</v>
      </c>
    </row>
    <row r="23" spans="2:47" ht="24.75" customHeight="1" thickBot="1">
      <c r="B23" s="411" t="s">
        <v>333</v>
      </c>
      <c r="C23" s="412"/>
      <c r="D23" s="225">
        <v>11928.871861257263</v>
      </c>
      <c r="E23" s="226">
        <v>11743.790261341419</v>
      </c>
      <c r="F23" s="226">
        <v>2291.631421408977</v>
      </c>
      <c r="G23" s="227">
        <v>2031.6831987837652</v>
      </c>
      <c r="J23" s="228" t="s">
        <v>333</v>
      </c>
      <c r="K23" s="229">
        <f t="shared" si="1"/>
        <v>0</v>
      </c>
      <c r="L23" s="230">
        <f t="shared" si="2"/>
        <v>0</v>
      </c>
      <c r="M23" s="231">
        <f t="shared" si="3"/>
        <v>0</v>
      </c>
      <c r="O23" s="204">
        <f t="shared" si="4"/>
        <v>10</v>
      </c>
      <c r="P23" s="204">
        <f t="shared" si="5"/>
        <v>1</v>
      </c>
      <c r="Q23" s="204"/>
      <c r="R23" s="232">
        <v>19</v>
      </c>
      <c r="S23" s="233" t="e">
        <f t="shared" si="6"/>
        <v>#N/A</v>
      </c>
      <c r="T23" s="234" t="e">
        <f t="shared" si="0"/>
        <v>#N/A</v>
      </c>
      <c r="U23" s="235" t="e">
        <f t="shared" si="7"/>
        <v>#N/A</v>
      </c>
      <c r="V23" s="236" t="e">
        <f t="shared" si="8"/>
        <v>#N/A</v>
      </c>
      <c r="W23" s="237" t="e">
        <f t="shared" si="9"/>
        <v>#N/A</v>
      </c>
      <c r="AS23" s="175" t="s">
        <v>228</v>
      </c>
      <c r="AT23" s="175">
        <v>11743.790261341419</v>
      </c>
      <c r="AU23" s="175">
        <v>2031.6831987837652</v>
      </c>
    </row>
    <row r="24" spans="2:13" ht="27.75" customHeight="1">
      <c r="B24" s="426" t="s">
        <v>334</v>
      </c>
      <c r="C24" s="426"/>
      <c r="D24" s="426"/>
      <c r="E24" s="426"/>
      <c r="F24" s="426"/>
      <c r="G24" s="426"/>
      <c r="J24" s="238"/>
      <c r="K24" s="238"/>
      <c r="L24" s="238"/>
      <c r="M24" s="238"/>
    </row>
    <row r="25" spans="2:13" ht="19.5" customHeight="1">
      <c r="B25" s="238"/>
      <c r="C25" s="238"/>
      <c r="D25" s="238"/>
      <c r="E25" s="238"/>
      <c r="F25" s="238"/>
      <c r="G25" s="238"/>
      <c r="J25" s="238"/>
      <c r="K25" s="238"/>
      <c r="L25" s="238"/>
      <c r="M25" s="238"/>
    </row>
    <row r="26" spans="2:7" ht="19.5" customHeight="1" hidden="1">
      <c r="B26" s="427" t="s">
        <v>316</v>
      </c>
      <c r="C26" s="428"/>
      <c r="D26" s="431" t="s">
        <v>335</v>
      </c>
      <c r="E26" s="432"/>
      <c r="F26" s="176" t="s">
        <v>336</v>
      </c>
      <c r="G26" s="176" t="s">
        <v>337</v>
      </c>
    </row>
    <row r="27" spans="2:7" ht="19.5" customHeight="1" hidden="1" thickBot="1">
      <c r="B27" s="429"/>
      <c r="C27" s="430"/>
      <c r="D27" s="239" t="s">
        <v>336</v>
      </c>
      <c r="E27" s="191" t="s">
        <v>337</v>
      </c>
      <c r="F27" s="176" t="s">
        <v>314</v>
      </c>
      <c r="G27" s="176" t="s">
        <v>314</v>
      </c>
    </row>
    <row r="28" spans="2:7" ht="19.5" customHeight="1" hidden="1">
      <c r="B28" s="433" t="s">
        <v>251</v>
      </c>
      <c r="C28" s="434"/>
      <c r="D28" s="240">
        <f aca="true" t="shared" si="10" ref="D28:D46">(E5-D5)/10</f>
        <v>-0.1751732918788548</v>
      </c>
      <c r="E28" s="241">
        <f aca="true" t="shared" si="11" ref="E28:E46">(G5-F5)/10</f>
        <v>2.182614801653102</v>
      </c>
      <c r="F28" s="175">
        <f>RANK(D28,D$28:D$46,0)</f>
        <v>9</v>
      </c>
      <c r="G28" s="175">
        <f>RANK(E28,E$28:E$46,1)</f>
        <v>16</v>
      </c>
    </row>
    <row r="29" spans="2:46" ht="19.5" customHeight="1" hidden="1">
      <c r="B29" s="435" t="s">
        <v>326</v>
      </c>
      <c r="C29" s="436"/>
      <c r="D29" s="242">
        <f t="shared" si="10"/>
        <v>-549.2595426409513</v>
      </c>
      <c r="E29" s="243">
        <f t="shared" si="11"/>
        <v>-168.20079230293064</v>
      </c>
      <c r="F29" s="175">
        <f aca="true" t="shared" si="12" ref="F29:F46">RANK(D29,D$28:D$46,0)</f>
        <v>19</v>
      </c>
      <c r="G29" s="175">
        <f aca="true" t="shared" si="13" ref="G29:G46">RANK(E29,E$28:E$46,1)</f>
        <v>1</v>
      </c>
      <c r="AS29" s="247" t="s">
        <v>349</v>
      </c>
      <c r="AT29" s="247" t="s">
        <v>350</v>
      </c>
    </row>
    <row r="30" spans="2:46" ht="19.5" customHeight="1" hidden="1">
      <c r="B30" s="435" t="s">
        <v>327</v>
      </c>
      <c r="C30" s="436"/>
      <c r="D30" s="242">
        <f t="shared" si="10"/>
        <v>0.37848258903648</v>
      </c>
      <c r="E30" s="243">
        <f t="shared" si="11"/>
        <v>3.5023554787551108</v>
      </c>
      <c r="F30" s="175">
        <f t="shared" si="12"/>
        <v>7</v>
      </c>
      <c r="G30" s="175">
        <f t="shared" si="13"/>
        <v>17</v>
      </c>
      <c r="AS30" s="250">
        <f>'[2]表Ⅲ10処理処分結果'!H6</f>
        <v>47.98297436597569</v>
      </c>
      <c r="AT30" s="250">
        <f>'[2]表Ⅲ10処理処分結果'!I6</f>
        <v>1226.0545348534558</v>
      </c>
    </row>
    <row r="31" spans="2:46" ht="19.5" customHeight="1" hidden="1">
      <c r="B31" s="435" t="s">
        <v>328</v>
      </c>
      <c r="C31" s="436"/>
      <c r="D31" s="242">
        <f t="shared" si="10"/>
        <v>14.271081084485058</v>
      </c>
      <c r="E31" s="243">
        <f t="shared" si="11"/>
        <v>1.8009343879457198</v>
      </c>
      <c r="F31" s="175">
        <f t="shared" si="12"/>
        <v>2</v>
      </c>
      <c r="G31" s="175">
        <f t="shared" si="13"/>
        <v>15</v>
      </c>
      <c r="AS31" s="252">
        <f>'[2]表Ⅲ10処理処分結果'!H7</f>
        <v>2.615470768933822</v>
      </c>
      <c r="AT31" s="252">
        <f>'[2]表Ⅲ10処理処分結果'!I7</f>
        <v>66.83015880945091</v>
      </c>
    </row>
    <row r="32" spans="2:46" ht="19.5" customHeight="1" hidden="1">
      <c r="B32" s="435" t="s">
        <v>237</v>
      </c>
      <c r="C32" s="436"/>
      <c r="D32" s="242">
        <f t="shared" si="10"/>
        <v>-17.40060671178943</v>
      </c>
      <c r="E32" s="243">
        <f t="shared" si="11"/>
        <v>-0.04653082579150265</v>
      </c>
      <c r="F32" s="175">
        <f t="shared" si="12"/>
        <v>14</v>
      </c>
      <c r="G32" s="175">
        <f t="shared" si="13"/>
        <v>6</v>
      </c>
      <c r="AS32" s="252">
        <f>'[2]表Ⅲ10処理処分結果'!H8</f>
        <v>3605.904458247067</v>
      </c>
      <c r="AT32" s="252">
        <f>'[2]表Ⅲ10処理処分結果'!I8</f>
        <v>15623.692370602768</v>
      </c>
    </row>
    <row r="33" spans="2:46" ht="19.5" customHeight="1" hidden="1">
      <c r="B33" s="438" t="s">
        <v>231</v>
      </c>
      <c r="C33" s="436"/>
      <c r="D33" s="242">
        <f t="shared" si="10"/>
        <v>-28.07010815509657</v>
      </c>
      <c r="E33" s="243">
        <f t="shared" si="11"/>
        <v>-4.2902272235424785</v>
      </c>
      <c r="F33" s="175">
        <f t="shared" si="12"/>
        <v>17</v>
      </c>
      <c r="G33" s="175">
        <f t="shared" si="13"/>
        <v>4</v>
      </c>
      <c r="AS33" s="252">
        <f>'[2]表Ⅲ10処理処分結果'!H9</f>
        <v>2.1225617479881187</v>
      </c>
      <c r="AT33" s="252">
        <f>'[2]表Ⅲ10処理処分結果'!I9</f>
        <v>9.196652926377414</v>
      </c>
    </row>
    <row r="34" spans="2:46" ht="19.5" customHeight="1" hidden="1">
      <c r="B34" s="435" t="s">
        <v>240</v>
      </c>
      <c r="C34" s="436"/>
      <c r="D34" s="242">
        <f t="shared" si="10"/>
        <v>0.7240149206973683</v>
      </c>
      <c r="E34" s="243">
        <f t="shared" si="11"/>
        <v>0.7065869300157963</v>
      </c>
      <c r="F34" s="175">
        <f t="shared" si="12"/>
        <v>6</v>
      </c>
      <c r="G34" s="175">
        <f t="shared" si="13"/>
        <v>11</v>
      </c>
      <c r="AS34" s="252">
        <f>'[2]表Ⅲ10処理処分結果'!H10</f>
        <v>88.38019977143657</v>
      </c>
      <c r="AT34" s="252">
        <f>'[2]表Ⅲ10処理処分結果'!I10</f>
        <v>1200.0966706972713</v>
      </c>
    </row>
    <row r="35" spans="2:46" ht="19.5" customHeight="1" hidden="1">
      <c r="B35" s="435" t="s">
        <v>232</v>
      </c>
      <c r="C35" s="436"/>
      <c r="D35" s="242">
        <f t="shared" si="10"/>
        <v>7.2175236381110155</v>
      </c>
      <c r="E35" s="243">
        <f t="shared" si="11"/>
        <v>0.880283316596234</v>
      </c>
      <c r="F35" s="175">
        <f t="shared" si="12"/>
        <v>4</v>
      </c>
      <c r="G35" s="175">
        <f t="shared" si="13"/>
        <v>13</v>
      </c>
      <c r="AS35" s="252">
        <f>'[2]表Ⅲ10処理処分結果'!H11</f>
        <v>2.71853693703492</v>
      </c>
      <c r="AT35" s="252">
        <f>'[2]表Ⅲ10処理処分結果'!I11</f>
        <v>36.91445748867349</v>
      </c>
    </row>
    <row r="36" spans="2:46" ht="19.5" customHeight="1" hidden="1">
      <c r="B36" s="435" t="s">
        <v>259</v>
      </c>
      <c r="C36" s="436"/>
      <c r="D36" s="242">
        <f t="shared" si="10"/>
        <v>-0.6039953325378583</v>
      </c>
      <c r="E36" s="243">
        <f t="shared" si="11"/>
        <v>0.43598304101064844</v>
      </c>
      <c r="F36" s="175">
        <f t="shared" si="12"/>
        <v>11</v>
      </c>
      <c r="G36" s="175">
        <f t="shared" si="13"/>
        <v>10</v>
      </c>
      <c r="AS36" s="252">
        <f>'[2]表Ⅲ10処理処分結果'!H12</f>
        <v>49.258335647729346</v>
      </c>
      <c r="AT36" s="252">
        <f>'[2]表Ⅲ10処理処分結果'!I12</f>
        <v>742.5363554914878</v>
      </c>
    </row>
    <row r="37" spans="2:46" ht="19.5" customHeight="1" hidden="1">
      <c r="B37" s="435" t="s">
        <v>261</v>
      </c>
      <c r="C37" s="436"/>
      <c r="D37" s="242">
        <f t="shared" si="10"/>
        <v>7.382492292980283</v>
      </c>
      <c r="E37" s="243">
        <f t="shared" si="11"/>
        <v>1.2836336640679207</v>
      </c>
      <c r="F37" s="175">
        <f t="shared" si="12"/>
        <v>3</v>
      </c>
      <c r="G37" s="175">
        <f t="shared" si="13"/>
        <v>14</v>
      </c>
      <c r="AS37" s="252">
        <f>'[2]表Ⅲ10処理処分結果'!H13</f>
        <v>1.9838419058662686</v>
      </c>
      <c r="AT37" s="252">
        <f>'[2]表Ⅲ10処理処分結果'!I13</f>
        <v>29.905085490259157</v>
      </c>
    </row>
    <row r="38" spans="2:46" ht="19.5" customHeight="1" hidden="1">
      <c r="B38" s="435" t="s">
        <v>329</v>
      </c>
      <c r="C38" s="436"/>
      <c r="D38" s="242">
        <f t="shared" si="10"/>
        <v>-2.880695964537074</v>
      </c>
      <c r="E38" s="243">
        <f t="shared" si="11"/>
        <v>-0.3191098357666148</v>
      </c>
      <c r="F38" s="175">
        <f t="shared" si="12"/>
        <v>13</v>
      </c>
      <c r="G38" s="175">
        <f t="shared" si="13"/>
        <v>5</v>
      </c>
      <c r="AS38" s="252">
        <f>'[2]表Ⅲ10処理処分結果'!H14</f>
        <v>43.61972622880475</v>
      </c>
      <c r="AT38" s="252">
        <f>'[2]表Ⅲ10処理処分結果'!I14</f>
        <v>581.8349594787518</v>
      </c>
    </row>
    <row r="39" spans="2:46" ht="19.5" customHeight="1" hidden="1">
      <c r="B39" s="435" t="s">
        <v>338</v>
      </c>
      <c r="C39" s="436"/>
      <c r="D39" s="242">
        <f t="shared" si="10"/>
        <v>-0.1512305053876723</v>
      </c>
      <c r="E39" s="243">
        <f t="shared" si="11"/>
        <v>-0.010363882237410494</v>
      </c>
      <c r="F39" s="175">
        <f t="shared" si="12"/>
        <v>8</v>
      </c>
      <c r="G39" s="175">
        <f t="shared" si="13"/>
        <v>7</v>
      </c>
      <c r="AS39" s="252">
        <f>'[2]表Ⅲ10処理処分結果'!H15</f>
        <v>1.7015748170878215</v>
      </c>
      <c r="AT39" s="252">
        <f>'[2]表Ⅲ10処理処分結果'!I15</f>
        <v>22.6969722266752</v>
      </c>
    </row>
    <row r="40" spans="2:46" ht="19.5" customHeight="1" hidden="1">
      <c r="B40" s="435" t="s">
        <v>230</v>
      </c>
      <c r="C40" s="436"/>
      <c r="D40" s="242">
        <f t="shared" si="10"/>
        <v>-0.9367942491774557</v>
      </c>
      <c r="E40" s="243">
        <f t="shared" si="11"/>
        <v>0.7511251115971447</v>
      </c>
      <c r="F40" s="175">
        <f t="shared" si="12"/>
        <v>12</v>
      </c>
      <c r="G40" s="175">
        <f t="shared" si="13"/>
        <v>12</v>
      </c>
      <c r="AS40" s="252">
        <f>'[2]表Ⅲ10処理処分結果'!H16</f>
        <v>883.8780187098384</v>
      </c>
      <c r="AT40" s="252">
        <f>'[2]表Ⅲ10処理処分結果'!I16</f>
        <v>3347.3524756693882</v>
      </c>
    </row>
    <row r="41" spans="2:46" ht="19.5" customHeight="1" hidden="1">
      <c r="B41" s="437" t="s">
        <v>330</v>
      </c>
      <c r="C41" s="436"/>
      <c r="D41" s="242">
        <f t="shared" si="10"/>
        <v>5.931291963438253</v>
      </c>
      <c r="E41" s="243">
        <f t="shared" si="11"/>
        <v>18.622218309400342</v>
      </c>
      <c r="F41" s="175">
        <f t="shared" si="12"/>
        <v>5</v>
      </c>
      <c r="G41" s="175">
        <f t="shared" si="13"/>
        <v>19</v>
      </c>
      <c r="AS41" s="252">
        <f>'[2]表Ⅲ10処理処分結果'!H17</f>
        <v>14.289609058259789</v>
      </c>
      <c r="AT41" s="252">
        <f>'[2]表Ⅲ10処理処分結果'!I17</f>
        <v>54.11646997097247</v>
      </c>
    </row>
    <row r="42" spans="2:46" ht="19.5" customHeight="1" hidden="1">
      <c r="B42" s="438" t="s">
        <v>229</v>
      </c>
      <c r="C42" s="436"/>
      <c r="D42" s="242">
        <f t="shared" si="10"/>
        <v>-19.366993679072948</v>
      </c>
      <c r="E42" s="243">
        <f t="shared" si="11"/>
        <v>9.683912723612616</v>
      </c>
      <c r="F42" s="175">
        <f t="shared" si="12"/>
        <v>16</v>
      </c>
      <c r="G42" s="175">
        <f t="shared" si="13"/>
        <v>18</v>
      </c>
      <c r="AS42" s="252">
        <f>'[2]表Ⅲ10処理処分結果'!H18</f>
        <v>37.90788160152561</v>
      </c>
      <c r="AT42" s="252">
        <f>'[2]表Ⅲ10処理処分結果'!I18</f>
        <v>733.4685917220611</v>
      </c>
    </row>
    <row r="43" spans="2:46" ht="19.5" customHeight="1" hidden="1">
      <c r="B43" s="435" t="s">
        <v>227</v>
      </c>
      <c r="C43" s="436"/>
      <c r="D43" s="242">
        <f t="shared" si="10"/>
        <v>175.36090212774434</v>
      </c>
      <c r="E43" s="243">
        <f t="shared" si="11"/>
        <v>-22.6606411112567</v>
      </c>
      <c r="F43" s="175">
        <f t="shared" si="12"/>
        <v>1</v>
      </c>
      <c r="G43" s="175">
        <f t="shared" si="13"/>
        <v>3</v>
      </c>
      <c r="AS43" s="252">
        <f>'[2]表Ⅲ10処理処分結果'!H19</f>
        <v>3.287685277408414</v>
      </c>
      <c r="AT43" s="252">
        <f>'[2]表Ⅲ10処理処分結果'!I19</f>
        <v>63.61246760750291</v>
      </c>
    </row>
    <row r="44" spans="2:46" ht="19.5" customHeight="1" hidden="1">
      <c r="B44" s="435" t="s">
        <v>226</v>
      </c>
      <c r="C44" s="436"/>
      <c r="D44" s="242">
        <f t="shared" si="10"/>
        <v>-47.48468331634795</v>
      </c>
      <c r="E44" s="243">
        <f t="shared" si="11"/>
        <v>0.027230408610135724</v>
      </c>
      <c r="F44" s="175">
        <f t="shared" si="12"/>
        <v>18</v>
      </c>
      <c r="G44" s="175">
        <f t="shared" si="13"/>
        <v>9</v>
      </c>
      <c r="AS44" s="252">
        <f>'[2]表Ⅲ10処理処分結果'!H20</f>
        <v>257.2554427622448</v>
      </c>
      <c r="AT44" s="252">
        <f>'[2]表Ⅲ10処理処分結果'!I20</f>
        <v>4827.319525923304</v>
      </c>
    </row>
    <row r="45" spans="2:46" ht="19.5" customHeight="1" hidden="1">
      <c r="B45" s="435" t="s">
        <v>272</v>
      </c>
      <c r="C45" s="436"/>
      <c r="D45" s="242">
        <f t="shared" si="10"/>
        <v>-0.21599180871006496</v>
      </c>
      <c r="E45" s="243">
        <f t="shared" si="11"/>
        <v>0.01578843899857869</v>
      </c>
      <c r="F45" s="175">
        <f t="shared" si="12"/>
        <v>10</v>
      </c>
      <c r="G45" s="175">
        <f t="shared" si="13"/>
        <v>8</v>
      </c>
      <c r="AS45" s="252">
        <f>'[2]表Ⅲ10処理処分結果'!H21</f>
        <v>4.202794392477826</v>
      </c>
      <c r="AT45" s="252">
        <f>'[2]表Ⅲ10処理処分結果'!I21</f>
        <v>78.86414847595486</v>
      </c>
    </row>
    <row r="46" spans="2:46" ht="19.5" customHeight="1" hidden="1" thickBot="1">
      <c r="B46" s="429" t="s">
        <v>339</v>
      </c>
      <c r="C46" s="430"/>
      <c r="D46" s="244">
        <f t="shared" si="10"/>
        <v>-18.5081599915844</v>
      </c>
      <c r="E46" s="245">
        <f t="shared" si="11"/>
        <v>-25.99482226252119</v>
      </c>
      <c r="F46" s="175">
        <f t="shared" si="12"/>
        <v>15</v>
      </c>
      <c r="G46" s="175">
        <f t="shared" si="13"/>
        <v>2</v>
      </c>
      <c r="AS46" s="252">
        <f>'[2]表Ⅲ10処理処分結果'!H22</f>
        <v>5.856200502242329</v>
      </c>
      <c r="AT46" s="252">
        <f>'[2]表Ⅲ10処理処分結果'!I22</f>
        <v>48.82290757309521</v>
      </c>
    </row>
    <row r="47" spans="10:46" ht="19.5" customHeight="1" hidden="1">
      <c r="J47" s="246" t="s">
        <v>340</v>
      </c>
      <c r="AS47" s="252">
        <f>'[2]表Ⅲ10処理処分結果'!H23</f>
        <v>7.372490797347751</v>
      </c>
      <c r="AT47" s="252">
        <f>'[2]表Ⅲ10処理処分結果'!I23</f>
        <v>61.46415865450328</v>
      </c>
    </row>
    <row r="48" spans="26:46" ht="19.5" customHeight="1" hidden="1">
      <c r="Z48" s="175">
        <v>0</v>
      </c>
      <c r="AA48" s="175">
        <v>1</v>
      </c>
      <c r="AB48" s="175">
        <v>2</v>
      </c>
      <c r="AC48" s="175">
        <v>3</v>
      </c>
      <c r="AD48" s="175">
        <v>4</v>
      </c>
      <c r="AE48" s="175">
        <v>5</v>
      </c>
      <c r="AF48" s="175">
        <v>6</v>
      </c>
      <c r="AG48" s="175">
        <v>7</v>
      </c>
      <c r="AH48" s="175">
        <v>8</v>
      </c>
      <c r="AI48" s="175">
        <v>9</v>
      </c>
      <c r="AS48" s="252">
        <f>'[2]表Ⅲ10処理処分結果'!H24</f>
        <v>39.94369278582775</v>
      </c>
      <c r="AT48" s="252">
        <f>'[2]表Ⅲ10処理処分結果'!I24</f>
        <v>1749.199295348526</v>
      </c>
    </row>
    <row r="49" spans="25:46" ht="12.75" customHeight="1" hidden="1">
      <c r="Y49" s="175" t="s">
        <v>341</v>
      </c>
      <c r="AS49" s="252">
        <f>'[2]表Ⅲ10処理処分結果'!H25</f>
        <v>1.376591199208942</v>
      </c>
      <c r="AT49" s="252">
        <f>'[2]表Ⅲ10処理処分結果'!I25</f>
        <v>60.28316832272482</v>
      </c>
    </row>
    <row r="50" spans="25:46" ht="33.75" hidden="1">
      <c r="Y50" s="176" t="s">
        <v>342</v>
      </c>
      <c r="Z50" s="247" t="s">
        <v>343</v>
      </c>
      <c r="AA50" s="247" t="s">
        <v>344</v>
      </c>
      <c r="AB50" s="247" t="s">
        <v>345</v>
      </c>
      <c r="AC50" s="247" t="s">
        <v>346</v>
      </c>
      <c r="AD50" s="247" t="s">
        <v>347</v>
      </c>
      <c r="AE50" s="247" t="s">
        <v>348</v>
      </c>
      <c r="AF50" s="247" t="s">
        <v>349</v>
      </c>
      <c r="AG50" s="247" t="s">
        <v>350</v>
      </c>
      <c r="AH50" s="247" t="s">
        <v>351</v>
      </c>
      <c r="AI50" s="247" t="s">
        <v>352</v>
      </c>
      <c r="AM50" s="247" t="s">
        <v>343</v>
      </c>
      <c r="AN50" s="247" t="s">
        <v>344</v>
      </c>
      <c r="AO50" s="247" t="s">
        <v>345</v>
      </c>
      <c r="AP50" s="247" t="s">
        <v>346</v>
      </c>
      <c r="AQ50" s="247" t="s">
        <v>347</v>
      </c>
      <c r="AR50" s="247" t="s">
        <v>348</v>
      </c>
      <c r="AS50" s="252">
        <f>'[2]表Ⅲ10処理処分結果'!H26</f>
        <v>4.63530901888603</v>
      </c>
      <c r="AT50" s="252">
        <f>'[2]表Ⅲ10処理処分結果'!I26</f>
        <v>88.08643636439045</v>
      </c>
    </row>
    <row r="51" spans="23:46" ht="12.75" customHeight="1" hidden="1">
      <c r="W51" s="175">
        <v>0</v>
      </c>
      <c r="Y51" s="175" t="s">
        <v>353</v>
      </c>
      <c r="Z51" s="248">
        <f aca="true" ca="1" t="shared" si="14" ref="Z51:AI69">OFFSET($AM$51,$W51,Z$48,1,1)</f>
        <v>1834.58270441828</v>
      </c>
      <c r="AA51" s="248">
        <f ca="1" t="shared" si="14"/>
        <v>73.50157935735477</v>
      </c>
      <c r="AB51" s="248">
        <f ca="1" t="shared" si="14"/>
        <v>421.1429013923351</v>
      </c>
      <c r="AC51" s="248">
        <f ca="1" t="shared" si="14"/>
        <v>1339.9382236685892</v>
      </c>
      <c r="AD51" s="248">
        <f ca="1" t="shared" si="14"/>
        <v>1200.5359298620763</v>
      </c>
      <c r="AE51" s="248">
        <f ca="1" t="shared" si="14"/>
        <v>1152.552955496101</v>
      </c>
      <c r="AF51" s="248">
        <f ca="1" t="shared" si="14"/>
        <v>3.6890941379787017</v>
      </c>
      <c r="AG51" s="248">
        <f ca="1" t="shared" si="14"/>
        <v>70.10517631150334</v>
      </c>
      <c r="AH51" s="248">
        <f ca="1" t="shared" si="14"/>
        <v>0</v>
      </c>
      <c r="AI51" s="248">
        <f ca="1" t="shared" si="14"/>
        <v>0</v>
      </c>
      <c r="AL51" s="175" t="s">
        <v>268</v>
      </c>
      <c r="AM51" s="249">
        <f>'[2]表Ⅲ10処理処分結果'!B6</f>
        <v>1834.58270441828</v>
      </c>
      <c r="AN51" s="250">
        <f>'[2]表Ⅲ10処理処分結果'!C6</f>
        <v>73.50157935735477</v>
      </c>
      <c r="AO51" s="250">
        <f>'[2]表Ⅲ10処理処分結果'!D6</f>
        <v>421.1429013923351</v>
      </c>
      <c r="AP51" s="250">
        <f>'[2]表Ⅲ10処理処分結果'!E6</f>
        <v>1339.9382236685892</v>
      </c>
      <c r="AQ51" s="250">
        <f>'[2]表Ⅲ10処理処分結果'!F6</f>
        <v>1200.5359298620763</v>
      </c>
      <c r="AR51" s="250">
        <f>'[2]表Ⅲ10処理処分結果'!G6</f>
        <v>1152.552955496101</v>
      </c>
      <c r="AS51" s="252">
        <f>'[2]表Ⅲ10処理処分結果'!H27</f>
        <v>3.6890941379787017</v>
      </c>
      <c r="AT51" s="252">
        <f>'[2]表Ⅲ10処理処分結果'!I27</f>
        <v>70.10517631150334</v>
      </c>
    </row>
    <row r="52" spans="23:46" ht="12.75" customHeight="1" hidden="1">
      <c r="W52" s="175">
        <v>2</v>
      </c>
      <c r="Y52" s="175" t="s">
        <v>354</v>
      </c>
      <c r="Z52" s="248">
        <f ca="1" t="shared" si="14"/>
        <v>169884.54925586696</v>
      </c>
      <c r="AA52" s="248">
        <f ca="1" t="shared" si="14"/>
        <v>1744.5862772462528</v>
      </c>
      <c r="AB52" s="248">
        <f ca="1" t="shared" si="14"/>
        <v>1411.3356860333008</v>
      </c>
      <c r="AC52" s="248">
        <f ca="1" t="shared" si="14"/>
        <v>166728.62729258742</v>
      </c>
      <c r="AD52" s="248">
        <f ca="1" t="shared" si="14"/>
        <v>17485.009599503715</v>
      </c>
      <c r="AE52" s="248">
        <f ca="1" t="shared" si="14"/>
        <v>13879.106093356515</v>
      </c>
      <c r="AF52" s="248">
        <f ca="1" t="shared" si="14"/>
        <v>16.268353216518964</v>
      </c>
      <c r="AG52" s="248">
        <f ca="1" t="shared" si="14"/>
        <v>58.47954134714527</v>
      </c>
      <c r="AH52" s="248">
        <f ca="1" t="shared" si="14"/>
        <v>0</v>
      </c>
      <c r="AI52" s="248">
        <f ca="1" t="shared" si="14"/>
        <v>0</v>
      </c>
      <c r="AL52" s="175" t="s">
        <v>305</v>
      </c>
      <c r="AM52" s="251">
        <f>'[2]表Ⅲ10処理処分結果'!B7</f>
        <v>0</v>
      </c>
      <c r="AN52" s="252">
        <f>'[2]表Ⅲ10処理処分結果'!C7</f>
        <v>4.006446761998723</v>
      </c>
      <c r="AO52" s="252">
        <f>'[2]表Ⅲ10処理処分結果'!D7</f>
        <v>22.95578718681279</v>
      </c>
      <c r="AP52" s="252">
        <f>'[2]表Ⅲ10処理処分結果'!E7</f>
        <v>73.03776605118844</v>
      </c>
      <c r="AQ52" s="252">
        <f>'[2]表Ⅲ10処理処分結果'!F7</f>
        <v>65.43918281638598</v>
      </c>
      <c r="AR52" s="252">
        <f>'[2]表Ⅲ10処理処分結果'!G7</f>
        <v>62.82371204745218</v>
      </c>
      <c r="AS52" s="252">
        <f>'[2]表Ⅲ10処理処分結果'!H28</f>
        <v>5.2645592229564695</v>
      </c>
      <c r="AT52" s="252">
        <f>'[2]表Ⅲ10処理処分結果'!I28</f>
        <v>18.924411380542573</v>
      </c>
    </row>
    <row r="53" spans="23:46" ht="12.75" customHeight="1" hidden="1">
      <c r="W53" s="175">
        <v>4</v>
      </c>
      <c r="Y53" s="175" t="s">
        <v>355</v>
      </c>
      <c r="Z53" s="248">
        <f ca="1" t="shared" si="14"/>
        <v>3251.0207445565156</v>
      </c>
      <c r="AA53" s="248">
        <f ca="1" t="shared" si="14"/>
        <v>138.1852423508911</v>
      </c>
      <c r="AB53" s="248">
        <f ca="1" t="shared" si="14"/>
        <v>4.7609772058774995</v>
      </c>
      <c r="AC53" s="248">
        <f ca="1" t="shared" si="14"/>
        <v>3108.0745249997467</v>
      </c>
      <c r="AD53" s="248">
        <f ca="1" t="shared" si="14"/>
        <v>1150.291628117817</v>
      </c>
      <c r="AE53" s="248">
        <f ca="1" t="shared" si="14"/>
        <v>1061.9114283463803</v>
      </c>
      <c r="AF53" s="248">
        <f ca="1" t="shared" si="14"/>
        <v>1.7037311777806399</v>
      </c>
      <c r="AG53" s="248">
        <f ca="1" t="shared" si="14"/>
        <v>95.72794226597054</v>
      </c>
      <c r="AH53" s="248">
        <f ca="1" t="shared" si="14"/>
        <v>0</v>
      </c>
      <c r="AI53" s="248">
        <f ca="1" t="shared" si="14"/>
        <v>0</v>
      </c>
      <c r="AL53" s="175" t="s">
        <v>356</v>
      </c>
      <c r="AM53" s="251">
        <f>'[2]表Ⅲ10処理処分結果'!B8</f>
        <v>169884.54925586696</v>
      </c>
      <c r="AN53" s="252">
        <f>'[2]表Ⅲ10処理処分結果'!C8</f>
        <v>1744.5862772462528</v>
      </c>
      <c r="AO53" s="252">
        <f>'[2]表Ⅲ10処理処分結果'!D8</f>
        <v>1411.3356860333008</v>
      </c>
      <c r="AP53" s="252">
        <f>'[2]表Ⅲ10処理処分結果'!E8</f>
        <v>166728.62729258742</v>
      </c>
      <c r="AQ53" s="252">
        <f>'[2]表Ⅲ10処理処分結果'!F8</f>
        <v>17485.009599503715</v>
      </c>
      <c r="AR53" s="252">
        <f>'[2]表Ⅲ10処理処分結果'!G8</f>
        <v>13879.106093356515</v>
      </c>
      <c r="AS53" s="252">
        <f>'[2]表Ⅲ10処理処分結果'!H29</f>
        <v>16.268353216518964</v>
      </c>
      <c r="AT53" s="252">
        <f>'[2]表Ⅲ10処理処分結果'!I29</f>
        <v>58.47954134714527</v>
      </c>
    </row>
    <row r="54" spans="23:46" ht="12.75" customHeight="1" hidden="1">
      <c r="W54" s="175">
        <v>6</v>
      </c>
      <c r="Y54" s="175" t="s">
        <v>357</v>
      </c>
      <c r="Z54" s="248">
        <f ca="1" t="shared" si="14"/>
        <v>2482.9768693801284</v>
      </c>
      <c r="AA54" s="248">
        <f ca="1" t="shared" si="14"/>
        <v>16.366348743709434</v>
      </c>
      <c r="AB54" s="248">
        <f ca="1" t="shared" si="14"/>
        <v>2.2087294222463796</v>
      </c>
      <c r="AC54" s="248">
        <f ca="1" t="shared" si="14"/>
        <v>2464.4017912141717</v>
      </c>
      <c r="AD54" s="248">
        <f ca="1" t="shared" si="14"/>
        <v>775.4283423955079</v>
      </c>
      <c r="AE54" s="248">
        <f ca="1" t="shared" si="14"/>
        <v>726.1700067477784</v>
      </c>
      <c r="AF54" s="248">
        <f ca="1" t="shared" si="14"/>
        <v>13.66543867902324</v>
      </c>
      <c r="AG54" s="248">
        <f ca="1" t="shared" si="14"/>
        <v>70.00658071382146</v>
      </c>
      <c r="AH54" s="248">
        <f ca="1" t="shared" si="14"/>
        <v>0</v>
      </c>
      <c r="AI54" s="248">
        <f ca="1" t="shared" si="14"/>
        <v>0</v>
      </c>
      <c r="AL54" s="175" t="s">
        <v>305</v>
      </c>
      <c r="AM54" s="251">
        <f>'[2]表Ⅲ10処理処分結果'!B9</f>
        <v>0</v>
      </c>
      <c r="AN54" s="252">
        <f>'[2]表Ⅲ10処理処分結果'!C9</f>
        <v>1.0269246290424516</v>
      </c>
      <c r="AO54" s="252">
        <f>'[2]表Ⅲ10処理処分結果'!D9</f>
        <v>0.8307616509066144</v>
      </c>
      <c r="AP54" s="252">
        <f>'[2]表Ⅲ10処理処分結果'!E9</f>
        <v>98.14231372005095</v>
      </c>
      <c r="AQ54" s="252">
        <f>'[2]表Ⅲ10処理処分結果'!F9</f>
        <v>10.29228948488373</v>
      </c>
      <c r="AR54" s="252">
        <f>'[2]表Ⅲ10処理処分結果'!G9</f>
        <v>8.169728297334961</v>
      </c>
      <c r="AS54" s="252">
        <f>'[2]表Ⅲ10処理処分結果'!H30</f>
        <v>123.45468123025032</v>
      </c>
      <c r="AT54" s="252">
        <f>'[2]表Ⅲ10処理処分結果'!I30</f>
        <v>6936.577055934355</v>
      </c>
    </row>
    <row r="55" spans="23:46" ht="12.75" customHeight="1" hidden="1">
      <c r="W55" s="175">
        <v>8</v>
      </c>
      <c r="Y55" s="175" t="s">
        <v>358</v>
      </c>
      <c r="Z55" s="248">
        <f ca="1" t="shared" si="14"/>
        <v>2563.4915250719446</v>
      </c>
      <c r="AA55" s="248">
        <f ca="1" t="shared" si="14"/>
        <v>34.58658491532608</v>
      </c>
      <c r="AB55" s="248">
        <f ca="1" t="shared" si="14"/>
        <v>3.1654907392273754</v>
      </c>
      <c r="AC55" s="248">
        <f ca="1" t="shared" si="14"/>
        <v>2525.739449417392</v>
      </c>
      <c r="AD55" s="248">
        <f ca="1" t="shared" si="14"/>
        <v>590.86810079223</v>
      </c>
      <c r="AE55" s="248">
        <f ca="1" t="shared" si="14"/>
        <v>547.2483745634257</v>
      </c>
      <c r="AF55" s="248">
        <f ca="1" t="shared" si="14"/>
        <v>2.2943530028731756</v>
      </c>
      <c r="AG55" s="248">
        <f ca="1" t="shared" si="14"/>
        <v>89.96656352263184</v>
      </c>
      <c r="AH55" s="248">
        <f ca="1" t="shared" si="14"/>
        <v>0</v>
      </c>
      <c r="AI55" s="248">
        <f ca="1" t="shared" si="14"/>
        <v>0</v>
      </c>
      <c r="AL55" s="175" t="s">
        <v>359</v>
      </c>
      <c r="AM55" s="251">
        <f>'[2]表Ⅲ10処理処分結果'!B10</f>
        <v>3251.0207445565156</v>
      </c>
      <c r="AN55" s="252">
        <f>'[2]表Ⅲ10処理処分結果'!C10</f>
        <v>138.1852423508911</v>
      </c>
      <c r="AO55" s="252">
        <f>'[2]表Ⅲ10処理処分結果'!D10</f>
        <v>4.7609772058774995</v>
      </c>
      <c r="AP55" s="252">
        <f>'[2]表Ⅲ10処理処分結果'!E10</f>
        <v>3108.0745249997467</v>
      </c>
      <c r="AQ55" s="252">
        <f>'[2]表Ⅲ10処理処分結果'!F10</f>
        <v>1150.291628117817</v>
      </c>
      <c r="AR55" s="252">
        <f>'[2]表Ⅲ10処理処分結果'!G10</f>
        <v>1061.9114283463803</v>
      </c>
      <c r="AS55" s="252">
        <f>'[2]表Ⅲ10処理処分結果'!H31</f>
        <v>1.7037311777806399</v>
      </c>
      <c r="AT55" s="252">
        <f>'[2]表Ⅲ10処理処分結果'!I31</f>
        <v>95.72794226597054</v>
      </c>
    </row>
    <row r="56" spans="23:46" ht="12.75" customHeight="1" hidden="1">
      <c r="W56" s="175">
        <v>10</v>
      </c>
      <c r="Y56" s="175" t="s">
        <v>360</v>
      </c>
      <c r="Z56" s="248">
        <f ca="1" t="shared" si="14"/>
        <v>6185.459763848001</v>
      </c>
      <c r="AA56" s="248">
        <f ca="1" t="shared" si="14"/>
        <v>95.36973742517326</v>
      </c>
      <c r="AB56" s="248">
        <f ca="1" t="shared" si="14"/>
        <v>283.5694508696503</v>
      </c>
      <c r="AC56" s="248">
        <f ca="1" t="shared" si="14"/>
        <v>5806.520575553178</v>
      </c>
      <c r="AD56" s="248">
        <f ca="1" t="shared" si="14"/>
        <v>4135.860756954054</v>
      </c>
      <c r="AE56" s="248">
        <f ca="1" t="shared" si="14"/>
        <v>3251.982738244215</v>
      </c>
      <c r="AF56" s="248">
        <f ca="1" t="shared" si="14"/>
        <v>2.0215733094692294</v>
      </c>
      <c r="AG56" s="248">
        <f ca="1" t="shared" si="14"/>
        <v>95.46156708660153</v>
      </c>
      <c r="AH56" s="248">
        <f ca="1" t="shared" si="14"/>
        <v>0</v>
      </c>
      <c r="AI56" s="248">
        <f ca="1" t="shared" si="14"/>
        <v>0</v>
      </c>
      <c r="AL56" s="175" t="s">
        <v>305</v>
      </c>
      <c r="AM56" s="251">
        <f>'[2]表Ⅲ10処理処分結果'!B11</f>
        <v>0</v>
      </c>
      <c r="AN56" s="252">
        <f>'[2]表Ⅲ10処理処分結果'!C11</f>
        <v>4.250518628103724</v>
      </c>
      <c r="AO56" s="252">
        <f>'[2]表Ⅲ10処理処分結果'!D11</f>
        <v>0.14644561139295229</v>
      </c>
      <c r="AP56" s="252">
        <f>'[2]表Ⅲ10処理処分結果'!E11</f>
        <v>95.6030357605033</v>
      </c>
      <c r="AQ56" s="252">
        <f>'[2]表Ⅲ10処理処分結果'!F11</f>
        <v>35.38247579760469</v>
      </c>
      <c r="AR56" s="252">
        <f>'[2]表Ⅲ10処理処分結果'!G11</f>
        <v>32.66393886056977</v>
      </c>
      <c r="AS56" s="252">
        <f>'[2]表Ⅲ10処理処分結果'!H32</f>
        <v>824.1220663559503</v>
      </c>
      <c r="AT56" s="252">
        <f>'[2]表Ⅲ10処理処分結果'!I32</f>
        <v>4221.889198840775</v>
      </c>
    </row>
    <row r="57" spans="23:46" ht="12.75" customHeight="1" hidden="1">
      <c r="W57" s="175">
        <v>12</v>
      </c>
      <c r="Y57" s="175" t="s">
        <v>361</v>
      </c>
      <c r="Z57" s="248">
        <f ca="1" t="shared" si="14"/>
        <v>1153.026473124194</v>
      </c>
      <c r="AA57" s="248">
        <f ca="1" t="shared" si="14"/>
        <v>86.21910654555002</v>
      </c>
      <c r="AB57" s="248">
        <f ca="1" t="shared" si="14"/>
        <v>3.8166055391149722</v>
      </c>
      <c r="AC57" s="248">
        <f ca="1" t="shared" si="14"/>
        <v>1062.9907610395292</v>
      </c>
      <c r="AD57" s="248">
        <f ca="1" t="shared" si="14"/>
        <v>685.1573667780361</v>
      </c>
      <c r="AE57" s="248">
        <f ca="1" t="shared" si="14"/>
        <v>647.249485176511</v>
      </c>
      <c r="AF57" s="248">
        <f ca="1" t="shared" si="14"/>
        <v>0.041524851032060904</v>
      </c>
      <c r="AG57" s="248">
        <f ca="1" t="shared" si="14"/>
        <v>95.8816767479983</v>
      </c>
      <c r="AH57" s="248">
        <f ca="1" t="shared" si="14"/>
        <v>0</v>
      </c>
      <c r="AI57" s="248">
        <f ca="1" t="shared" si="14"/>
        <v>0</v>
      </c>
      <c r="AL57" s="175" t="s">
        <v>362</v>
      </c>
      <c r="AM57" s="251">
        <f>'[2]表Ⅲ10処理処分結果'!B12</f>
        <v>2482.9768693801284</v>
      </c>
      <c r="AN57" s="252">
        <f>'[2]表Ⅲ10処理処分結果'!C12</f>
        <v>16.366348743709434</v>
      </c>
      <c r="AO57" s="252">
        <f>'[2]表Ⅲ10処理処分結果'!D12</f>
        <v>2.2087294222463796</v>
      </c>
      <c r="AP57" s="252">
        <f>'[2]表Ⅲ10処理処分結果'!E12</f>
        <v>2464.4017912141717</v>
      </c>
      <c r="AQ57" s="252">
        <f>'[2]表Ⅲ10処理処分結果'!F12</f>
        <v>775.4283423955079</v>
      </c>
      <c r="AR57" s="252">
        <f>'[2]表Ⅲ10処理処分結果'!G12</f>
        <v>726.1700067477784</v>
      </c>
      <c r="AS57" s="252">
        <f>'[2]表Ⅲ10処理処分結果'!H33</f>
        <v>13.66543867902324</v>
      </c>
      <c r="AT57" s="252">
        <f>'[2]表Ⅲ10処理処分結果'!I33</f>
        <v>70.00658071382146</v>
      </c>
    </row>
    <row r="58" spans="23:46" ht="12.75" customHeight="1" hidden="1">
      <c r="W58" s="175">
        <v>14</v>
      </c>
      <c r="Y58" s="175" t="s">
        <v>363</v>
      </c>
      <c r="Z58" s="248">
        <f ca="1" t="shared" si="14"/>
        <v>6121.057057244612</v>
      </c>
      <c r="AA58" s="248">
        <f ca="1" t="shared" si="14"/>
        <v>117.72271657199296</v>
      </c>
      <c r="AB58" s="248">
        <f ca="1" t="shared" si="14"/>
        <v>34.351059330523434</v>
      </c>
      <c r="AC58" s="248">
        <f ca="1" t="shared" si="14"/>
        <v>5968.983281342094</v>
      </c>
      <c r="AD58" s="248">
        <f ca="1" t="shared" si="14"/>
        <v>4966.852252113558</v>
      </c>
      <c r="AE58" s="248">
        <f ca="1" t="shared" si="14"/>
        <v>4709.596809351311</v>
      </c>
      <c r="AF58" s="248">
        <f ca="1" t="shared" si="14"/>
        <v>1.8929371770228927</v>
      </c>
      <c r="AG58" s="248">
        <f ca="1" t="shared" si="14"/>
        <v>55.01998387226956</v>
      </c>
      <c r="AH58" s="248">
        <f ca="1" t="shared" si="14"/>
        <v>0</v>
      </c>
      <c r="AI58" s="248">
        <f ca="1" t="shared" si="14"/>
        <v>0</v>
      </c>
      <c r="AL58" s="175" t="s">
        <v>305</v>
      </c>
      <c r="AM58" s="251">
        <f>'[2]表Ⅲ10処理処分結果'!B13</f>
        <v>0</v>
      </c>
      <c r="AN58" s="252">
        <f>'[2]表Ⅲ10処理処分結果'!C13</f>
        <v>0.6591422153600355</v>
      </c>
      <c r="AO58" s="252">
        <f>'[2]表Ⅲ10処理処分結果'!D13</f>
        <v>0.08895489319631825</v>
      </c>
      <c r="AP58" s="252">
        <f>'[2]表Ⅲ10処理処分結果'!E13</f>
        <v>99.2519028914436</v>
      </c>
      <c r="AQ58" s="252">
        <f>'[2]表Ⅲ10処理処分結果'!F13</f>
        <v>31.229785180765397</v>
      </c>
      <c r="AR58" s="252">
        <f>'[2]表Ⅲ10処理処分結果'!G13</f>
        <v>29.245943274899123</v>
      </c>
      <c r="AS58" s="252">
        <f>'[2]表Ⅲ10処理処分結果'!H34</f>
        <v>367.2269743200526</v>
      </c>
      <c r="AT58" s="252">
        <f>'[2]表Ⅲ10処理処分結果'!I34</f>
        <v>14399.767111257877</v>
      </c>
    </row>
    <row r="59" spans="23:46" ht="12.75" customHeight="1" hidden="1">
      <c r="W59" s="175">
        <v>16</v>
      </c>
      <c r="Y59" s="175" t="s">
        <v>364</v>
      </c>
      <c r="Z59" s="248">
        <f ca="1" t="shared" si="14"/>
        <v>79.43313410915471</v>
      </c>
      <c r="AA59" s="248">
        <f ca="1" t="shared" si="14"/>
        <v>1.488824116146015</v>
      </c>
      <c r="AB59" s="248">
        <f ca="1" t="shared" si="14"/>
        <v>2.2381071116423032</v>
      </c>
      <c r="AC59" s="248">
        <f ca="1" t="shared" si="14"/>
        <v>75.70620288136641</v>
      </c>
      <c r="AD59" s="248">
        <f ca="1" t="shared" si="14"/>
        <v>53.190283959191525</v>
      </c>
      <c r="AE59" s="248">
        <f ca="1" t="shared" si="14"/>
        <v>47.334083456949195</v>
      </c>
      <c r="AF59" s="248">
        <f ca="1" t="shared" si="14"/>
        <v>2.120650695137187</v>
      </c>
      <c r="AG59" s="248">
        <f ca="1" t="shared" si="14"/>
        <v>70.90885051534383</v>
      </c>
      <c r="AH59" s="248">
        <f ca="1" t="shared" si="14"/>
        <v>0</v>
      </c>
      <c r="AI59" s="248">
        <f ca="1" t="shared" si="14"/>
        <v>0</v>
      </c>
      <c r="AL59" s="175" t="s">
        <v>267</v>
      </c>
      <c r="AM59" s="251">
        <f>'[2]表Ⅲ10処理処分結果'!B14</f>
        <v>2563.4915250719446</v>
      </c>
      <c r="AN59" s="252">
        <f>'[2]表Ⅲ10処理処分結果'!C14</f>
        <v>34.58658491532608</v>
      </c>
      <c r="AO59" s="252">
        <f>'[2]表Ⅲ10処理処分結果'!D14</f>
        <v>3.1654907392273754</v>
      </c>
      <c r="AP59" s="252">
        <f>'[2]表Ⅲ10処理処分結果'!E14</f>
        <v>2525.739449417392</v>
      </c>
      <c r="AQ59" s="252">
        <f>'[2]表Ⅲ10処理処分結果'!F14</f>
        <v>590.86810079223</v>
      </c>
      <c r="AR59" s="252">
        <f>'[2]表Ⅲ10処理処分結果'!G14</f>
        <v>547.2483745634257</v>
      </c>
      <c r="AS59" s="252">
        <f>'[2]表Ⅲ10処理処分結果'!H35</f>
        <v>2.2943530028731756</v>
      </c>
      <c r="AT59" s="252">
        <f>'[2]表Ⅲ10処理処分結果'!I35</f>
        <v>89.96656352263184</v>
      </c>
    </row>
    <row r="60" spans="23:46" ht="12.75" customHeight="1" hidden="1">
      <c r="W60" s="175">
        <v>18</v>
      </c>
      <c r="Y60" s="175" t="s">
        <v>365</v>
      </c>
      <c r="Z60" s="248">
        <f ca="1" t="shared" si="14"/>
        <v>2901.6379596776005</v>
      </c>
      <c r="AA60" s="248">
        <f ca="1" t="shared" si="14"/>
        <v>222.14460709993045</v>
      </c>
      <c r="AB60" s="248">
        <f ca="1" t="shared" si="14"/>
        <v>10.382533283363417</v>
      </c>
      <c r="AC60" s="248">
        <f ca="1" t="shared" si="14"/>
        <v>2669.1108192943066</v>
      </c>
      <c r="AD60" s="248">
        <f ca="1" t="shared" si="14"/>
        <v>1566.9983810344231</v>
      </c>
      <c r="AE60" s="248">
        <f ca="1" t="shared" si="14"/>
        <v>1527.0546882485955</v>
      </c>
      <c r="AF60" s="248">
        <f ca="1" t="shared" si="14"/>
        <v>2.061587528387473</v>
      </c>
      <c r="AG60" s="248">
        <f ca="1" t="shared" si="14"/>
        <v>53.04134112379765</v>
      </c>
      <c r="AH60" s="248">
        <f ca="1" t="shared" si="14"/>
        <v>0</v>
      </c>
      <c r="AI60" s="248">
        <f ca="1" t="shared" si="14"/>
        <v>0</v>
      </c>
      <c r="AL60" s="175" t="s">
        <v>305</v>
      </c>
      <c r="AM60" s="251">
        <f>'[2]表Ⅲ10処理処分結果'!B15</f>
        <v>0</v>
      </c>
      <c r="AN60" s="252">
        <f>'[2]表Ⅲ10処理処分結果'!C15</f>
        <v>1.3491983327058357</v>
      </c>
      <c r="AO60" s="252">
        <f>'[2]表Ⅲ10処理処分結果'!D15</f>
        <v>0.1234835656083761</v>
      </c>
      <c r="AP60" s="252">
        <f>'[2]表Ⅲ10処理処分結果'!E15</f>
        <v>98.52731810168581</v>
      </c>
      <c r="AQ60" s="252">
        <f>'[2]表Ⅲ10処理処分結果'!F15</f>
        <v>23.04934871105717</v>
      </c>
      <c r="AR60" s="252">
        <f>'[2]表Ⅲ10処理処分結果'!G15</f>
        <v>21.347773893969364</v>
      </c>
      <c r="AS60" s="252">
        <f>'[2]表Ⅲ10処理処分結果'!H36</f>
        <v>1177.8533875274854</v>
      </c>
      <c r="AT60" s="252">
        <f>'[2]表Ⅲ10処理処分結果'!I36</f>
        <v>55619.91229551667</v>
      </c>
    </row>
    <row r="61" spans="23:46" ht="12.75" customHeight="1" hidden="1">
      <c r="W61" s="175">
        <v>20</v>
      </c>
      <c r="Y61" s="175" t="s">
        <v>366</v>
      </c>
      <c r="Z61" s="248">
        <f ca="1" t="shared" si="14"/>
        <v>125.64897629383269</v>
      </c>
      <c r="AA61" s="248">
        <f ca="1" t="shared" si="14"/>
        <v>1.3994626335417657</v>
      </c>
      <c r="AB61" s="248">
        <f ca="1" t="shared" si="14"/>
        <v>2.1531876503697895</v>
      </c>
      <c r="AC61" s="248">
        <f ca="1" t="shared" si="14"/>
        <v>122.09632600992114</v>
      </c>
      <c r="AD61" s="248">
        <f ca="1" t="shared" si="14"/>
        <v>91.32228274973474</v>
      </c>
      <c r="AE61" s="248">
        <f ca="1" t="shared" si="14"/>
        <v>86.68697373084869</v>
      </c>
      <c r="AF61" s="248">
        <f ca="1" t="shared" si="14"/>
        <v>0</v>
      </c>
      <c r="AG61" s="248">
        <f ca="1" t="shared" si="14"/>
        <v>0</v>
      </c>
      <c r="AH61" s="248">
        <f ca="1" t="shared" si="14"/>
        <v>0</v>
      </c>
      <c r="AI61" s="248">
        <f ca="1" t="shared" si="14"/>
        <v>0</v>
      </c>
      <c r="AL61" s="175" t="s">
        <v>260</v>
      </c>
      <c r="AM61" s="251">
        <f>'[2]表Ⅲ10処理処分結果'!B16</f>
        <v>6185.459763848001</v>
      </c>
      <c r="AN61" s="252">
        <f>'[2]表Ⅲ10処理処分結果'!C16</f>
        <v>95.36973742517326</v>
      </c>
      <c r="AO61" s="252">
        <f>'[2]表Ⅲ10処理処分結果'!D16</f>
        <v>283.5694508696503</v>
      </c>
      <c r="AP61" s="252">
        <f>'[2]表Ⅲ10処理処分結果'!E16</f>
        <v>5806.520575553178</v>
      </c>
      <c r="AQ61" s="252">
        <f>'[2]表Ⅲ10処理処分結果'!F16</f>
        <v>4135.860756954054</v>
      </c>
      <c r="AR61" s="252">
        <f>'[2]表Ⅲ10処理処分結果'!G16</f>
        <v>3251.982738244215</v>
      </c>
      <c r="AS61" s="252">
        <f>'[2]表Ⅲ10処理処分結果'!H37</f>
        <v>2.0215733094692294</v>
      </c>
      <c r="AT61" s="252">
        <f>'[2]表Ⅲ10処理処分結果'!I37</f>
        <v>95.46156708660153</v>
      </c>
    </row>
    <row r="62" spans="23:46" ht="12.75" customHeight="1" hidden="1">
      <c r="W62" s="175">
        <v>22</v>
      </c>
      <c r="Y62" s="175" t="s">
        <v>367</v>
      </c>
      <c r="Z62" s="248">
        <f ca="1" t="shared" si="14"/>
        <v>32.36073837892093</v>
      </c>
      <c r="AA62" s="248">
        <f ca="1" t="shared" si="14"/>
        <v>0.9277743650453429</v>
      </c>
      <c r="AB62" s="248">
        <f ca="1" t="shared" si="14"/>
        <v>1.9902764721855228</v>
      </c>
      <c r="AC62" s="248">
        <f ca="1" t="shared" si="14"/>
        <v>29.44268754169007</v>
      </c>
      <c r="AD62" s="248">
        <f ca="1" t="shared" si="14"/>
        <v>23.2611962384537</v>
      </c>
      <c r="AE62" s="248">
        <f ca="1" t="shared" si="14"/>
        <v>17.996637015497228</v>
      </c>
      <c r="AF62" s="248">
        <f ca="1" t="shared" si="14"/>
        <v>0</v>
      </c>
      <c r="AG62" s="248">
        <f ca="1" t="shared" si="14"/>
        <v>0</v>
      </c>
      <c r="AH62" s="248">
        <f ca="1" t="shared" si="14"/>
        <v>0</v>
      </c>
      <c r="AI62" s="248">
        <f ca="1" t="shared" si="14"/>
        <v>0</v>
      </c>
      <c r="AL62" s="175" t="s">
        <v>305</v>
      </c>
      <c r="AM62" s="251">
        <f>'[2]表Ⅲ10処理処分結果'!B17</f>
        <v>0</v>
      </c>
      <c r="AN62" s="252">
        <f>'[2]表Ⅲ10処理処分結果'!C17</f>
        <v>1.5418374876929657</v>
      </c>
      <c r="AO62" s="252">
        <f>'[2]表Ⅲ10処理処分結果'!D17</f>
        <v>4.584452275108497</v>
      </c>
      <c r="AP62" s="252">
        <f>'[2]表Ⅲ10処理処分結果'!E17</f>
        <v>93.87371023719855</v>
      </c>
      <c r="AQ62" s="252">
        <f>'[2]表Ⅲ10処理処分結果'!F17</f>
        <v>66.8642415415393</v>
      </c>
      <c r="AR62" s="252">
        <f>'[2]表Ⅲ10処理処分結果'!G17</f>
        <v>52.5746324832795</v>
      </c>
      <c r="AS62" s="252">
        <f>'[2]表Ⅲ10処理処分結果'!H38</f>
        <v>35.23271854988747</v>
      </c>
      <c r="AT62" s="252">
        <f>'[2]表Ⅲ10処理処分結果'!I38</f>
        <v>81353.02227442701</v>
      </c>
    </row>
    <row r="63" spans="23:46" ht="12.75" customHeight="1" hidden="1">
      <c r="W63" s="175">
        <v>24</v>
      </c>
      <c r="Y63" s="175" t="s">
        <v>368</v>
      </c>
      <c r="Z63" s="248">
        <f ca="1" t="shared" si="14"/>
        <v>7246.136176897824</v>
      </c>
      <c r="AA63" s="248">
        <f ca="1" t="shared" si="14"/>
        <v>3247.549010016756</v>
      </c>
      <c r="AB63" s="248">
        <f ca="1" t="shared" si="14"/>
        <v>36.959790245069684</v>
      </c>
      <c r="AC63" s="248">
        <f ca="1" t="shared" si="14"/>
        <v>3961.627376635994</v>
      </c>
      <c r="AD63" s="248">
        <f ca="1" t="shared" si="14"/>
        <v>3812.482727147848</v>
      </c>
      <c r="AE63" s="248">
        <f ca="1" t="shared" si="14"/>
        <v>3689.028045917599</v>
      </c>
      <c r="AF63" s="248">
        <f ca="1" t="shared" si="14"/>
        <v>0</v>
      </c>
      <c r="AG63" s="248">
        <f ca="1" t="shared" si="14"/>
        <v>0</v>
      </c>
      <c r="AH63" s="248">
        <f ca="1" t="shared" si="14"/>
        <v>0</v>
      </c>
      <c r="AI63" s="248">
        <f ca="1" t="shared" si="14"/>
        <v>0</v>
      </c>
      <c r="AL63" s="175" t="s">
        <v>269</v>
      </c>
      <c r="AM63" s="251">
        <f>'[2]表Ⅲ10処理処分結果'!B18</f>
        <v>1153.026473124194</v>
      </c>
      <c r="AN63" s="252">
        <f>'[2]表Ⅲ10処理処分結果'!C18</f>
        <v>86.21910654555002</v>
      </c>
      <c r="AO63" s="252">
        <f>'[2]表Ⅲ10処理処分結果'!D18</f>
        <v>3.8166055391149722</v>
      </c>
      <c r="AP63" s="252">
        <f>'[2]表Ⅲ10処理処分結果'!E18</f>
        <v>1062.9907610395292</v>
      </c>
      <c r="AQ63" s="252">
        <f>'[2]表Ⅲ10処理処分結果'!F18</f>
        <v>685.1573667780361</v>
      </c>
      <c r="AR63" s="252">
        <f>'[2]表Ⅲ10処理処分結果'!G18</f>
        <v>647.249485176511</v>
      </c>
      <c r="AS63" s="252">
        <f>'[2]表Ⅲ10処理処分結果'!H39</f>
        <v>0.041524851032060904</v>
      </c>
      <c r="AT63" s="252">
        <f>'[2]表Ⅲ10処理処分結果'!I39</f>
        <v>95.8816767479983</v>
      </c>
    </row>
    <row r="64" spans="23:46" ht="12.75" customHeight="1" hidden="1">
      <c r="W64" s="175">
        <v>26</v>
      </c>
      <c r="Y64" s="175" t="s">
        <v>369</v>
      </c>
      <c r="Z64" s="248">
        <f ca="1" t="shared" si="14"/>
        <v>6030.703336446832</v>
      </c>
      <c r="AA64" s="248">
        <f ca="1" t="shared" si="14"/>
        <v>208.52890403563111</v>
      </c>
      <c r="AB64" s="248">
        <f ca="1" t="shared" si="14"/>
        <v>470.8638366053631</v>
      </c>
      <c r="AC64" s="248">
        <f ca="1" t="shared" si="14"/>
        <v>5351.310595805838</v>
      </c>
      <c r="AD64" s="248">
        <f ca="1" t="shared" si="14"/>
        <v>4837.482361161093</v>
      </c>
      <c r="AE64" s="248">
        <f ca="1" t="shared" si="14"/>
        <v>4013.3602948051434</v>
      </c>
      <c r="AF64" s="248">
        <f ca="1" t="shared" si="14"/>
        <v>0</v>
      </c>
      <c r="AG64" s="248">
        <f ca="1" t="shared" si="14"/>
        <v>0</v>
      </c>
      <c r="AH64" s="248">
        <f ca="1" t="shared" si="14"/>
        <v>0</v>
      </c>
      <c r="AI64" s="248">
        <f ca="1" t="shared" si="14"/>
        <v>0</v>
      </c>
      <c r="AL64" s="175" t="s">
        <v>305</v>
      </c>
      <c r="AM64" s="251">
        <f>'[2]表Ⅲ10処理処分結果'!B19</f>
        <v>0</v>
      </c>
      <c r="AN64" s="252">
        <f>'[2]表Ⅲ10処理処分結果'!C19</f>
        <v>7.477634603820866</v>
      </c>
      <c r="AO64" s="252">
        <f>'[2]表Ⅲ10処理処分結果'!D19</f>
        <v>0.3310076245494739</v>
      </c>
      <c r="AP64" s="252">
        <f>'[2]表Ⅲ10処理処分結果'!E19</f>
        <v>92.19135777162968</v>
      </c>
      <c r="AQ64" s="252">
        <f>'[2]表Ⅲ10処理処分結果'!F19</f>
        <v>59.42251828109041</v>
      </c>
      <c r="AR64" s="252">
        <f>'[2]表Ⅲ10処理処分結果'!G19</f>
        <v>56.13483300368204</v>
      </c>
      <c r="AS64" s="252">
        <f>'[2]表Ⅲ10処理処分結果'!H40</f>
        <v>2.9579218060323855</v>
      </c>
      <c r="AT64" s="252">
        <f>'[2]表Ⅲ10処理処分結果'!I40</f>
        <v>85.97475502028672</v>
      </c>
    </row>
    <row r="65" spans="23:46" ht="12.75" customHeight="1" hidden="1">
      <c r="W65" s="175">
        <v>28</v>
      </c>
      <c r="Y65" s="175" t="s">
        <v>370</v>
      </c>
      <c r="Z65" s="248">
        <f ca="1" t="shared" si="14"/>
        <v>16005.687610414834</v>
      </c>
      <c r="AA65" s="248">
        <f ca="1" t="shared" si="14"/>
        <v>2963.942169816312</v>
      </c>
      <c r="AB65" s="248">
        <f ca="1" t="shared" si="14"/>
        <v>722.2869251083767</v>
      </c>
      <c r="AC65" s="248">
        <f ca="1" t="shared" si="14"/>
        <v>12319.458515490145</v>
      </c>
      <c r="AD65" s="248">
        <f ca="1" t="shared" si="14"/>
        <v>11803.051915761618</v>
      </c>
      <c r="AE65" s="248">
        <f ca="1" t="shared" si="14"/>
        <v>11435.824941441566</v>
      </c>
      <c r="AF65" s="248">
        <f ca="1" t="shared" si="14"/>
        <v>0</v>
      </c>
      <c r="AG65" s="248">
        <f ca="1" t="shared" si="14"/>
        <v>0</v>
      </c>
      <c r="AH65" s="248">
        <f ca="1" t="shared" si="14"/>
        <v>0</v>
      </c>
      <c r="AI65" s="248">
        <f ca="1" t="shared" si="14"/>
        <v>0</v>
      </c>
      <c r="AL65" s="175" t="s">
        <v>258</v>
      </c>
      <c r="AM65" s="251">
        <f>'[2]表Ⅲ10処理処分結果'!B20</f>
        <v>6121.057057244612</v>
      </c>
      <c r="AN65" s="252">
        <f>'[2]表Ⅲ10処理処分結果'!C20</f>
        <v>117.72271657199296</v>
      </c>
      <c r="AO65" s="252">
        <f>'[2]表Ⅲ10処理処分結果'!D20</f>
        <v>34.351059330523434</v>
      </c>
      <c r="AP65" s="252">
        <f>'[2]表Ⅲ10処理処分結果'!E20</f>
        <v>5968.983281342094</v>
      </c>
      <c r="AQ65" s="252">
        <f>'[2]表Ⅲ10処理処分結果'!F20</f>
        <v>4966.852252113558</v>
      </c>
      <c r="AR65" s="252">
        <f>'[2]表Ⅲ10処理処分結果'!G20</f>
        <v>4709.596809351311</v>
      </c>
      <c r="AS65" s="252">
        <f>'[2]表Ⅲ10処理処分結果'!H41</f>
        <v>1.8929371770228927</v>
      </c>
      <c r="AT65" s="252">
        <f>'[2]表Ⅲ10処理処分結果'!I41</f>
        <v>55.01998387226956</v>
      </c>
    </row>
    <row r="66" spans="23:46" ht="12.75" customHeight="1" hidden="1">
      <c r="W66" s="175">
        <v>30</v>
      </c>
      <c r="Y66" s="175" t="s">
        <v>371</v>
      </c>
      <c r="Z66" s="248">
        <f ca="1" t="shared" si="14"/>
        <v>58264.193636229524</v>
      </c>
      <c r="AA66" s="248">
        <f ca="1" t="shared" si="14"/>
        <v>807.4017599302159</v>
      </c>
      <c r="AB66" s="248">
        <f ca="1" t="shared" si="14"/>
        <v>949.7518801951835</v>
      </c>
      <c r="AC66" s="248">
        <f ca="1" t="shared" si="14"/>
        <v>56507.03999610412</v>
      </c>
      <c r="AD66" s="248">
        <f ca="1" t="shared" si="14"/>
        <v>55990.36392311397</v>
      </c>
      <c r="AE66" s="248">
        <f ca="1" t="shared" si="14"/>
        <v>54812.51053558645</v>
      </c>
      <c r="AF66" s="248">
        <f ca="1" t="shared" si="14"/>
        <v>0</v>
      </c>
      <c r="AG66" s="248">
        <f ca="1" t="shared" si="14"/>
        <v>0</v>
      </c>
      <c r="AH66" s="248">
        <f ca="1" t="shared" si="14"/>
        <v>0</v>
      </c>
      <c r="AI66" s="248">
        <f ca="1" t="shared" si="14"/>
        <v>0</v>
      </c>
      <c r="AL66" s="175" t="s">
        <v>305</v>
      </c>
      <c r="AM66" s="251">
        <f>'[2]表Ⅲ10処理処分結果'!B21</f>
        <v>0</v>
      </c>
      <c r="AN66" s="252">
        <f>'[2]表Ⅲ10処理処分結果'!C21</f>
        <v>1.923241614496332</v>
      </c>
      <c r="AO66" s="252">
        <f>'[2]表Ⅲ10処理処分結果'!D21</f>
        <v>0.5611948885506146</v>
      </c>
      <c r="AP66" s="252">
        <f>'[2]表Ⅲ10処理処分結果'!E21</f>
        <v>97.51556349695304</v>
      </c>
      <c r="AQ66" s="252">
        <f>'[2]表Ⅲ10処理処分結果'!F21</f>
        <v>81.14370125393638</v>
      </c>
      <c r="AR66" s="252">
        <f>'[2]表Ⅲ10処理処分結果'!G21</f>
        <v>76.94090686145853</v>
      </c>
      <c r="AS66" s="252">
        <f>'[2]表Ⅲ10処理処分結果'!H42</f>
        <v>356.7533561879371</v>
      </c>
      <c r="AT66" s="252">
        <f>'[2]表Ⅲ10処理処分結果'!I42</f>
        <v>11928.871861257263</v>
      </c>
    </row>
    <row r="67" spans="23:46" ht="12.75" customHeight="1" hidden="1">
      <c r="W67" s="175">
        <v>32</v>
      </c>
      <c r="Y67" s="175" t="s">
        <v>372</v>
      </c>
      <c r="Z67" s="248">
        <f ca="1" t="shared" si="14"/>
        <v>84847.30871806057</v>
      </c>
      <c r="AA67" s="248">
        <f ca="1" t="shared" si="14"/>
        <v>72139.0174282686</v>
      </c>
      <c r="AB67" s="248">
        <f ca="1" t="shared" si="14"/>
        <v>0.49505545552539254</v>
      </c>
      <c r="AC67" s="248">
        <f ca="1" t="shared" si="14"/>
        <v>12707.796234336427</v>
      </c>
      <c r="AD67" s="248">
        <f ca="1" t="shared" si="14"/>
        <v>9249.237564708288</v>
      </c>
      <c r="AE67" s="248">
        <f ca="1" t="shared" si="14"/>
        <v>9214.004846158403</v>
      </c>
      <c r="AF67" s="248">
        <f ca="1" t="shared" si="14"/>
        <v>0</v>
      </c>
      <c r="AG67" s="248">
        <f ca="1" t="shared" si="14"/>
        <v>0</v>
      </c>
      <c r="AH67" s="248">
        <f ca="1" t="shared" si="14"/>
        <v>0</v>
      </c>
      <c r="AI67" s="248">
        <f ca="1" t="shared" si="14"/>
        <v>0</v>
      </c>
      <c r="AL67" s="175" t="s">
        <v>273</v>
      </c>
      <c r="AM67" s="251">
        <f>'[2]表Ⅲ10処理処分結果'!B22</f>
        <v>79.43313410915471</v>
      </c>
      <c r="AN67" s="252">
        <f>'[2]表Ⅲ10処理処分結果'!C22</f>
        <v>1.488824116146015</v>
      </c>
      <c r="AO67" s="252">
        <f>'[2]表Ⅲ10処理処分結果'!D22</f>
        <v>2.2381071116423032</v>
      </c>
      <c r="AP67" s="252">
        <f>'[2]表Ⅲ10処理処分結果'!E22</f>
        <v>75.70620288136641</v>
      </c>
      <c r="AQ67" s="252">
        <f>'[2]表Ⅲ10処理処分結果'!F22</f>
        <v>53.190283959191525</v>
      </c>
      <c r="AR67" s="252">
        <f>'[2]表Ⅲ10処理処分結果'!G22</f>
        <v>47.334083456949195</v>
      </c>
      <c r="AS67" s="252">
        <f>'[2]表Ⅲ10処理処分結果'!H43</f>
        <v>2.120650695137187</v>
      </c>
      <c r="AT67" s="252">
        <f>'[2]表Ⅲ10処理処分結果'!I43</f>
        <v>70.90885051534383</v>
      </c>
    </row>
    <row r="68" spans="23:46" ht="12.75" customHeight="1" hidden="1">
      <c r="W68" s="175">
        <v>34</v>
      </c>
      <c r="Y68" s="175" t="s">
        <v>373</v>
      </c>
      <c r="Z68" s="248">
        <f ca="1" t="shared" si="14"/>
        <v>156.26096005385884</v>
      </c>
      <c r="AA68" s="248">
        <f ca="1" t="shared" si="14"/>
        <v>13.13156086750574</v>
      </c>
      <c r="AB68" s="248">
        <f ca="1" t="shared" si="14"/>
        <v>1.5965862008941214</v>
      </c>
      <c r="AC68" s="248">
        <f ca="1" t="shared" si="14"/>
        <v>141.53281298545897</v>
      </c>
      <c r="AD68" s="248">
        <f ca="1" t="shared" si="14"/>
        <v>75.80111595881338</v>
      </c>
      <c r="AE68" s="248">
        <f ca="1" t="shared" si="14"/>
        <v>72.84319415278098</v>
      </c>
      <c r="AF68" s="248">
        <f ca="1" t="shared" si="14"/>
        <v>0</v>
      </c>
      <c r="AG68" s="248">
        <f ca="1" t="shared" si="14"/>
        <v>0</v>
      </c>
      <c r="AH68" s="248">
        <f ca="1" t="shared" si="14"/>
        <v>0</v>
      </c>
      <c r="AI68" s="248">
        <f ca="1" t="shared" si="14"/>
        <v>0</v>
      </c>
      <c r="AL68" s="175" t="s">
        <v>305</v>
      </c>
      <c r="AM68" s="251">
        <f>'[2]表Ⅲ10処理処分結果'!B23</f>
        <v>0</v>
      </c>
      <c r="AN68" s="252">
        <f>'[2]表Ⅲ10処理処分結果'!C23</f>
        <v>1.8743111836681605</v>
      </c>
      <c r="AO68" s="252">
        <f>'[2]表Ⅲ10処理処分結果'!D23</f>
        <v>2.8175988984228693</v>
      </c>
      <c r="AP68" s="252">
        <f>'[2]表Ⅲ10処理処分結果'!E23</f>
        <v>95.308089917909</v>
      </c>
      <c r="AQ68" s="252">
        <f>'[2]表Ⅲ10処理処分結果'!F23</f>
        <v>66.96233826818288</v>
      </c>
      <c r="AR68" s="252">
        <f>'[2]表Ⅲ10処理処分結果'!G23</f>
        <v>59.589847470835124</v>
      </c>
      <c r="AS68" s="252">
        <f>'[2]表Ⅲ10処理処分結果'!H44</f>
        <v>7957.48790484213</v>
      </c>
      <c r="AT68" s="252">
        <f>'[2]表Ⅲ10処理処分結果'!I44</f>
        <v>204733.40308735927</v>
      </c>
    </row>
    <row r="69" spans="23:46" ht="12.75" customHeight="1" hidden="1">
      <c r="W69" s="175">
        <v>36</v>
      </c>
      <c r="Y69" s="175" t="s">
        <v>374</v>
      </c>
      <c r="Z69" s="248">
        <f ca="1" t="shared" si="14"/>
        <v>16822.82504167233</v>
      </c>
      <c r="AA69" s="248">
        <f ca="1" t="shared" si="14"/>
        <v>1919.107146469612</v>
      </c>
      <c r="AB69" s="248">
        <f ca="1" t="shared" si="14"/>
        <v>1934.87806522104</v>
      </c>
      <c r="AC69" s="248">
        <f ca="1" t="shared" si="14"/>
        <v>12968.839829981684</v>
      </c>
      <c r="AD69" s="248">
        <f ca="1" t="shared" si="14"/>
        <v>10366.518070975586</v>
      </c>
      <c r="AE69" s="248">
        <f ca="1" t="shared" si="14"/>
        <v>10009.76471478765</v>
      </c>
      <c r="AF69" s="248">
        <f ca="1" t="shared" si="14"/>
        <v>0</v>
      </c>
      <c r="AG69" s="248">
        <f ca="1" t="shared" si="14"/>
        <v>0</v>
      </c>
      <c r="AH69" s="248">
        <f ca="1" t="shared" si="14"/>
        <v>0</v>
      </c>
      <c r="AI69" s="248">
        <f ca="1" t="shared" si="14"/>
        <v>0</v>
      </c>
      <c r="AL69" s="175" t="s">
        <v>264</v>
      </c>
      <c r="AM69" s="251">
        <f>'[2]表Ⅲ10処理処分結果'!B24</f>
        <v>2901.6379596776005</v>
      </c>
      <c r="AN69" s="252">
        <f>'[2]表Ⅲ10処理処分結果'!C24</f>
        <v>222.14460709993045</v>
      </c>
      <c r="AO69" s="252">
        <f>'[2]表Ⅲ10処理処分結果'!D24</f>
        <v>10.382533283363417</v>
      </c>
      <c r="AP69" s="252">
        <f>'[2]表Ⅲ10処理処分結果'!E24</f>
        <v>2669.1108192943066</v>
      </c>
      <c r="AQ69" s="252">
        <f>'[2]表Ⅲ10処理処分結果'!F24</f>
        <v>1566.9983810344231</v>
      </c>
      <c r="AR69" s="252">
        <f>'[2]表Ⅲ10処理処分結果'!G24</f>
        <v>1527.0546882485955</v>
      </c>
      <c r="AS69" s="256">
        <f>'[2]表Ⅲ10処理処分結果'!H45</f>
        <v>2.061587528387473</v>
      </c>
      <c r="AT69" s="256">
        <f>'[2]表Ⅲ10処理処分結果'!I45</f>
        <v>53.04134112379765</v>
      </c>
    </row>
    <row r="70" spans="25:44" ht="12.75" customHeight="1" hidden="1">
      <c r="Y70" s="176" t="s">
        <v>375</v>
      </c>
      <c r="Z70" s="253">
        <f>SUM(Z51:Z69)</f>
        <v>385988.3606817459</v>
      </c>
      <c r="AA70" s="253">
        <f aca="true" t="shared" si="15" ref="AA70:AI70">SUM(AA51:AA69)</f>
        <v>83831.17624077556</v>
      </c>
      <c r="AB70" s="253">
        <f t="shared" si="15"/>
        <v>6297.9471440812895</v>
      </c>
      <c r="AC70" s="253">
        <f t="shared" si="15"/>
        <v>295859.23729688907</v>
      </c>
      <c r="AD70" s="253">
        <f t="shared" si="15"/>
        <v>128859.71379932603</v>
      </c>
      <c r="AE70" s="253">
        <f t="shared" si="15"/>
        <v>120902.22684658374</v>
      </c>
      <c r="AF70" s="253">
        <f t="shared" si="15"/>
        <v>45.75924377522356</v>
      </c>
      <c r="AG70" s="253">
        <f t="shared" si="15"/>
        <v>754.5992235070834</v>
      </c>
      <c r="AH70" s="253">
        <f t="shared" si="15"/>
        <v>0</v>
      </c>
      <c r="AI70" s="253">
        <f t="shared" si="15"/>
        <v>0</v>
      </c>
      <c r="AL70" s="175" t="s">
        <v>305</v>
      </c>
      <c r="AM70" s="251">
        <f>'[2]表Ⅲ10処理処分結果'!B25</f>
        <v>0</v>
      </c>
      <c r="AN70" s="252">
        <f>'[2]表Ⅲ10処理処分結果'!C25</f>
        <v>7.655834745304091</v>
      </c>
      <c r="AO70" s="252">
        <f>'[2]表Ⅲ10処理処分結果'!D25</f>
        <v>0.35781628954554395</v>
      </c>
      <c r="AP70" s="252">
        <f>'[2]表Ⅲ10処理処分結果'!E25</f>
        <v>91.98634896515037</v>
      </c>
      <c r="AQ70" s="252">
        <f>'[2]表Ⅲ10処理処分結果'!F25</f>
        <v>54.00392477662967</v>
      </c>
      <c r="AR70" s="252">
        <f>'[2]表Ⅲ10処理処分結果'!G25</f>
        <v>52.62733357742073</v>
      </c>
    </row>
    <row r="71" spans="26:44" ht="12.75" customHeight="1" hidden="1">
      <c r="Z71" s="248">
        <f aca="true" t="shared" si="16" ref="Z71:AE71">AM89</f>
        <v>385988.36068174586</v>
      </c>
      <c r="AA71" s="248">
        <f t="shared" si="16"/>
        <v>83831.17624077557</v>
      </c>
      <c r="AB71" s="248">
        <f t="shared" si="16"/>
        <v>6297.9471440812895</v>
      </c>
      <c r="AC71" s="248">
        <f t="shared" si="16"/>
        <v>295859.23729688907</v>
      </c>
      <c r="AD71" s="248">
        <f t="shared" si="16"/>
        <v>128859.71379932601</v>
      </c>
      <c r="AE71" s="248">
        <f t="shared" si="16"/>
        <v>120902.22684658371</v>
      </c>
      <c r="AF71" s="248">
        <f>AS68</f>
        <v>7957.48790484213</v>
      </c>
      <c r="AG71" s="248">
        <f>AT68</f>
        <v>204733.40308735927</v>
      </c>
      <c r="AH71" s="248" t="e">
        <f>#REF!</f>
        <v>#REF!</v>
      </c>
      <c r="AI71" s="248" t="e">
        <f>#REF!</f>
        <v>#REF!</v>
      </c>
      <c r="AL71" s="175" t="s">
        <v>376</v>
      </c>
      <c r="AM71" s="251">
        <f>'[2]表Ⅲ10処理処分結果'!B26</f>
        <v>125.64897629383269</v>
      </c>
      <c r="AN71" s="252">
        <f>'[2]表Ⅲ10処理処分結果'!C26</f>
        <v>1.3994626335417657</v>
      </c>
      <c r="AO71" s="252">
        <f>'[2]表Ⅲ10処理処分結果'!D26</f>
        <v>2.1531876503697895</v>
      </c>
      <c r="AP71" s="252">
        <f>'[2]表Ⅲ10処理処分結果'!E26</f>
        <v>122.09632600992114</v>
      </c>
      <c r="AQ71" s="252">
        <f>'[2]表Ⅲ10処理処分結果'!F26</f>
        <v>91.32228274973474</v>
      </c>
      <c r="AR71" s="252">
        <f>'[2]表Ⅲ10処理処分結果'!G26</f>
        <v>86.68697373084869</v>
      </c>
    </row>
    <row r="72" spans="25:44" ht="12.75" customHeight="1" hidden="1">
      <c r="Y72" s="175" t="s">
        <v>377</v>
      </c>
      <c r="AL72" s="175" t="s">
        <v>305</v>
      </c>
      <c r="AM72" s="251">
        <f>'[2]表Ⅲ10処理処分結果'!B27</f>
        <v>0</v>
      </c>
      <c r="AN72" s="252">
        <f>'[2]表Ⅲ10処理処分結果'!C27</f>
        <v>1.113787533190158</v>
      </c>
      <c r="AO72" s="252">
        <f>'[2]表Ⅲ10処理処分結果'!D27</f>
        <v>1.7136531580922048</v>
      </c>
      <c r="AP72" s="252">
        <f>'[2]表Ⅲ10処理処分結果'!E27</f>
        <v>97.17255930871764</v>
      </c>
      <c r="AQ72" s="252">
        <f>'[2]表Ⅲ10処理処分結果'!F27</f>
        <v>72.68048291629191</v>
      </c>
      <c r="AR72" s="252">
        <f>'[2]表Ⅲ10処理処分結果'!G27</f>
        <v>68.9913887783132</v>
      </c>
    </row>
    <row r="73" spans="25:44" ht="33.75" hidden="1">
      <c r="Y73" s="176" t="s">
        <v>342</v>
      </c>
      <c r="Z73" s="247" t="s">
        <v>378</v>
      </c>
      <c r="AA73" s="247" t="s">
        <v>379</v>
      </c>
      <c r="AB73" s="247" t="s">
        <v>380</v>
      </c>
      <c r="AC73" s="247" t="s">
        <v>381</v>
      </c>
      <c r="AD73" s="247" t="s">
        <v>382</v>
      </c>
      <c r="AE73" s="247" t="s">
        <v>383</v>
      </c>
      <c r="AF73" s="247" t="s">
        <v>384</v>
      </c>
      <c r="AG73" s="247" t="s">
        <v>385</v>
      </c>
      <c r="AH73" s="247" t="s">
        <v>386</v>
      </c>
      <c r="AI73" s="247" t="s">
        <v>387</v>
      </c>
      <c r="AL73" s="175" t="s">
        <v>244</v>
      </c>
      <c r="AM73" s="251">
        <f>'[2]表Ⅲ10処理処分結果'!B28</f>
        <v>32.36073837892093</v>
      </c>
      <c r="AN73" s="252">
        <f>'[2]表Ⅲ10処理処分結果'!C28</f>
        <v>0.9277743650453429</v>
      </c>
      <c r="AO73" s="252">
        <f>'[2]表Ⅲ10処理処分結果'!D28</f>
        <v>1.9902764721855228</v>
      </c>
      <c r="AP73" s="252">
        <f>'[2]表Ⅲ10処理処分結果'!E28</f>
        <v>29.44268754169007</v>
      </c>
      <c r="AQ73" s="252">
        <f>'[2]表Ⅲ10処理処分結果'!F28</f>
        <v>23.2611962384537</v>
      </c>
      <c r="AR73" s="252">
        <f>'[2]表Ⅲ10処理処分結果'!G28</f>
        <v>17.996637015497228</v>
      </c>
    </row>
    <row r="74" spans="21:44" ht="12.75" customHeight="1" hidden="1">
      <c r="U74" s="175" t="s">
        <v>251</v>
      </c>
      <c r="W74" s="175">
        <v>1</v>
      </c>
      <c r="Y74" s="175" t="s">
        <v>353</v>
      </c>
      <c r="Z74" s="254">
        <f aca="true" ca="1" t="shared" si="17" ref="Z74:AI92">OFFSET($AM$51,$W74,Z$48,1,1)/100</f>
        <v>0</v>
      </c>
      <c r="AA74" s="254">
        <f ca="1" t="shared" si="17"/>
        <v>0.040064467619987235</v>
      </c>
      <c r="AB74" s="254">
        <f ca="1" t="shared" si="17"/>
        <v>0.22955787186812787</v>
      </c>
      <c r="AC74" s="254">
        <f ca="1" t="shared" si="17"/>
        <v>0.7303776605118845</v>
      </c>
      <c r="AD74" s="254">
        <f ca="1" t="shared" si="17"/>
        <v>0.6543918281638598</v>
      </c>
      <c r="AE74" s="254">
        <f ca="1" t="shared" si="17"/>
        <v>0.6282371204745218</v>
      </c>
      <c r="AF74" s="254">
        <f ca="1" t="shared" si="17"/>
        <v>0.05264559222956469</v>
      </c>
      <c r="AG74" s="254">
        <f ca="1" t="shared" si="17"/>
        <v>0.18924411380542572</v>
      </c>
      <c r="AH74" s="254">
        <f ca="1" t="shared" si="17"/>
        <v>0</v>
      </c>
      <c r="AI74" s="254">
        <f ca="1" t="shared" si="17"/>
        <v>0</v>
      </c>
      <c r="AL74" s="175" t="s">
        <v>305</v>
      </c>
      <c r="AM74" s="251">
        <f>'[2]表Ⅲ10処理処分結果'!B29</f>
        <v>0</v>
      </c>
      <c r="AN74" s="252">
        <f>'[2]表Ⅲ10処理処分結果'!C29</f>
        <v>2.866975265464507</v>
      </c>
      <c r="AO74" s="252">
        <f>'[2]表Ⅲ10処理処分結果'!D29</f>
        <v>6.150281396180827</v>
      </c>
      <c r="AP74" s="252">
        <f>'[2]表Ⅲ10処理処分結果'!E29</f>
        <v>90.9827433383547</v>
      </c>
      <c r="AQ74" s="252">
        <f>'[2]表Ⅲ10処理処分結果'!F29</f>
        <v>71.88091929819973</v>
      </c>
      <c r="AR74" s="252">
        <f>'[2]表Ⅲ10処理処分結果'!G29</f>
        <v>55.61256608168076</v>
      </c>
    </row>
    <row r="75" spans="21:44" ht="12.75" customHeight="1" hidden="1">
      <c r="U75" s="175" t="s">
        <v>326</v>
      </c>
      <c r="W75" s="175">
        <v>3</v>
      </c>
      <c r="Y75" s="175" t="s">
        <v>354</v>
      </c>
      <c r="Z75" s="254">
        <f ca="1" t="shared" si="17"/>
        <v>0</v>
      </c>
      <c r="AA75" s="254">
        <f ca="1" t="shared" si="17"/>
        <v>0.010269246290424517</v>
      </c>
      <c r="AB75" s="254">
        <f ca="1" t="shared" si="17"/>
        <v>0.008307616509066144</v>
      </c>
      <c r="AC75" s="254">
        <f ca="1" t="shared" si="17"/>
        <v>0.9814231372005096</v>
      </c>
      <c r="AD75" s="254">
        <f ca="1" t="shared" si="17"/>
        <v>0.10292289484883729</v>
      </c>
      <c r="AE75" s="254">
        <f ca="1" t="shared" si="17"/>
        <v>0.0816972829733496</v>
      </c>
      <c r="AF75" s="254">
        <f ca="1" t="shared" si="17"/>
        <v>1.2345468123025032</v>
      </c>
      <c r="AG75" s="254">
        <f ca="1" t="shared" si="17"/>
        <v>69.36577055934355</v>
      </c>
      <c r="AH75" s="254">
        <f ca="1" t="shared" si="17"/>
        <v>0</v>
      </c>
      <c r="AI75" s="254">
        <f ca="1" t="shared" si="17"/>
        <v>0</v>
      </c>
      <c r="AL75" s="175" t="s">
        <v>256</v>
      </c>
      <c r="AM75" s="251">
        <f>'[2]表Ⅲ10処理処分結果'!B30</f>
        <v>7246.136176897824</v>
      </c>
      <c r="AN75" s="252">
        <f>'[2]表Ⅲ10処理処分結果'!C30</f>
        <v>3247.549010016756</v>
      </c>
      <c r="AO75" s="252">
        <f>'[2]表Ⅲ10処理処分結果'!D30</f>
        <v>36.959790245069684</v>
      </c>
      <c r="AP75" s="252">
        <f>'[2]表Ⅲ10処理処分結果'!E30</f>
        <v>3961.627376635994</v>
      </c>
      <c r="AQ75" s="252">
        <f>'[2]表Ⅲ10処理処分結果'!F30</f>
        <v>3812.482727147848</v>
      </c>
      <c r="AR75" s="252">
        <f>'[2]表Ⅲ10処理処分結果'!G30</f>
        <v>3689.028045917599</v>
      </c>
    </row>
    <row r="76" spans="21:44" ht="12.75" customHeight="1" hidden="1">
      <c r="U76" s="175" t="s">
        <v>327</v>
      </c>
      <c r="W76" s="175">
        <v>5</v>
      </c>
      <c r="Y76" s="175" t="s">
        <v>355</v>
      </c>
      <c r="Z76" s="254">
        <f ca="1" t="shared" si="17"/>
        <v>0</v>
      </c>
      <c r="AA76" s="254">
        <f ca="1" t="shared" si="17"/>
        <v>0.04250518628103724</v>
      </c>
      <c r="AB76" s="254">
        <f ca="1" t="shared" si="17"/>
        <v>0.0014644561139295228</v>
      </c>
      <c r="AC76" s="254">
        <f ca="1" t="shared" si="17"/>
        <v>0.9560303576050331</v>
      </c>
      <c r="AD76" s="254">
        <f ca="1" t="shared" si="17"/>
        <v>0.3538247579760469</v>
      </c>
      <c r="AE76" s="254">
        <f ca="1" t="shared" si="17"/>
        <v>0.32663938860569774</v>
      </c>
      <c r="AF76" s="254">
        <f ca="1" t="shared" si="17"/>
        <v>8.241220663559503</v>
      </c>
      <c r="AG76" s="254">
        <f ca="1" t="shared" si="17"/>
        <v>42.21889198840775</v>
      </c>
      <c r="AH76" s="254">
        <f ca="1" t="shared" si="17"/>
        <v>0</v>
      </c>
      <c r="AI76" s="254">
        <f ca="1" t="shared" si="17"/>
        <v>0</v>
      </c>
      <c r="AL76" s="175" t="s">
        <v>305</v>
      </c>
      <c r="AM76" s="251">
        <f>'[2]表Ⅲ10処理処分結果'!B31</f>
        <v>0</v>
      </c>
      <c r="AN76" s="252">
        <f>'[2]表Ⅲ10処理処分結果'!C31</f>
        <v>44.817664624777706</v>
      </c>
      <c r="AO76" s="252">
        <f>'[2]表Ⅲ10処理処分結果'!D31</f>
        <v>0.5100620433122015</v>
      </c>
      <c r="AP76" s="252">
        <f>'[2]表Ⅲ10処理処分結果'!E31</f>
        <v>54.67227333191003</v>
      </c>
      <c r="AQ76" s="252">
        <f>'[2]表Ⅲ10処理処分結果'!F31</f>
        <v>52.61400881897347</v>
      </c>
      <c r="AR76" s="252">
        <f>'[2]表Ⅲ10処理処分結果'!G31</f>
        <v>50.91027764119285</v>
      </c>
    </row>
    <row r="77" spans="21:44" ht="12.75" customHeight="1" hidden="1">
      <c r="U77" s="175" t="s">
        <v>328</v>
      </c>
      <c r="W77" s="175">
        <v>7</v>
      </c>
      <c r="Y77" s="175" t="s">
        <v>357</v>
      </c>
      <c r="Z77" s="254">
        <f ca="1" t="shared" si="17"/>
        <v>0</v>
      </c>
      <c r="AA77" s="254">
        <f ca="1" t="shared" si="17"/>
        <v>0.006591422153600355</v>
      </c>
      <c r="AB77" s="254">
        <f ca="1" t="shared" si="17"/>
        <v>0.0008895489319631825</v>
      </c>
      <c r="AC77" s="254">
        <f ca="1" t="shared" si="17"/>
        <v>0.9925190289144361</v>
      </c>
      <c r="AD77" s="254">
        <f ca="1" t="shared" si="17"/>
        <v>0.31229785180765396</v>
      </c>
      <c r="AE77" s="254">
        <f ca="1" t="shared" si="17"/>
        <v>0.2924594327489912</v>
      </c>
      <c r="AF77" s="254">
        <f ca="1" t="shared" si="17"/>
        <v>3.672269743200526</v>
      </c>
      <c r="AG77" s="254">
        <f ca="1" t="shared" si="17"/>
        <v>143.9976711125788</v>
      </c>
      <c r="AH77" s="254">
        <f ca="1" t="shared" si="17"/>
        <v>0</v>
      </c>
      <c r="AI77" s="254">
        <f ca="1" t="shared" si="17"/>
        <v>0</v>
      </c>
      <c r="AL77" s="175" t="s">
        <v>388</v>
      </c>
      <c r="AM77" s="251">
        <f>'[2]表Ⅲ10処理処分結果'!B32</f>
        <v>6030.703336446832</v>
      </c>
      <c r="AN77" s="252">
        <f>'[2]表Ⅲ10処理処分結果'!C32</f>
        <v>208.52890403563111</v>
      </c>
      <c r="AO77" s="252">
        <f>'[2]表Ⅲ10処理処分結果'!D32</f>
        <v>470.8638366053631</v>
      </c>
      <c r="AP77" s="252">
        <f>'[2]表Ⅲ10処理処分結果'!E32</f>
        <v>5351.310595805838</v>
      </c>
      <c r="AQ77" s="252">
        <f>'[2]表Ⅲ10処理処分結果'!F32</f>
        <v>4837.482361161093</v>
      </c>
      <c r="AR77" s="252">
        <f>'[2]表Ⅲ10処理処分結果'!G32</f>
        <v>4013.3602948051434</v>
      </c>
    </row>
    <row r="78" spans="21:44" ht="12.75" customHeight="1" hidden="1">
      <c r="U78" s="175" t="s">
        <v>237</v>
      </c>
      <c r="W78" s="175">
        <v>9</v>
      </c>
      <c r="Y78" s="175" t="s">
        <v>358</v>
      </c>
      <c r="Z78" s="254">
        <f ca="1" t="shared" si="17"/>
        <v>0</v>
      </c>
      <c r="AA78" s="254">
        <f ca="1" t="shared" si="17"/>
        <v>0.013491983327058357</v>
      </c>
      <c r="AB78" s="254">
        <f ca="1" t="shared" si="17"/>
        <v>0.001234835656083761</v>
      </c>
      <c r="AC78" s="254">
        <f ca="1" t="shared" si="17"/>
        <v>0.9852731810168581</v>
      </c>
      <c r="AD78" s="254">
        <f ca="1" t="shared" si="17"/>
        <v>0.23049348711057172</v>
      </c>
      <c r="AE78" s="254">
        <f ca="1" t="shared" si="17"/>
        <v>0.21347773893969366</v>
      </c>
      <c r="AF78" s="254">
        <f ca="1" t="shared" si="17"/>
        <v>11.778533875274855</v>
      </c>
      <c r="AG78" s="254">
        <f ca="1" t="shared" si="17"/>
        <v>556.1991229551667</v>
      </c>
      <c r="AH78" s="254">
        <f ca="1" t="shared" si="17"/>
        <v>0</v>
      </c>
      <c r="AI78" s="254">
        <f ca="1" t="shared" si="17"/>
        <v>0</v>
      </c>
      <c r="AL78" s="175" t="s">
        <v>305</v>
      </c>
      <c r="AM78" s="251">
        <f>'[2]表Ⅲ10処理処分結果'!B33</f>
        <v>0</v>
      </c>
      <c r="AN78" s="252">
        <f>'[2]表Ⅲ10処理処分結果'!C33</f>
        <v>3.4577874652758513</v>
      </c>
      <c r="AO78" s="252">
        <f>'[2]表Ⅲ10処理処分結果'!D33</f>
        <v>7.807776478734676</v>
      </c>
      <c r="AP78" s="252">
        <f>'[2]表Ⅲ10処理処分結果'!E33</f>
        <v>88.73443605598948</v>
      </c>
      <c r="AQ78" s="252">
        <f>'[2]表Ⅲ10処理処分結果'!F33</f>
        <v>80.21423192756882</v>
      </c>
      <c r="AR78" s="252">
        <f>'[2]表Ⅲ10処理処分結果'!G33</f>
        <v>66.5487932485456</v>
      </c>
    </row>
    <row r="79" spans="21:44" ht="12.75" customHeight="1" hidden="1">
      <c r="U79" s="175" t="s">
        <v>231</v>
      </c>
      <c r="W79" s="175">
        <v>11</v>
      </c>
      <c r="Y79" s="175" t="s">
        <v>360</v>
      </c>
      <c r="Z79" s="254">
        <f ca="1" t="shared" si="17"/>
        <v>0</v>
      </c>
      <c r="AA79" s="254">
        <f ca="1" t="shared" si="17"/>
        <v>0.015418374876929658</v>
      </c>
      <c r="AB79" s="254">
        <f ca="1" t="shared" si="17"/>
        <v>0.045844522751084964</v>
      </c>
      <c r="AC79" s="254">
        <f ca="1" t="shared" si="17"/>
        <v>0.9387371023719855</v>
      </c>
      <c r="AD79" s="254">
        <f ca="1" t="shared" si="17"/>
        <v>0.668642415415393</v>
      </c>
      <c r="AE79" s="254">
        <f ca="1" t="shared" si="17"/>
        <v>0.525746324832795</v>
      </c>
      <c r="AF79" s="254">
        <f ca="1" t="shared" si="17"/>
        <v>0.3523271854988747</v>
      </c>
      <c r="AG79" s="254">
        <f ca="1" t="shared" si="17"/>
        <v>813.5302227442702</v>
      </c>
      <c r="AH79" s="254">
        <f ca="1" t="shared" si="17"/>
        <v>0</v>
      </c>
      <c r="AI79" s="254">
        <f ca="1" t="shared" si="17"/>
        <v>0</v>
      </c>
      <c r="AL79" s="175" t="s">
        <v>255</v>
      </c>
      <c r="AM79" s="251">
        <f>'[2]表Ⅲ10処理処分結果'!B34</f>
        <v>16005.687610414834</v>
      </c>
      <c r="AN79" s="252">
        <f>'[2]表Ⅲ10処理処分結果'!C34</f>
        <v>2963.942169816312</v>
      </c>
      <c r="AO79" s="252">
        <f>'[2]表Ⅲ10処理処分結果'!D34</f>
        <v>722.2869251083767</v>
      </c>
      <c r="AP79" s="252">
        <f>'[2]表Ⅲ10処理処分結果'!E34</f>
        <v>12319.458515490145</v>
      </c>
      <c r="AQ79" s="252">
        <f>'[2]表Ⅲ10処理処分結果'!F34</f>
        <v>11803.051915761618</v>
      </c>
      <c r="AR79" s="252">
        <f>'[2]表Ⅲ10処理処分結果'!G34</f>
        <v>11435.824941441566</v>
      </c>
    </row>
    <row r="80" spans="21:44" ht="12.75" customHeight="1" hidden="1">
      <c r="U80" s="175" t="s">
        <v>240</v>
      </c>
      <c r="W80" s="175">
        <v>13</v>
      </c>
      <c r="Y80" s="175" t="s">
        <v>361</v>
      </c>
      <c r="Z80" s="254">
        <f ca="1" t="shared" si="17"/>
        <v>0</v>
      </c>
      <c r="AA80" s="254">
        <f ca="1" t="shared" si="17"/>
        <v>0.07477634603820867</v>
      </c>
      <c r="AB80" s="254">
        <f ca="1" t="shared" si="17"/>
        <v>0.003310076245494739</v>
      </c>
      <c r="AC80" s="254">
        <f ca="1" t="shared" si="17"/>
        <v>0.9219135777162968</v>
      </c>
      <c r="AD80" s="254">
        <f ca="1" t="shared" si="17"/>
        <v>0.5942251828109041</v>
      </c>
      <c r="AE80" s="254">
        <f ca="1" t="shared" si="17"/>
        <v>0.5613483300368204</v>
      </c>
      <c r="AF80" s="254">
        <f ca="1" t="shared" si="17"/>
        <v>0.029579218060323854</v>
      </c>
      <c r="AG80" s="254">
        <f ca="1" t="shared" si="17"/>
        <v>0.8597475502028672</v>
      </c>
      <c r="AH80" s="254">
        <f ca="1" t="shared" si="17"/>
        <v>0</v>
      </c>
      <c r="AI80" s="254">
        <f ca="1" t="shared" si="17"/>
        <v>0</v>
      </c>
      <c r="AL80" s="175" t="s">
        <v>305</v>
      </c>
      <c r="AM80" s="251">
        <f>'[2]表Ⅲ10処理処分結果'!B35</f>
        <v>0</v>
      </c>
      <c r="AN80" s="252">
        <f>'[2]表Ⅲ10処理処分結果'!C35</f>
        <v>18.518055843397114</v>
      </c>
      <c r="AO80" s="252">
        <f>'[2]表Ⅲ10処理処分結果'!D35</f>
        <v>4.512689130821144</v>
      </c>
      <c r="AP80" s="252">
        <f>'[2]表Ⅲ10処理処分結果'!E35</f>
        <v>76.96925502578173</v>
      </c>
      <c r="AQ80" s="252">
        <f>'[2]表Ⅲ10処理処分結果'!F35</f>
        <v>73.74286068210792</v>
      </c>
      <c r="AR80" s="252">
        <f>'[2]表Ⅲ10処理処分結果'!G35</f>
        <v>71.44850767923474</v>
      </c>
    </row>
    <row r="81" spans="21:44" ht="12.75" customHeight="1" hidden="1">
      <c r="U81" s="175" t="s">
        <v>232</v>
      </c>
      <c r="W81" s="175">
        <v>15</v>
      </c>
      <c r="Y81" s="175" t="s">
        <v>363</v>
      </c>
      <c r="Z81" s="254">
        <f ca="1" t="shared" si="17"/>
        <v>0</v>
      </c>
      <c r="AA81" s="254">
        <f ca="1" t="shared" si="17"/>
        <v>0.01923241614496332</v>
      </c>
      <c r="AB81" s="254">
        <f ca="1" t="shared" si="17"/>
        <v>0.005611948885506146</v>
      </c>
      <c r="AC81" s="254">
        <f ca="1" t="shared" si="17"/>
        <v>0.9751556349695304</v>
      </c>
      <c r="AD81" s="254">
        <f ca="1" t="shared" si="17"/>
        <v>0.8114370125393638</v>
      </c>
      <c r="AE81" s="254">
        <f ca="1" t="shared" si="17"/>
        <v>0.7694090686145852</v>
      </c>
      <c r="AF81" s="254">
        <f ca="1" t="shared" si="17"/>
        <v>3.5675335618793707</v>
      </c>
      <c r="AG81" s="254">
        <f ca="1" t="shared" si="17"/>
        <v>119.28871861257262</v>
      </c>
      <c r="AH81" s="254">
        <f ca="1" t="shared" si="17"/>
        <v>0</v>
      </c>
      <c r="AI81" s="254">
        <f ca="1" t="shared" si="17"/>
        <v>0</v>
      </c>
      <c r="AL81" s="175" t="s">
        <v>389</v>
      </c>
      <c r="AM81" s="251">
        <f>'[2]表Ⅲ10処理処分結果'!B36</f>
        <v>58264.193636229524</v>
      </c>
      <c r="AN81" s="252">
        <f>'[2]表Ⅲ10処理処分結果'!C36</f>
        <v>807.4017599302159</v>
      </c>
      <c r="AO81" s="252">
        <f>'[2]表Ⅲ10処理処分結果'!D36</f>
        <v>949.7518801951835</v>
      </c>
      <c r="AP81" s="252">
        <f>'[2]表Ⅲ10処理処分結果'!E36</f>
        <v>56507.03999610412</v>
      </c>
      <c r="AQ81" s="252">
        <f>'[2]表Ⅲ10処理処分結果'!F36</f>
        <v>55990.36392311397</v>
      </c>
      <c r="AR81" s="252">
        <f>'[2]表Ⅲ10処理処分結果'!G36</f>
        <v>54812.51053558645</v>
      </c>
    </row>
    <row r="82" spans="21:44" ht="12.75" customHeight="1" hidden="1">
      <c r="U82" s="175" t="s">
        <v>259</v>
      </c>
      <c r="W82" s="175">
        <v>17</v>
      </c>
      <c r="Y82" s="175" t="s">
        <v>364</v>
      </c>
      <c r="Z82" s="254">
        <f ca="1" t="shared" si="17"/>
        <v>0</v>
      </c>
      <c r="AA82" s="254">
        <f ca="1" t="shared" si="17"/>
        <v>0.018743111836681606</v>
      </c>
      <c r="AB82" s="254">
        <f ca="1" t="shared" si="17"/>
        <v>0.028175988984228694</v>
      </c>
      <c r="AC82" s="254">
        <f ca="1" t="shared" si="17"/>
        <v>0.95308089917909</v>
      </c>
      <c r="AD82" s="254">
        <f ca="1" t="shared" si="17"/>
        <v>0.6696233826818287</v>
      </c>
      <c r="AE82" s="254">
        <f ca="1" t="shared" si="17"/>
        <v>0.5958984747083512</v>
      </c>
      <c r="AF82" s="254">
        <f ca="1" t="shared" si="17"/>
        <v>79.5748790484213</v>
      </c>
      <c r="AG82" s="254">
        <f ca="1" t="shared" si="17"/>
        <v>2047.3340308735926</v>
      </c>
      <c r="AH82" s="254">
        <f ca="1" t="shared" si="17"/>
        <v>0</v>
      </c>
      <c r="AI82" s="254">
        <f ca="1" t="shared" si="17"/>
        <v>0</v>
      </c>
      <c r="AL82" s="175" t="s">
        <v>305</v>
      </c>
      <c r="AM82" s="251">
        <f>'[2]表Ⅲ10処理処分結果'!B37</f>
        <v>0</v>
      </c>
      <c r="AN82" s="252">
        <f>'[2]表Ⅲ10処理処分結果'!C37</f>
        <v>1.3857597772161765</v>
      </c>
      <c r="AO82" s="252">
        <f>'[2]表Ⅲ10処理処分結果'!D37</f>
        <v>1.6300781336216998</v>
      </c>
      <c r="AP82" s="252">
        <f>'[2]表Ⅲ10処理処分結果'!E37</f>
        <v>96.98416208916211</v>
      </c>
      <c r="AQ82" s="252">
        <f>'[2]表Ⅲ10処理処分結果'!F37</f>
        <v>96.09738061885463</v>
      </c>
      <c r="AR82" s="252">
        <f>'[2]表Ⅲ10処理処分結果'!G37</f>
        <v>94.07580730938535</v>
      </c>
    </row>
    <row r="83" spans="21:44" ht="12.75" customHeight="1" hidden="1">
      <c r="U83" s="175" t="s">
        <v>261</v>
      </c>
      <c r="W83" s="175">
        <v>19</v>
      </c>
      <c r="Y83" s="175" t="s">
        <v>365</v>
      </c>
      <c r="Z83" s="254">
        <f ca="1" t="shared" si="17"/>
        <v>0</v>
      </c>
      <c r="AA83" s="254">
        <f ca="1" t="shared" si="17"/>
        <v>0.07655834745304091</v>
      </c>
      <c r="AB83" s="254">
        <f ca="1" t="shared" si="17"/>
        <v>0.0035781628954554396</v>
      </c>
      <c r="AC83" s="254">
        <f ca="1" t="shared" si="17"/>
        <v>0.9198634896515037</v>
      </c>
      <c r="AD83" s="254">
        <f ca="1" t="shared" si="17"/>
        <v>0.5400392477662966</v>
      </c>
      <c r="AE83" s="254">
        <f ca="1" t="shared" si="17"/>
        <v>0.5262733357742073</v>
      </c>
      <c r="AF83" s="254">
        <f ca="1" t="shared" si="17"/>
        <v>0</v>
      </c>
      <c r="AG83" s="254">
        <f ca="1" t="shared" si="17"/>
        <v>0</v>
      </c>
      <c r="AH83" s="254">
        <f ca="1" t="shared" si="17"/>
        <v>0</v>
      </c>
      <c r="AI83" s="254">
        <f ca="1" t="shared" si="17"/>
        <v>0</v>
      </c>
      <c r="AL83" s="175" t="s">
        <v>253</v>
      </c>
      <c r="AM83" s="251">
        <f>'[2]表Ⅲ10処理処分結果'!B38</f>
        <v>84847.30871806057</v>
      </c>
      <c r="AN83" s="252">
        <f>'[2]表Ⅲ10処理処分結果'!C38</f>
        <v>72139.0174282686</v>
      </c>
      <c r="AO83" s="252">
        <f>'[2]表Ⅲ10処理処分結果'!D38</f>
        <v>0.49505545552539254</v>
      </c>
      <c r="AP83" s="252">
        <f>'[2]表Ⅲ10処理処分結果'!E38</f>
        <v>12707.796234336427</v>
      </c>
      <c r="AQ83" s="252">
        <f>'[2]表Ⅲ10処理処分結果'!F38</f>
        <v>9249.237564708288</v>
      </c>
      <c r="AR83" s="252">
        <f>'[2]表Ⅲ10処理処分結果'!G38</f>
        <v>9214.004846158403</v>
      </c>
    </row>
    <row r="84" spans="21:44" ht="12.75" customHeight="1" hidden="1">
      <c r="U84" s="175" t="s">
        <v>329</v>
      </c>
      <c r="W84" s="175">
        <v>21</v>
      </c>
      <c r="Y84" s="175" t="s">
        <v>366</v>
      </c>
      <c r="Z84" s="254">
        <f ca="1" t="shared" si="17"/>
        <v>0</v>
      </c>
      <c r="AA84" s="254">
        <f ca="1" t="shared" si="17"/>
        <v>0.011137875331901581</v>
      </c>
      <c r="AB84" s="254">
        <f ca="1" t="shared" si="17"/>
        <v>0.017136531580922047</v>
      </c>
      <c r="AC84" s="254">
        <f ca="1" t="shared" si="17"/>
        <v>0.9717255930871764</v>
      </c>
      <c r="AD84" s="254">
        <f ca="1" t="shared" si="17"/>
        <v>0.7268048291629191</v>
      </c>
      <c r="AE84" s="254">
        <f ca="1" t="shared" si="17"/>
        <v>0.6899138877831319</v>
      </c>
      <c r="AF84" s="254">
        <f ca="1" t="shared" si="17"/>
        <v>0</v>
      </c>
      <c r="AG84" s="254">
        <f ca="1" t="shared" si="17"/>
        <v>0</v>
      </c>
      <c r="AH84" s="254">
        <f ca="1" t="shared" si="17"/>
        <v>0</v>
      </c>
      <c r="AI84" s="254">
        <f ca="1" t="shared" si="17"/>
        <v>0</v>
      </c>
      <c r="AL84" s="175" t="s">
        <v>305</v>
      </c>
      <c r="AM84" s="251">
        <f>'[2]表Ⅲ10処理処分結果'!B39</f>
        <v>0</v>
      </c>
      <c r="AN84" s="252">
        <f>'[2]表Ⅲ10処理処分結果'!C39</f>
        <v>85.02216336404919</v>
      </c>
      <c r="AO84" s="252">
        <f>'[2]表Ⅲ10処理処分結果'!D39</f>
        <v>0.0005834663031804746</v>
      </c>
      <c r="AP84" s="252">
        <f>'[2]表Ⅲ10処理処分結果'!E39</f>
        <v>14.97725316964762</v>
      </c>
      <c r="AQ84" s="252">
        <f>'[2]表Ⅲ10処理処分結果'!F39</f>
        <v>10.901038234981163</v>
      </c>
      <c r="AR84" s="252">
        <f>'[2]表Ⅲ10処理処分結果'!G39</f>
        <v>10.859513383949105</v>
      </c>
    </row>
    <row r="85" spans="21:44" ht="12.75" customHeight="1" hidden="1">
      <c r="U85" s="175" t="s">
        <v>244</v>
      </c>
      <c r="W85" s="175">
        <v>23</v>
      </c>
      <c r="Y85" s="175" t="s">
        <v>367</v>
      </c>
      <c r="Z85" s="254">
        <f ca="1" t="shared" si="17"/>
        <v>0</v>
      </c>
      <c r="AA85" s="254">
        <f ca="1" t="shared" si="17"/>
        <v>0.028669752654645067</v>
      </c>
      <c r="AB85" s="254">
        <f ca="1" t="shared" si="17"/>
        <v>0.061502813961808275</v>
      </c>
      <c r="AC85" s="254">
        <f ca="1" t="shared" si="17"/>
        <v>0.909827433383547</v>
      </c>
      <c r="AD85" s="254">
        <f ca="1" t="shared" si="17"/>
        <v>0.7188091929819973</v>
      </c>
      <c r="AE85" s="254">
        <f ca="1" t="shared" si="17"/>
        <v>0.5561256608168076</v>
      </c>
      <c r="AF85" s="254">
        <f ca="1" t="shared" si="17"/>
        <v>0</v>
      </c>
      <c r="AG85" s="254">
        <f ca="1" t="shared" si="17"/>
        <v>0</v>
      </c>
      <c r="AH85" s="254">
        <f ca="1" t="shared" si="17"/>
        <v>0</v>
      </c>
      <c r="AI85" s="254">
        <f ca="1" t="shared" si="17"/>
        <v>0</v>
      </c>
      <c r="AL85" s="175" t="s">
        <v>270</v>
      </c>
      <c r="AM85" s="251">
        <f>'[2]表Ⅲ10処理処分結果'!B40</f>
        <v>156.26096005385884</v>
      </c>
      <c r="AN85" s="252">
        <f>'[2]表Ⅲ10処理処分結果'!C40</f>
        <v>13.13156086750574</v>
      </c>
      <c r="AO85" s="252">
        <f>'[2]表Ⅲ10処理処分結果'!D40</f>
        <v>1.5965862008941214</v>
      </c>
      <c r="AP85" s="252">
        <f>'[2]表Ⅲ10処理処分結果'!E40</f>
        <v>141.53281298545897</v>
      </c>
      <c r="AQ85" s="252">
        <f>'[2]表Ⅲ10処理処分結果'!F40</f>
        <v>75.80111595881338</v>
      </c>
      <c r="AR85" s="252">
        <f>'[2]表Ⅲ10処理処分結果'!G40</f>
        <v>72.84319415278098</v>
      </c>
    </row>
    <row r="86" spans="21:44" ht="12.75" customHeight="1" hidden="1">
      <c r="U86" s="175" t="s">
        <v>230</v>
      </c>
      <c r="W86" s="175">
        <v>25</v>
      </c>
      <c r="Y86" s="175" t="s">
        <v>368</v>
      </c>
      <c r="Z86" s="254">
        <f ca="1" t="shared" si="17"/>
        <v>0</v>
      </c>
      <c r="AA86" s="254">
        <f ca="1" t="shared" si="17"/>
        <v>0.44817664624777703</v>
      </c>
      <c r="AB86" s="254">
        <f ca="1" t="shared" si="17"/>
        <v>0.005100620433122015</v>
      </c>
      <c r="AC86" s="254">
        <f ca="1" t="shared" si="17"/>
        <v>0.5467227333191003</v>
      </c>
      <c r="AD86" s="254">
        <f ca="1" t="shared" si="17"/>
        <v>0.5261400881897347</v>
      </c>
      <c r="AE86" s="254">
        <f ca="1" t="shared" si="17"/>
        <v>0.5091027764119285</v>
      </c>
      <c r="AF86" s="254">
        <f ca="1" t="shared" si="17"/>
        <v>0</v>
      </c>
      <c r="AG86" s="254">
        <f ca="1" t="shared" si="17"/>
        <v>0</v>
      </c>
      <c r="AH86" s="254">
        <f ca="1" t="shared" si="17"/>
        <v>0</v>
      </c>
      <c r="AI86" s="254">
        <f ca="1" t="shared" si="17"/>
        <v>0</v>
      </c>
      <c r="AL86" s="175" t="s">
        <v>305</v>
      </c>
      <c r="AM86" s="251">
        <f>'[2]表Ⅲ10処理処分結果'!B41</f>
        <v>0</v>
      </c>
      <c r="AN86" s="252">
        <f>'[2]表Ⅲ10処理処分結果'!C41</f>
        <v>8.403609489522946</v>
      </c>
      <c r="AO86" s="252">
        <f>'[2]表Ⅲ10処理処分結果'!D41</f>
        <v>1.0217434990440493</v>
      </c>
      <c r="AP86" s="252">
        <f>'[2]表Ⅲ10処理処分結果'!E41</f>
        <v>90.574647011433</v>
      </c>
      <c r="AQ86" s="252">
        <f>'[2]表Ⅲ10処理処分結果'!F41</f>
        <v>48.50931155976952</v>
      </c>
      <c r="AR86" s="252">
        <f>'[2]表Ⅲ10処理処分結果'!G41</f>
        <v>46.61637438274662</v>
      </c>
    </row>
    <row r="87" spans="21:44" ht="36.75" customHeight="1" hidden="1">
      <c r="U87" s="238" t="s">
        <v>331</v>
      </c>
      <c r="W87" s="175">
        <v>27</v>
      </c>
      <c r="Y87" s="175" t="s">
        <v>369</v>
      </c>
      <c r="Z87" s="254">
        <f ca="1" t="shared" si="17"/>
        <v>0</v>
      </c>
      <c r="AA87" s="254">
        <f ca="1" t="shared" si="17"/>
        <v>0.034577874652758515</v>
      </c>
      <c r="AB87" s="254">
        <f ca="1" t="shared" si="17"/>
        <v>0.07807776478734677</v>
      </c>
      <c r="AC87" s="254">
        <f ca="1" t="shared" si="17"/>
        <v>0.8873443605598947</v>
      </c>
      <c r="AD87" s="254">
        <f ca="1" t="shared" si="17"/>
        <v>0.8021423192756881</v>
      </c>
      <c r="AE87" s="254">
        <f ca="1" t="shared" si="17"/>
        <v>0.6654879324854561</v>
      </c>
      <c r="AF87" s="254">
        <f ca="1" t="shared" si="17"/>
        <v>0</v>
      </c>
      <c r="AG87" s="254">
        <f ca="1" t="shared" si="17"/>
        <v>0</v>
      </c>
      <c r="AH87" s="254">
        <f ca="1" t="shared" si="17"/>
        <v>0</v>
      </c>
      <c r="AI87" s="254">
        <f ca="1" t="shared" si="17"/>
        <v>0</v>
      </c>
      <c r="AL87" s="175" t="s">
        <v>228</v>
      </c>
      <c r="AM87" s="251">
        <f>'[2]表Ⅲ10処理処分結果'!B42</f>
        <v>16822.82504167233</v>
      </c>
      <c r="AN87" s="252">
        <f>'[2]表Ⅲ10処理処分結果'!C42</f>
        <v>1919.107146469612</v>
      </c>
      <c r="AO87" s="252">
        <f>'[2]表Ⅲ10処理処分結果'!D42</f>
        <v>1934.87806522104</v>
      </c>
      <c r="AP87" s="252">
        <f>'[2]表Ⅲ10処理処分結果'!E42</f>
        <v>12968.839829981684</v>
      </c>
      <c r="AQ87" s="252">
        <f>'[2]表Ⅲ10処理処分結果'!F42</f>
        <v>10366.518070975586</v>
      </c>
      <c r="AR87" s="252">
        <f>'[2]表Ⅲ10処理処分結果'!G42</f>
        <v>10009.76471478765</v>
      </c>
    </row>
    <row r="88" spans="21:44" ht="12.75" customHeight="1" hidden="1">
      <c r="U88" s="175" t="s">
        <v>229</v>
      </c>
      <c r="W88" s="175">
        <v>29</v>
      </c>
      <c r="Y88" s="175" t="s">
        <v>370</v>
      </c>
      <c r="Z88" s="254">
        <f ca="1" t="shared" si="17"/>
        <v>0</v>
      </c>
      <c r="AA88" s="254">
        <f ca="1" t="shared" si="17"/>
        <v>0.18518055843397113</v>
      </c>
      <c r="AB88" s="254">
        <f ca="1" t="shared" si="17"/>
        <v>0.04512689130821144</v>
      </c>
      <c r="AC88" s="254">
        <f ca="1" t="shared" si="17"/>
        <v>0.7696925502578174</v>
      </c>
      <c r="AD88" s="254">
        <f ca="1" t="shared" si="17"/>
        <v>0.7374286068210791</v>
      </c>
      <c r="AE88" s="254">
        <f ca="1" t="shared" si="17"/>
        <v>0.7144850767923474</v>
      </c>
      <c r="AF88" s="254">
        <f ca="1" t="shared" si="17"/>
        <v>0</v>
      </c>
      <c r="AG88" s="254">
        <f ca="1" t="shared" si="17"/>
        <v>0</v>
      </c>
      <c r="AH88" s="254">
        <f ca="1" t="shared" si="17"/>
        <v>0</v>
      </c>
      <c r="AI88" s="254">
        <f ca="1" t="shared" si="17"/>
        <v>0</v>
      </c>
      <c r="AL88" s="175" t="s">
        <v>305</v>
      </c>
      <c r="AM88" s="251">
        <f>'[2]表Ⅲ10処理処分結果'!B43</f>
        <v>0</v>
      </c>
      <c r="AN88" s="252">
        <f>'[2]表Ⅲ10処理処分結果'!C43</f>
        <v>11.40775786299705</v>
      </c>
      <c r="AO88" s="252">
        <f>'[2]表Ⅲ10処理処分結果'!D43</f>
        <v>11.501505011364587</v>
      </c>
      <c r="AP88" s="252">
        <f>'[2]表Ⅲ10処理処分結果'!E43</f>
        <v>77.09073712563838</v>
      </c>
      <c r="AQ88" s="252">
        <f>'[2]表Ⅲ10処理処分結果'!F43</f>
        <v>61.62174334748396</v>
      </c>
      <c r="AR88" s="252">
        <f>'[2]表Ⅲ10処理処分結果'!G43</f>
        <v>59.501092652346784</v>
      </c>
    </row>
    <row r="89" spans="21:44" ht="12.75" customHeight="1" hidden="1">
      <c r="U89" s="175" t="s">
        <v>227</v>
      </c>
      <c r="W89" s="175">
        <v>31</v>
      </c>
      <c r="Y89" s="175" t="s">
        <v>371</v>
      </c>
      <c r="Z89" s="254">
        <f ca="1" t="shared" si="17"/>
        <v>0</v>
      </c>
      <c r="AA89" s="254">
        <f ca="1" t="shared" si="17"/>
        <v>0.013857597772161764</v>
      </c>
      <c r="AB89" s="254">
        <f ca="1" t="shared" si="17"/>
        <v>0.016300781336217</v>
      </c>
      <c r="AC89" s="254">
        <f ca="1" t="shared" si="17"/>
        <v>0.9698416208916211</v>
      </c>
      <c r="AD89" s="254">
        <f ca="1" t="shared" si="17"/>
        <v>0.9609738061885463</v>
      </c>
      <c r="AE89" s="254">
        <f ca="1" t="shared" si="17"/>
        <v>0.9407580730938535</v>
      </c>
      <c r="AF89" s="254">
        <f ca="1" t="shared" si="17"/>
        <v>0</v>
      </c>
      <c r="AG89" s="254">
        <f ca="1" t="shared" si="17"/>
        <v>0</v>
      </c>
      <c r="AH89" s="254">
        <f ca="1" t="shared" si="17"/>
        <v>0</v>
      </c>
      <c r="AI89" s="254">
        <f ca="1" t="shared" si="17"/>
        <v>0</v>
      </c>
      <c r="AL89" s="175" t="s">
        <v>390</v>
      </c>
      <c r="AM89" s="251">
        <f>'[2]表Ⅲ10処理処分結果'!B44</f>
        <v>385988.36068174586</v>
      </c>
      <c r="AN89" s="252">
        <f>'[2]表Ⅲ10処理処分結果'!C44</f>
        <v>83831.17624077557</v>
      </c>
      <c r="AO89" s="252">
        <f>'[2]表Ⅲ10処理処分結果'!D44</f>
        <v>6297.9471440812895</v>
      </c>
      <c r="AP89" s="252">
        <f>'[2]表Ⅲ10処理処分結果'!E44</f>
        <v>295859.23729688907</v>
      </c>
      <c r="AQ89" s="252">
        <f>'[2]表Ⅲ10処理処分結果'!F44</f>
        <v>128859.71379932601</v>
      </c>
      <c r="AR89" s="252">
        <f>'[2]表Ⅲ10処理処分結果'!G44</f>
        <v>120902.22684658371</v>
      </c>
    </row>
    <row r="90" spans="21:44" ht="12.75" customHeight="1" hidden="1" thickBot="1">
      <c r="U90" s="175" t="s">
        <v>226</v>
      </c>
      <c r="W90" s="175">
        <v>33</v>
      </c>
      <c r="Y90" s="175" t="s">
        <v>372</v>
      </c>
      <c r="Z90" s="254">
        <f ca="1" t="shared" si="17"/>
        <v>0</v>
      </c>
      <c r="AA90" s="254">
        <f ca="1" t="shared" si="17"/>
        <v>0.850221633640492</v>
      </c>
      <c r="AB90" s="254">
        <f ca="1" t="shared" si="17"/>
        <v>5.834663031804746E-06</v>
      </c>
      <c r="AC90" s="254">
        <f ca="1" t="shared" si="17"/>
        <v>0.1497725316964762</v>
      </c>
      <c r="AD90" s="254">
        <f ca="1" t="shared" si="17"/>
        <v>0.10901038234981163</v>
      </c>
      <c r="AE90" s="254">
        <f ca="1" t="shared" si="17"/>
        <v>0.10859513383949106</v>
      </c>
      <c r="AF90" s="254">
        <f ca="1" t="shared" si="17"/>
        <v>0</v>
      </c>
      <c r="AG90" s="254">
        <f ca="1" t="shared" si="17"/>
        <v>0</v>
      </c>
      <c r="AH90" s="254">
        <f ca="1" t="shared" si="17"/>
        <v>0</v>
      </c>
      <c r="AI90" s="254">
        <f ca="1" t="shared" si="17"/>
        <v>0</v>
      </c>
      <c r="AL90" s="175" t="s">
        <v>305</v>
      </c>
      <c r="AM90" s="255">
        <f>'[2]表Ⅲ10処理処分結果'!B45</f>
        <v>0</v>
      </c>
      <c r="AN90" s="256">
        <f>'[2]表Ⅲ10処理処分結果'!C45</f>
        <v>21.718576200771984</v>
      </c>
      <c r="AO90" s="256">
        <f>'[2]表Ⅲ10処理処分結果'!D45</f>
        <v>1.6316417243664134</v>
      </c>
      <c r="AP90" s="256">
        <f>'[2]表Ⅲ10処理処分結果'!E45</f>
        <v>76.64978207486163</v>
      </c>
      <c r="AQ90" s="256">
        <f>'[2]表Ⅲ10処理処分結果'!F45</f>
        <v>33.38435220474772</v>
      </c>
      <c r="AR90" s="256">
        <f>'[2]表Ⅲ10処理処分結果'!G45</f>
        <v>31.322764923025677</v>
      </c>
    </row>
    <row r="91" spans="21:35" ht="12.75" customHeight="1" hidden="1">
      <c r="U91" s="175" t="s">
        <v>272</v>
      </c>
      <c r="W91" s="175">
        <v>35</v>
      </c>
      <c r="Y91" s="175" t="s">
        <v>373</v>
      </c>
      <c r="Z91" s="254">
        <f ca="1" t="shared" si="17"/>
        <v>0</v>
      </c>
      <c r="AA91" s="254">
        <f ca="1" t="shared" si="17"/>
        <v>0.08403609489522947</v>
      </c>
      <c r="AB91" s="254">
        <f ca="1" t="shared" si="17"/>
        <v>0.010217434990440493</v>
      </c>
      <c r="AC91" s="254">
        <f ca="1" t="shared" si="17"/>
        <v>0.90574647011433</v>
      </c>
      <c r="AD91" s="254">
        <f ca="1" t="shared" si="17"/>
        <v>0.4850931155976952</v>
      </c>
      <c r="AE91" s="254">
        <f ca="1" t="shared" si="17"/>
        <v>0.4661637438274662</v>
      </c>
      <c r="AF91" s="254">
        <f ca="1" t="shared" si="17"/>
        <v>0</v>
      </c>
      <c r="AG91" s="254">
        <f ca="1" t="shared" si="17"/>
        <v>0</v>
      </c>
      <c r="AH91" s="254">
        <f ca="1" t="shared" si="17"/>
        <v>0</v>
      </c>
      <c r="AI91" s="254">
        <f ca="1" t="shared" si="17"/>
        <v>0</v>
      </c>
    </row>
    <row r="92" spans="21:35" ht="12.75" customHeight="1" hidden="1">
      <c r="U92" s="175" t="s">
        <v>228</v>
      </c>
      <c r="W92" s="175">
        <v>37</v>
      </c>
      <c r="Y92" s="175" t="s">
        <v>374</v>
      </c>
      <c r="Z92" s="254">
        <f ca="1" t="shared" si="17"/>
        <v>0</v>
      </c>
      <c r="AA92" s="254">
        <f ca="1" t="shared" si="17"/>
        <v>0.1140775786299705</v>
      </c>
      <c r="AB92" s="254">
        <f ca="1" t="shared" si="17"/>
        <v>0.11501505011364588</v>
      </c>
      <c r="AC92" s="254">
        <f ca="1" t="shared" si="17"/>
        <v>0.7709073712563839</v>
      </c>
      <c r="AD92" s="254">
        <f ca="1" t="shared" si="17"/>
        <v>0.6162174334748396</v>
      </c>
      <c r="AE92" s="254">
        <f ca="1" t="shared" si="17"/>
        <v>0.5950109265234679</v>
      </c>
      <c r="AF92" s="254">
        <f ca="1" t="shared" si="17"/>
        <v>0</v>
      </c>
      <c r="AG92" s="254">
        <f ca="1" t="shared" si="17"/>
        <v>0</v>
      </c>
      <c r="AH92" s="254">
        <f ca="1" t="shared" si="17"/>
        <v>0</v>
      </c>
      <c r="AI92" s="254">
        <f ca="1" t="shared" si="17"/>
        <v>0</v>
      </c>
    </row>
  </sheetData>
  <sheetProtection/>
  <mergeCells count="48">
    <mergeCell ref="B42:C42"/>
    <mergeCell ref="B43:C43"/>
    <mergeCell ref="B44:C44"/>
    <mergeCell ref="B45:C45"/>
    <mergeCell ref="B46:C46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3:C23"/>
    <mergeCell ref="B24:G24"/>
    <mergeCell ref="B26:C27"/>
    <mergeCell ref="D26:E26"/>
    <mergeCell ref="B28:C28"/>
    <mergeCell ref="B29:C29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B2:G2"/>
    <mergeCell ref="J2:M2"/>
    <mergeCell ref="B3:C4"/>
    <mergeCell ref="D3:E3"/>
    <mergeCell ref="F3:G3"/>
    <mergeCell ref="J3:J4"/>
    <mergeCell ref="K3:M3"/>
  </mergeCells>
  <printOptions/>
  <pageMargins left="0.787" right="0.787" top="0.984" bottom="0.984" header="0.512" footer="0.512"/>
  <pageSetup horizontalDpi="600" verticalDpi="600" orientation="portrait" paperSize="9" r:id="rId2"/>
  <colBreaks count="2" manualBreakCount="2">
    <brk id="8" max="23" man="1"/>
    <brk id="16" max="2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AG93"/>
  <sheetViews>
    <sheetView zoomScale="85" zoomScaleNormal="85" zoomScalePageLayoutView="0" workbookViewId="0" topLeftCell="A70">
      <selection activeCell="D94" sqref="D94"/>
    </sheetView>
  </sheetViews>
  <sheetFormatPr defaultColWidth="9.140625" defaultRowHeight="15"/>
  <cols>
    <col min="1" max="1" width="5.28125" style="257" customWidth="1"/>
    <col min="2" max="2" width="15.00390625" style="257" customWidth="1"/>
    <col min="3" max="3" width="3.7109375" style="258" customWidth="1"/>
    <col min="4" max="4" width="30.8515625" style="257" customWidth="1"/>
    <col min="5" max="9" width="9.57421875" style="257" customWidth="1"/>
    <col min="10" max="10" width="9.421875" style="257" customWidth="1"/>
    <col min="11" max="17" width="9.57421875" style="257" customWidth="1"/>
    <col min="18" max="18" width="11.28125" style="257" customWidth="1"/>
    <col min="19" max="20" width="9.57421875" style="257" customWidth="1"/>
    <col min="21" max="21" width="10.421875" style="257" bestFit="1" customWidth="1"/>
    <col min="22" max="24" width="9.57421875" style="257" customWidth="1"/>
    <col min="25" max="16384" width="9.00390625" style="257" customWidth="1"/>
  </cols>
  <sheetData>
    <row r="1" ht="21.75" customHeight="1">
      <c r="B1" s="257" t="s">
        <v>417</v>
      </c>
    </row>
    <row r="2" spans="1:24" ht="1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</row>
    <row r="3" spans="1:24" ht="16.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V3" s="260"/>
      <c r="W3" s="440" t="s">
        <v>393</v>
      </c>
      <c r="X3" s="440"/>
    </row>
    <row r="4" spans="2:33" ht="25.5" customHeight="1" thickBot="1">
      <c r="B4" s="261" t="s">
        <v>394</v>
      </c>
      <c r="C4" s="262"/>
      <c r="D4" s="263" t="s">
        <v>395</v>
      </c>
      <c r="E4" s="264" t="s">
        <v>239</v>
      </c>
      <c r="F4" s="265" t="s">
        <v>396</v>
      </c>
      <c r="G4" s="265" t="s">
        <v>397</v>
      </c>
      <c r="H4" s="265" t="s">
        <v>398</v>
      </c>
      <c r="I4" s="265" t="s">
        <v>237</v>
      </c>
      <c r="J4" s="266" t="s">
        <v>231</v>
      </c>
      <c r="K4" s="265" t="s">
        <v>240</v>
      </c>
      <c r="L4" s="265" t="s">
        <v>232</v>
      </c>
      <c r="M4" s="265" t="s">
        <v>259</v>
      </c>
      <c r="N4" s="267" t="s">
        <v>399</v>
      </c>
      <c r="O4" s="268" t="s">
        <v>400</v>
      </c>
      <c r="P4" s="265" t="s">
        <v>401</v>
      </c>
      <c r="Q4" s="265" t="s">
        <v>230</v>
      </c>
      <c r="R4" s="269" t="s">
        <v>402</v>
      </c>
      <c r="S4" s="265" t="s">
        <v>229</v>
      </c>
      <c r="T4" s="265" t="s">
        <v>227</v>
      </c>
      <c r="U4" s="265" t="s">
        <v>226</v>
      </c>
      <c r="V4" s="265" t="s">
        <v>272</v>
      </c>
      <c r="W4" s="270" t="s">
        <v>403</v>
      </c>
      <c r="X4" s="271" t="s">
        <v>375</v>
      </c>
      <c r="Y4" s="258"/>
      <c r="Z4" s="258"/>
      <c r="AA4" s="258"/>
      <c r="AB4" s="258"/>
      <c r="AC4" s="258"/>
      <c r="AD4" s="258"/>
      <c r="AE4" s="258"/>
      <c r="AF4" s="258"/>
      <c r="AG4" s="258"/>
    </row>
    <row r="5" spans="2:24" ht="12">
      <c r="B5" s="60"/>
      <c r="C5" s="272"/>
      <c r="D5" s="61" t="s">
        <v>66</v>
      </c>
      <c r="E5" s="273">
        <v>0.2076227</v>
      </c>
      <c r="F5" s="274">
        <v>0.058345999999999995</v>
      </c>
      <c r="G5" s="274">
        <v>0.0373442</v>
      </c>
      <c r="H5" s="274">
        <v>0</v>
      </c>
      <c r="I5" s="274">
        <v>0</v>
      </c>
      <c r="J5" s="274">
        <v>74.77799590000001</v>
      </c>
      <c r="K5" s="274">
        <v>0</v>
      </c>
      <c r="L5" s="274">
        <v>0.2097981</v>
      </c>
      <c r="M5" s="274">
        <v>0</v>
      </c>
      <c r="N5" s="274">
        <v>0</v>
      </c>
      <c r="O5" s="274">
        <v>0</v>
      </c>
      <c r="P5" s="274">
        <v>0.002496</v>
      </c>
      <c r="Q5" s="274">
        <v>0.1566854</v>
      </c>
      <c r="R5" s="274">
        <v>1.1608736</v>
      </c>
      <c r="S5" s="274">
        <v>0</v>
      </c>
      <c r="T5" s="274">
        <v>1.6450895</v>
      </c>
      <c r="U5" s="274">
        <v>84459.1832092</v>
      </c>
      <c r="V5" s="274">
        <v>172.39886919999998</v>
      </c>
      <c r="W5" s="275">
        <v>0</v>
      </c>
      <c r="X5" s="276">
        <v>84709.83832979998</v>
      </c>
    </row>
    <row r="6" spans="2:24" ht="12">
      <c r="B6" s="60"/>
      <c r="C6" s="277">
        <v>1</v>
      </c>
      <c r="D6" s="69" t="s">
        <v>70</v>
      </c>
      <c r="E6" s="278">
        <v>0.0026227</v>
      </c>
      <c r="F6" s="279">
        <v>0.058345999999999995</v>
      </c>
      <c r="G6" s="279">
        <v>0.02639</v>
      </c>
      <c r="H6" s="279">
        <v>0</v>
      </c>
      <c r="I6" s="279">
        <v>0</v>
      </c>
      <c r="J6" s="279">
        <v>63.1882613</v>
      </c>
      <c r="K6" s="279">
        <v>0</v>
      </c>
      <c r="L6" s="279">
        <v>0.049</v>
      </c>
      <c r="M6" s="279">
        <v>0</v>
      </c>
      <c r="N6" s="279">
        <v>0</v>
      </c>
      <c r="O6" s="279">
        <v>0</v>
      </c>
      <c r="P6" s="279">
        <v>0.002496</v>
      </c>
      <c r="Q6" s="279">
        <v>0.11497410000000001</v>
      </c>
      <c r="R6" s="279">
        <v>0.8762989</v>
      </c>
      <c r="S6" s="279">
        <v>0</v>
      </c>
      <c r="T6" s="279">
        <v>0</v>
      </c>
      <c r="U6" s="279">
        <v>0</v>
      </c>
      <c r="V6" s="279">
        <v>0</v>
      </c>
      <c r="W6" s="280">
        <v>0</v>
      </c>
      <c r="X6" s="281">
        <v>64.318389</v>
      </c>
    </row>
    <row r="7" spans="2:24" ht="12">
      <c r="B7" s="71" t="s">
        <v>74</v>
      </c>
      <c r="C7" s="277">
        <v>2</v>
      </c>
      <c r="D7" s="69" t="s">
        <v>75</v>
      </c>
      <c r="E7" s="278">
        <v>0</v>
      </c>
      <c r="F7" s="279">
        <v>0</v>
      </c>
      <c r="G7" s="279">
        <v>0</v>
      </c>
      <c r="H7" s="279">
        <v>0</v>
      </c>
      <c r="I7" s="279">
        <v>0</v>
      </c>
      <c r="J7" s="279">
        <v>0.563</v>
      </c>
      <c r="K7" s="279">
        <v>0</v>
      </c>
      <c r="L7" s="279">
        <v>0</v>
      </c>
      <c r="M7" s="279">
        <v>0</v>
      </c>
      <c r="N7" s="279">
        <v>0</v>
      </c>
      <c r="O7" s="279">
        <v>0</v>
      </c>
      <c r="P7" s="279">
        <v>0</v>
      </c>
      <c r="Q7" s="279">
        <v>0</v>
      </c>
      <c r="R7" s="279">
        <v>0</v>
      </c>
      <c r="S7" s="279">
        <v>0</v>
      </c>
      <c r="T7" s="279">
        <v>0</v>
      </c>
      <c r="U7" s="279">
        <v>84459.1832092</v>
      </c>
      <c r="V7" s="279">
        <v>172.39886919999998</v>
      </c>
      <c r="W7" s="280">
        <v>0</v>
      </c>
      <c r="X7" s="281">
        <v>84632.14507839999</v>
      </c>
    </row>
    <row r="8" spans="2:24" ht="12">
      <c r="B8" s="60"/>
      <c r="C8" s="277">
        <v>3</v>
      </c>
      <c r="D8" s="69" t="s">
        <v>80</v>
      </c>
      <c r="E8" s="278">
        <v>0.205</v>
      </c>
      <c r="F8" s="279">
        <v>0</v>
      </c>
      <c r="G8" s="279">
        <v>0.0109542</v>
      </c>
      <c r="H8" s="279">
        <v>0</v>
      </c>
      <c r="I8" s="279">
        <v>0</v>
      </c>
      <c r="J8" s="279">
        <v>11.0267346</v>
      </c>
      <c r="K8" s="279">
        <v>0</v>
      </c>
      <c r="L8" s="279">
        <v>0.1607981</v>
      </c>
      <c r="M8" s="279">
        <v>0</v>
      </c>
      <c r="N8" s="279">
        <v>0</v>
      </c>
      <c r="O8" s="279">
        <v>0</v>
      </c>
      <c r="P8" s="279">
        <v>0</v>
      </c>
      <c r="Q8" s="279">
        <v>0.0417113</v>
      </c>
      <c r="R8" s="279">
        <v>0.2845747</v>
      </c>
      <c r="S8" s="279">
        <v>0</v>
      </c>
      <c r="T8" s="279">
        <v>1.6450895</v>
      </c>
      <c r="U8" s="279">
        <v>0</v>
      </c>
      <c r="V8" s="279">
        <v>0</v>
      </c>
      <c r="W8" s="280">
        <v>0</v>
      </c>
      <c r="X8" s="281">
        <v>13.374862399999998</v>
      </c>
    </row>
    <row r="9" spans="2:24" ht="12">
      <c r="B9" s="73"/>
      <c r="C9" s="277">
        <v>4</v>
      </c>
      <c r="D9" s="69" t="s">
        <v>83</v>
      </c>
      <c r="E9" s="278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  <c r="O9" s="279">
        <v>0</v>
      </c>
      <c r="P9" s="279">
        <v>0</v>
      </c>
      <c r="Q9" s="279">
        <v>0</v>
      </c>
      <c r="R9" s="279">
        <v>0</v>
      </c>
      <c r="S9" s="279">
        <v>0</v>
      </c>
      <c r="T9" s="279">
        <v>0</v>
      </c>
      <c r="U9" s="279">
        <v>0</v>
      </c>
      <c r="V9" s="279">
        <v>0</v>
      </c>
      <c r="W9" s="280">
        <v>0</v>
      </c>
      <c r="X9" s="281">
        <v>0</v>
      </c>
    </row>
    <row r="10" spans="2:24" ht="12">
      <c r="B10" s="80"/>
      <c r="C10" s="282"/>
      <c r="D10" s="81" t="s">
        <v>85</v>
      </c>
      <c r="E10" s="283">
        <v>0</v>
      </c>
      <c r="F10" s="284">
        <v>0.7051958</v>
      </c>
      <c r="G10" s="284">
        <v>0.5191286</v>
      </c>
      <c r="H10" s="284">
        <v>0</v>
      </c>
      <c r="I10" s="284">
        <v>0</v>
      </c>
      <c r="J10" s="284">
        <v>13.680282900000002</v>
      </c>
      <c r="K10" s="284">
        <v>0</v>
      </c>
      <c r="L10" s="284">
        <v>0.0400272</v>
      </c>
      <c r="M10" s="284">
        <v>0</v>
      </c>
      <c r="N10" s="284">
        <v>0</v>
      </c>
      <c r="O10" s="284">
        <v>0</v>
      </c>
      <c r="P10" s="284">
        <v>0</v>
      </c>
      <c r="Q10" s="284">
        <v>0.3876676</v>
      </c>
      <c r="R10" s="284">
        <v>0.011004400000000001</v>
      </c>
      <c r="S10" s="284">
        <v>0</v>
      </c>
      <c r="T10" s="284">
        <v>0.046</v>
      </c>
      <c r="U10" s="284">
        <v>0</v>
      </c>
      <c r="V10" s="284">
        <v>0</v>
      </c>
      <c r="W10" s="285">
        <v>0</v>
      </c>
      <c r="X10" s="286">
        <v>15.3893065</v>
      </c>
    </row>
    <row r="11" spans="2:24" ht="12">
      <c r="B11" s="71" t="s">
        <v>88</v>
      </c>
      <c r="C11" s="277">
        <v>5</v>
      </c>
      <c r="D11" s="69" t="s">
        <v>89</v>
      </c>
      <c r="E11" s="278">
        <v>0</v>
      </c>
      <c r="F11" s="279">
        <v>0.349</v>
      </c>
      <c r="G11" s="279">
        <v>0.5191286</v>
      </c>
      <c r="H11" s="279">
        <v>0</v>
      </c>
      <c r="I11" s="279">
        <v>0</v>
      </c>
      <c r="J11" s="279">
        <v>13.333210600000001</v>
      </c>
      <c r="K11" s="279">
        <v>0</v>
      </c>
      <c r="L11" s="279">
        <v>0.035656799999999995</v>
      </c>
      <c r="M11" s="279">
        <v>0</v>
      </c>
      <c r="N11" s="279">
        <v>0</v>
      </c>
      <c r="O11" s="279">
        <v>0</v>
      </c>
      <c r="P11" s="279">
        <v>0</v>
      </c>
      <c r="Q11" s="279">
        <v>0.1181883</v>
      </c>
      <c r="R11" s="279">
        <v>0.011004400000000001</v>
      </c>
      <c r="S11" s="279">
        <v>0</v>
      </c>
      <c r="T11" s="279">
        <v>0.006</v>
      </c>
      <c r="U11" s="279">
        <v>0</v>
      </c>
      <c r="V11" s="279">
        <v>0</v>
      </c>
      <c r="W11" s="280">
        <v>0</v>
      </c>
      <c r="X11" s="281">
        <v>14.3721887</v>
      </c>
    </row>
    <row r="12" spans="2:24" ht="12">
      <c r="B12" s="86"/>
      <c r="C12" s="277">
        <v>6</v>
      </c>
      <c r="D12" s="69" t="s">
        <v>91</v>
      </c>
      <c r="E12" s="278">
        <v>0</v>
      </c>
      <c r="F12" s="279">
        <v>0.3561958</v>
      </c>
      <c r="G12" s="279">
        <v>0</v>
      </c>
      <c r="H12" s="279">
        <v>0</v>
      </c>
      <c r="I12" s="279">
        <v>0</v>
      </c>
      <c r="J12" s="279">
        <v>0.3470723</v>
      </c>
      <c r="K12" s="279">
        <v>0</v>
      </c>
      <c r="L12" s="279">
        <v>0.0043704</v>
      </c>
      <c r="M12" s="279">
        <v>0</v>
      </c>
      <c r="N12" s="279">
        <v>0</v>
      </c>
      <c r="O12" s="279">
        <v>0</v>
      </c>
      <c r="P12" s="279">
        <v>0</v>
      </c>
      <c r="Q12" s="279">
        <v>0.26947930000000003</v>
      </c>
      <c r="R12" s="279">
        <v>0</v>
      </c>
      <c r="S12" s="279">
        <v>0</v>
      </c>
      <c r="T12" s="279">
        <v>0.04</v>
      </c>
      <c r="U12" s="279">
        <v>0</v>
      </c>
      <c r="V12" s="279">
        <v>0</v>
      </c>
      <c r="W12" s="280">
        <v>0</v>
      </c>
      <c r="X12" s="281">
        <v>1.0171178</v>
      </c>
    </row>
    <row r="13" spans="2:24" ht="12">
      <c r="B13" s="87" t="s">
        <v>404</v>
      </c>
      <c r="C13" s="282">
        <v>7</v>
      </c>
      <c r="D13" s="81" t="s">
        <v>95</v>
      </c>
      <c r="E13" s="283">
        <v>0</v>
      </c>
      <c r="F13" s="284">
        <v>10216.6420301</v>
      </c>
      <c r="G13" s="284">
        <v>22.412020100000003</v>
      </c>
      <c r="H13" s="284">
        <v>0.022877500000000002</v>
      </c>
      <c r="I13" s="284">
        <v>0.0029592</v>
      </c>
      <c r="J13" s="284">
        <v>5.7521169</v>
      </c>
      <c r="K13" s="284">
        <v>0</v>
      </c>
      <c r="L13" s="284">
        <v>4.6331469</v>
      </c>
      <c r="M13" s="284">
        <v>0</v>
      </c>
      <c r="N13" s="284">
        <v>0</v>
      </c>
      <c r="O13" s="284">
        <v>0</v>
      </c>
      <c r="P13" s="284">
        <v>0.0441956</v>
      </c>
      <c r="Q13" s="284">
        <v>1.9748101999999998</v>
      </c>
      <c r="R13" s="284">
        <v>10.665347</v>
      </c>
      <c r="S13" s="284">
        <v>133.4437686</v>
      </c>
      <c r="T13" s="284">
        <v>70.5466504</v>
      </c>
      <c r="U13" s="284">
        <v>0</v>
      </c>
      <c r="V13" s="284">
        <v>0</v>
      </c>
      <c r="W13" s="285">
        <v>0</v>
      </c>
      <c r="X13" s="286">
        <v>10466.139922499997</v>
      </c>
    </row>
    <row r="14" spans="2:24" ht="12">
      <c r="B14" s="71" t="s">
        <v>98</v>
      </c>
      <c r="C14" s="282">
        <v>8</v>
      </c>
      <c r="D14" s="81" t="s">
        <v>40</v>
      </c>
      <c r="E14" s="283">
        <v>31.6977307</v>
      </c>
      <c r="F14" s="284">
        <v>7572.0488823999995</v>
      </c>
      <c r="G14" s="284">
        <v>101.3285414</v>
      </c>
      <c r="H14" s="284">
        <v>6.8574434</v>
      </c>
      <c r="I14" s="284">
        <v>36.072495499999995</v>
      </c>
      <c r="J14" s="284">
        <v>1013.0924022</v>
      </c>
      <c r="K14" s="284">
        <v>310.9587315</v>
      </c>
      <c r="L14" s="284">
        <v>4951.5529098</v>
      </c>
      <c r="M14" s="284">
        <v>57.460333899999995</v>
      </c>
      <c r="N14" s="284">
        <v>0</v>
      </c>
      <c r="O14" s="284">
        <v>0</v>
      </c>
      <c r="P14" s="284">
        <v>0.6284405000000001</v>
      </c>
      <c r="Q14" s="284">
        <v>972.2841004999999</v>
      </c>
      <c r="R14" s="284">
        <v>2087.8471525</v>
      </c>
      <c r="S14" s="284">
        <v>172.4786085</v>
      </c>
      <c r="T14" s="284">
        <v>58079.8335549</v>
      </c>
      <c r="U14" s="284">
        <v>0</v>
      </c>
      <c r="V14" s="284">
        <v>0</v>
      </c>
      <c r="W14" s="285">
        <v>1.0342086</v>
      </c>
      <c r="X14" s="286">
        <v>75395.1755363</v>
      </c>
    </row>
    <row r="15" spans="2:24" ht="12">
      <c r="B15" s="80"/>
      <c r="C15" s="287"/>
      <c r="D15" s="81" t="s">
        <v>101</v>
      </c>
      <c r="E15" s="283">
        <v>798.0763875000002</v>
      </c>
      <c r="F15" s="284">
        <v>60853.34352970001</v>
      </c>
      <c r="G15" s="284">
        <v>2484.6876198000004</v>
      </c>
      <c r="H15" s="284">
        <v>2699.8255740000004</v>
      </c>
      <c r="I15" s="284">
        <v>1787.486843</v>
      </c>
      <c r="J15" s="284">
        <v>3117.9597862</v>
      </c>
      <c r="K15" s="284">
        <v>785.3091124</v>
      </c>
      <c r="L15" s="284">
        <v>1142.7860892</v>
      </c>
      <c r="M15" s="284">
        <v>22.007148900000004</v>
      </c>
      <c r="N15" s="284">
        <v>2754.2282516</v>
      </c>
      <c r="O15" s="284">
        <v>57.2388406</v>
      </c>
      <c r="P15" s="284">
        <v>22.788880000000006</v>
      </c>
      <c r="Q15" s="284">
        <v>5753.5441882</v>
      </c>
      <c r="R15" s="284">
        <v>3933.1936360999994</v>
      </c>
      <c r="S15" s="284">
        <v>15163.9028559</v>
      </c>
      <c r="T15" s="284">
        <v>1268.0351824000002</v>
      </c>
      <c r="U15" s="284">
        <v>0</v>
      </c>
      <c r="V15" s="284">
        <v>0</v>
      </c>
      <c r="W15" s="285">
        <v>8253.5114024</v>
      </c>
      <c r="X15" s="286">
        <v>110897.92532790001</v>
      </c>
    </row>
    <row r="16" spans="2:24" ht="12">
      <c r="B16" s="60"/>
      <c r="C16" s="288">
        <v>9</v>
      </c>
      <c r="D16" s="69" t="s">
        <v>46</v>
      </c>
      <c r="E16" s="278">
        <v>19.297091499999997</v>
      </c>
      <c r="F16" s="279">
        <v>6065.9226239</v>
      </c>
      <c r="G16" s="279">
        <v>89.69002830000001</v>
      </c>
      <c r="H16" s="279">
        <v>92.5661672</v>
      </c>
      <c r="I16" s="279">
        <v>29.3461685</v>
      </c>
      <c r="J16" s="279">
        <v>271.57118349999996</v>
      </c>
      <c r="K16" s="279">
        <v>0</v>
      </c>
      <c r="L16" s="279">
        <v>15.819556</v>
      </c>
      <c r="M16" s="279">
        <v>0</v>
      </c>
      <c r="N16" s="279">
        <v>1919.185125</v>
      </c>
      <c r="O16" s="279">
        <v>57.2388406</v>
      </c>
      <c r="P16" s="279">
        <v>0.0370034</v>
      </c>
      <c r="Q16" s="279">
        <v>39.2955662</v>
      </c>
      <c r="R16" s="279">
        <v>12.253704299999999</v>
      </c>
      <c r="S16" s="279">
        <v>0.9744301000000001</v>
      </c>
      <c r="T16" s="279">
        <v>2.1034512</v>
      </c>
      <c r="U16" s="279">
        <v>0</v>
      </c>
      <c r="V16" s="279">
        <v>0</v>
      </c>
      <c r="W16" s="280">
        <v>10.2952983</v>
      </c>
      <c r="X16" s="281">
        <v>8625.596237999998</v>
      </c>
    </row>
    <row r="17" spans="2:24" ht="12">
      <c r="B17" s="60"/>
      <c r="C17" s="288">
        <v>10</v>
      </c>
      <c r="D17" s="69" t="s">
        <v>105</v>
      </c>
      <c r="E17" s="278">
        <v>16.3317878</v>
      </c>
      <c r="F17" s="279">
        <v>1325.7735691</v>
      </c>
      <c r="G17" s="279">
        <v>10.1873247</v>
      </c>
      <c r="H17" s="279">
        <v>739.7060487</v>
      </c>
      <c r="I17" s="279">
        <v>3.347307</v>
      </c>
      <c r="J17" s="279">
        <v>38.1945012</v>
      </c>
      <c r="K17" s="279">
        <v>0</v>
      </c>
      <c r="L17" s="279">
        <v>8.4060769</v>
      </c>
      <c r="M17" s="279">
        <v>0</v>
      </c>
      <c r="N17" s="279">
        <v>791.1971813</v>
      </c>
      <c r="O17" s="279">
        <v>0</v>
      </c>
      <c r="P17" s="279">
        <v>0.0119519</v>
      </c>
      <c r="Q17" s="279">
        <v>7.6446726</v>
      </c>
      <c r="R17" s="279">
        <v>26.8203635</v>
      </c>
      <c r="S17" s="279">
        <v>1.9961578999999998</v>
      </c>
      <c r="T17" s="279">
        <v>0.1761993</v>
      </c>
      <c r="U17" s="279">
        <v>0</v>
      </c>
      <c r="V17" s="279">
        <v>0</v>
      </c>
      <c r="W17" s="280">
        <v>0.5684202</v>
      </c>
      <c r="X17" s="281">
        <v>2970.3615621000004</v>
      </c>
    </row>
    <row r="18" spans="2:24" ht="12">
      <c r="B18" s="60"/>
      <c r="C18" s="288">
        <v>11</v>
      </c>
      <c r="D18" s="69" t="s">
        <v>90</v>
      </c>
      <c r="E18" s="278">
        <v>43.7661232</v>
      </c>
      <c r="F18" s="279">
        <v>396.6304818</v>
      </c>
      <c r="G18" s="279">
        <v>20.2211456</v>
      </c>
      <c r="H18" s="279">
        <v>5.412361799999999</v>
      </c>
      <c r="I18" s="279">
        <v>2.9755160999999997</v>
      </c>
      <c r="J18" s="279">
        <v>102.67465150000001</v>
      </c>
      <c r="K18" s="279">
        <v>0</v>
      </c>
      <c r="L18" s="279">
        <v>3.6606802</v>
      </c>
      <c r="M18" s="279">
        <v>22.007111700000003</v>
      </c>
      <c r="N18" s="279">
        <v>0</v>
      </c>
      <c r="O18" s="279">
        <v>0</v>
      </c>
      <c r="P18" s="279">
        <v>0.0848955</v>
      </c>
      <c r="Q18" s="279">
        <v>6.5761277</v>
      </c>
      <c r="R18" s="279">
        <v>1.0805125</v>
      </c>
      <c r="S18" s="279">
        <v>0.0762149</v>
      </c>
      <c r="T18" s="279">
        <v>0.3144636</v>
      </c>
      <c r="U18" s="279">
        <v>0</v>
      </c>
      <c r="V18" s="279">
        <v>0</v>
      </c>
      <c r="W18" s="280">
        <v>19.526850200000002</v>
      </c>
      <c r="X18" s="281">
        <v>625.0071363</v>
      </c>
    </row>
    <row r="19" spans="2:24" ht="12">
      <c r="B19" s="60"/>
      <c r="C19" s="288">
        <v>12</v>
      </c>
      <c r="D19" s="69" t="s">
        <v>110</v>
      </c>
      <c r="E19" s="278">
        <v>21.9870563</v>
      </c>
      <c r="F19" s="279">
        <v>17.8398812</v>
      </c>
      <c r="G19" s="279">
        <v>2.3224286000000003</v>
      </c>
      <c r="H19" s="279">
        <v>0.0528029</v>
      </c>
      <c r="I19" s="279">
        <v>0.1636829</v>
      </c>
      <c r="J19" s="279">
        <v>15.655477500000002</v>
      </c>
      <c r="K19" s="279">
        <v>0</v>
      </c>
      <c r="L19" s="279">
        <v>541.947059</v>
      </c>
      <c r="M19" s="279">
        <v>0</v>
      </c>
      <c r="N19" s="279">
        <v>0</v>
      </c>
      <c r="O19" s="279">
        <v>0</v>
      </c>
      <c r="P19" s="279">
        <v>0.1732242</v>
      </c>
      <c r="Q19" s="279">
        <v>7.5996727</v>
      </c>
      <c r="R19" s="279">
        <v>21.3472132</v>
      </c>
      <c r="S19" s="279">
        <v>0.0592644</v>
      </c>
      <c r="T19" s="279">
        <v>9.5092634</v>
      </c>
      <c r="U19" s="279">
        <v>0</v>
      </c>
      <c r="V19" s="279">
        <v>0</v>
      </c>
      <c r="W19" s="280">
        <v>9.1027074</v>
      </c>
      <c r="X19" s="281">
        <v>647.7597337</v>
      </c>
    </row>
    <row r="20" spans="2:24" ht="12">
      <c r="B20" s="60"/>
      <c r="C20" s="288">
        <v>13</v>
      </c>
      <c r="D20" s="69" t="s">
        <v>113</v>
      </c>
      <c r="E20" s="278">
        <v>2.1666639</v>
      </c>
      <c r="F20" s="279">
        <v>53.3798243</v>
      </c>
      <c r="G20" s="279">
        <v>4.3322298</v>
      </c>
      <c r="H20" s="279">
        <v>0.5597584000000001</v>
      </c>
      <c r="I20" s="279">
        <v>1.2845762</v>
      </c>
      <c r="J20" s="279">
        <v>25.419892800000003</v>
      </c>
      <c r="K20" s="279">
        <v>0</v>
      </c>
      <c r="L20" s="279">
        <v>121.6915052</v>
      </c>
      <c r="M20" s="279">
        <v>0</v>
      </c>
      <c r="N20" s="279">
        <v>0</v>
      </c>
      <c r="O20" s="279">
        <v>0</v>
      </c>
      <c r="P20" s="279">
        <v>0</v>
      </c>
      <c r="Q20" s="279">
        <v>4.871632</v>
      </c>
      <c r="R20" s="279">
        <v>3.2715992000000003</v>
      </c>
      <c r="S20" s="279">
        <v>0.1219739</v>
      </c>
      <c r="T20" s="279">
        <v>0.30032179999999997</v>
      </c>
      <c r="U20" s="279">
        <v>0</v>
      </c>
      <c r="V20" s="279">
        <v>0</v>
      </c>
      <c r="W20" s="280">
        <v>0.030795000000000003</v>
      </c>
      <c r="X20" s="281">
        <v>217.43077250000002</v>
      </c>
    </row>
    <row r="21" spans="2:24" ht="12">
      <c r="B21" s="60"/>
      <c r="C21" s="288">
        <v>14</v>
      </c>
      <c r="D21" s="69" t="s">
        <v>116</v>
      </c>
      <c r="E21" s="278">
        <v>257.65378599999997</v>
      </c>
      <c r="F21" s="279">
        <v>27910.0018996</v>
      </c>
      <c r="G21" s="279">
        <v>16.1282792</v>
      </c>
      <c r="H21" s="279">
        <v>3.2733887</v>
      </c>
      <c r="I21" s="279">
        <v>12.0346501</v>
      </c>
      <c r="J21" s="279">
        <v>400.1914935</v>
      </c>
      <c r="K21" s="279">
        <v>560.6489501</v>
      </c>
      <c r="L21" s="279">
        <v>148.8948931</v>
      </c>
      <c r="M21" s="279">
        <v>0</v>
      </c>
      <c r="N21" s="279">
        <v>0</v>
      </c>
      <c r="O21" s="279">
        <v>0</v>
      </c>
      <c r="P21" s="279">
        <v>0.0369236</v>
      </c>
      <c r="Q21" s="279">
        <v>37.5340034</v>
      </c>
      <c r="R21" s="279">
        <v>6.7377846</v>
      </c>
      <c r="S21" s="279">
        <v>0.3540938</v>
      </c>
      <c r="T21" s="279">
        <v>2.7636084999999997</v>
      </c>
      <c r="U21" s="279">
        <v>0</v>
      </c>
      <c r="V21" s="279">
        <v>0</v>
      </c>
      <c r="W21" s="280">
        <v>538.9968062</v>
      </c>
      <c r="X21" s="281">
        <v>29895.2505604</v>
      </c>
    </row>
    <row r="22" spans="2:24" ht="12">
      <c r="B22" s="60"/>
      <c r="C22" s="288">
        <v>15</v>
      </c>
      <c r="D22" s="69" t="s">
        <v>119</v>
      </c>
      <c r="E22" s="278">
        <v>0.1623369</v>
      </c>
      <c r="F22" s="279">
        <v>21.5339356</v>
      </c>
      <c r="G22" s="279">
        <v>49.841758999999996</v>
      </c>
      <c r="H22" s="279">
        <v>27.8675465</v>
      </c>
      <c r="I22" s="279">
        <v>29.071799900000002</v>
      </c>
      <c r="J22" s="279">
        <v>131.5320127</v>
      </c>
      <c r="K22" s="279">
        <v>224.6601623</v>
      </c>
      <c r="L22" s="279">
        <v>3.4804169000000003</v>
      </c>
      <c r="M22" s="279">
        <v>0</v>
      </c>
      <c r="N22" s="279">
        <v>0</v>
      </c>
      <c r="O22" s="279">
        <v>0</v>
      </c>
      <c r="P22" s="279">
        <v>0.024043600000000002</v>
      </c>
      <c r="Q22" s="279">
        <v>12.307451499999999</v>
      </c>
      <c r="R22" s="279">
        <v>1.0324956</v>
      </c>
      <c r="S22" s="279">
        <v>0</v>
      </c>
      <c r="T22" s="279">
        <v>0.44061680000000003</v>
      </c>
      <c r="U22" s="279">
        <v>0</v>
      </c>
      <c r="V22" s="279">
        <v>0</v>
      </c>
      <c r="W22" s="280">
        <v>56.0037163</v>
      </c>
      <c r="X22" s="281">
        <v>557.9582936</v>
      </c>
    </row>
    <row r="23" spans="2:24" ht="12">
      <c r="B23" s="60"/>
      <c r="C23" s="288">
        <v>16</v>
      </c>
      <c r="D23" s="69" t="s">
        <v>43</v>
      </c>
      <c r="E23" s="278">
        <v>201.4299866</v>
      </c>
      <c r="F23" s="279">
        <v>10105.127298200001</v>
      </c>
      <c r="G23" s="279">
        <v>921.4532336000001</v>
      </c>
      <c r="H23" s="279">
        <v>471.3979513</v>
      </c>
      <c r="I23" s="279">
        <v>724.5798525</v>
      </c>
      <c r="J23" s="279">
        <v>270.9731086</v>
      </c>
      <c r="K23" s="279">
        <v>0</v>
      </c>
      <c r="L23" s="279">
        <v>27.5160955</v>
      </c>
      <c r="M23" s="279">
        <v>0</v>
      </c>
      <c r="N23" s="279">
        <v>43.8459453</v>
      </c>
      <c r="O23" s="279">
        <v>0</v>
      </c>
      <c r="P23" s="279">
        <v>0.0564441</v>
      </c>
      <c r="Q23" s="279">
        <v>58.858619100000006</v>
      </c>
      <c r="R23" s="279">
        <v>38.0620855</v>
      </c>
      <c r="S23" s="279">
        <v>43.6375005</v>
      </c>
      <c r="T23" s="279">
        <v>57.8249709</v>
      </c>
      <c r="U23" s="279">
        <v>0</v>
      </c>
      <c r="V23" s="289">
        <v>0</v>
      </c>
      <c r="W23" s="280">
        <v>408.2426671</v>
      </c>
      <c r="X23" s="281">
        <v>13373.005758799996</v>
      </c>
    </row>
    <row r="24" spans="2:24" ht="12">
      <c r="B24" s="60"/>
      <c r="C24" s="288">
        <v>17</v>
      </c>
      <c r="D24" s="69" t="s">
        <v>123</v>
      </c>
      <c r="E24" s="278">
        <v>12.8197095</v>
      </c>
      <c r="F24" s="279">
        <v>449.6820239</v>
      </c>
      <c r="G24" s="279">
        <v>122.3876688</v>
      </c>
      <c r="H24" s="279">
        <v>53.461172</v>
      </c>
      <c r="I24" s="279">
        <v>76.35416550000001</v>
      </c>
      <c r="J24" s="279">
        <v>33.7056761</v>
      </c>
      <c r="K24" s="279">
        <v>0</v>
      </c>
      <c r="L24" s="279">
        <v>1.9631851</v>
      </c>
      <c r="M24" s="279">
        <v>0</v>
      </c>
      <c r="N24" s="279">
        <v>0</v>
      </c>
      <c r="O24" s="279">
        <v>0</v>
      </c>
      <c r="P24" s="279">
        <v>0.35583479999999995</v>
      </c>
      <c r="Q24" s="279">
        <v>11.728509200000001</v>
      </c>
      <c r="R24" s="279">
        <v>25.8123743</v>
      </c>
      <c r="S24" s="279">
        <v>1.1556914</v>
      </c>
      <c r="T24" s="279">
        <v>117.0310341</v>
      </c>
      <c r="U24" s="279">
        <v>0</v>
      </c>
      <c r="V24" s="279">
        <v>0</v>
      </c>
      <c r="W24" s="280">
        <v>96.4746042</v>
      </c>
      <c r="X24" s="281">
        <v>1002.9316489000001</v>
      </c>
    </row>
    <row r="25" spans="2:24" ht="12">
      <c r="B25" s="60"/>
      <c r="C25" s="288">
        <v>18</v>
      </c>
      <c r="D25" s="69" t="s">
        <v>125</v>
      </c>
      <c r="E25" s="278">
        <v>0.9437283999999999</v>
      </c>
      <c r="F25" s="279">
        <v>202.47068059999998</v>
      </c>
      <c r="G25" s="279">
        <v>48.8094523</v>
      </c>
      <c r="H25" s="279">
        <v>41.3598454</v>
      </c>
      <c r="I25" s="279">
        <v>48.3757233</v>
      </c>
      <c r="J25" s="279">
        <v>710.7097210000001</v>
      </c>
      <c r="K25" s="279">
        <v>0</v>
      </c>
      <c r="L25" s="279">
        <v>8.5379205</v>
      </c>
      <c r="M25" s="279">
        <v>0</v>
      </c>
      <c r="N25" s="279">
        <v>0</v>
      </c>
      <c r="O25" s="279">
        <v>0</v>
      </c>
      <c r="P25" s="279">
        <v>0.1257928</v>
      </c>
      <c r="Q25" s="279">
        <v>15.2256129</v>
      </c>
      <c r="R25" s="279">
        <v>11.5526158</v>
      </c>
      <c r="S25" s="279">
        <v>1.4931321</v>
      </c>
      <c r="T25" s="279">
        <v>0.44002820000000004</v>
      </c>
      <c r="U25" s="279">
        <v>0</v>
      </c>
      <c r="V25" s="279">
        <v>0</v>
      </c>
      <c r="W25" s="280">
        <v>0.6048504</v>
      </c>
      <c r="X25" s="281">
        <v>1090.6491036999998</v>
      </c>
    </row>
    <row r="26" spans="2:24" ht="12">
      <c r="B26" s="60"/>
      <c r="C26" s="288">
        <v>19</v>
      </c>
      <c r="D26" s="69" t="s">
        <v>128</v>
      </c>
      <c r="E26" s="278">
        <v>7.9362708</v>
      </c>
      <c r="F26" s="279">
        <v>62.6414648</v>
      </c>
      <c r="G26" s="279">
        <v>11.5789478</v>
      </c>
      <c r="H26" s="279">
        <v>0.7612929</v>
      </c>
      <c r="I26" s="279">
        <v>5.6613627</v>
      </c>
      <c r="J26" s="279">
        <v>161.31300030000003</v>
      </c>
      <c r="K26" s="279">
        <v>0</v>
      </c>
      <c r="L26" s="279">
        <v>3.3080963999999997</v>
      </c>
      <c r="M26" s="279">
        <v>0</v>
      </c>
      <c r="N26" s="279">
        <v>0</v>
      </c>
      <c r="O26" s="279">
        <v>0</v>
      </c>
      <c r="P26" s="279">
        <v>16.6518735</v>
      </c>
      <c r="Q26" s="279">
        <v>18.3018985</v>
      </c>
      <c r="R26" s="279">
        <v>1.3539843</v>
      </c>
      <c r="S26" s="279">
        <v>0.055916400000000005</v>
      </c>
      <c r="T26" s="279">
        <v>0.3420084</v>
      </c>
      <c r="U26" s="279">
        <v>0</v>
      </c>
      <c r="V26" s="279">
        <v>0</v>
      </c>
      <c r="W26" s="280">
        <v>11.0284356</v>
      </c>
      <c r="X26" s="281">
        <v>300.93455240000003</v>
      </c>
    </row>
    <row r="27" spans="2:24" ht="12">
      <c r="B27" s="71" t="s">
        <v>131</v>
      </c>
      <c r="C27" s="288">
        <v>20</v>
      </c>
      <c r="D27" s="69" t="s">
        <v>132</v>
      </c>
      <c r="E27" s="278">
        <v>0.016630500000000003</v>
      </c>
      <c r="F27" s="279">
        <v>48.7684704</v>
      </c>
      <c r="G27" s="279">
        <v>1.1238904</v>
      </c>
      <c r="H27" s="279">
        <v>0</v>
      </c>
      <c r="I27" s="279">
        <v>0.038424</v>
      </c>
      <c r="J27" s="279">
        <v>6.4270121</v>
      </c>
      <c r="K27" s="279">
        <v>0</v>
      </c>
      <c r="L27" s="279">
        <v>0.216114</v>
      </c>
      <c r="M27" s="279">
        <v>0</v>
      </c>
      <c r="N27" s="279">
        <v>0</v>
      </c>
      <c r="O27" s="279">
        <v>0</v>
      </c>
      <c r="P27" s="279">
        <v>0</v>
      </c>
      <c r="Q27" s="279">
        <v>0.1484222</v>
      </c>
      <c r="R27" s="279">
        <v>0.049464</v>
      </c>
      <c r="S27" s="279">
        <v>0.0040035</v>
      </c>
      <c r="T27" s="279">
        <v>0.0129348</v>
      </c>
      <c r="U27" s="279">
        <v>0</v>
      </c>
      <c r="V27" s="279">
        <v>0</v>
      </c>
      <c r="W27" s="280">
        <v>0</v>
      </c>
      <c r="X27" s="281">
        <v>56.80536589999999</v>
      </c>
    </row>
    <row r="28" spans="2:24" ht="12">
      <c r="B28" s="60"/>
      <c r="C28" s="288">
        <v>21</v>
      </c>
      <c r="D28" s="69" t="s">
        <v>135</v>
      </c>
      <c r="E28" s="278">
        <v>66.7871348</v>
      </c>
      <c r="F28" s="279">
        <v>4911.212907100001</v>
      </c>
      <c r="G28" s="279">
        <v>28.499599300000003</v>
      </c>
      <c r="H28" s="279">
        <v>22.0785063</v>
      </c>
      <c r="I28" s="279">
        <v>40.699942799999995</v>
      </c>
      <c r="J28" s="279">
        <v>57.342931400000005</v>
      </c>
      <c r="K28" s="279">
        <v>0</v>
      </c>
      <c r="L28" s="279">
        <v>22.708021000000002</v>
      </c>
      <c r="M28" s="279">
        <v>0</v>
      </c>
      <c r="N28" s="279">
        <v>0</v>
      </c>
      <c r="O28" s="279">
        <v>0</v>
      </c>
      <c r="P28" s="279">
        <v>0.1781855</v>
      </c>
      <c r="Q28" s="279">
        <v>24.4616675</v>
      </c>
      <c r="R28" s="279">
        <v>3016.649264</v>
      </c>
      <c r="S28" s="279">
        <v>81.8656798</v>
      </c>
      <c r="T28" s="279">
        <v>433.6673225</v>
      </c>
      <c r="U28" s="279">
        <v>0</v>
      </c>
      <c r="V28" s="279">
        <v>0</v>
      </c>
      <c r="W28" s="280">
        <v>72.7939026</v>
      </c>
      <c r="X28" s="281">
        <v>8778.9450646</v>
      </c>
    </row>
    <row r="29" spans="2:24" ht="12">
      <c r="B29" s="60"/>
      <c r="C29" s="288">
        <v>22</v>
      </c>
      <c r="D29" s="69" t="s">
        <v>42</v>
      </c>
      <c r="E29" s="278">
        <v>108.03421039999999</v>
      </c>
      <c r="F29" s="279">
        <v>2538.2835547000004</v>
      </c>
      <c r="G29" s="279">
        <v>230.1878579</v>
      </c>
      <c r="H29" s="279">
        <v>319.32662550000003</v>
      </c>
      <c r="I29" s="279">
        <v>137.0865538</v>
      </c>
      <c r="J29" s="279">
        <v>89.1409419</v>
      </c>
      <c r="K29" s="279">
        <v>0</v>
      </c>
      <c r="L29" s="279">
        <v>61.776020700000004</v>
      </c>
      <c r="M29" s="279">
        <v>0</v>
      </c>
      <c r="N29" s="279">
        <v>0</v>
      </c>
      <c r="O29" s="279">
        <v>0</v>
      </c>
      <c r="P29" s="279">
        <v>0.20576339999999999</v>
      </c>
      <c r="Q29" s="279">
        <v>3456.1007678</v>
      </c>
      <c r="R29" s="279">
        <v>457.80272970000004</v>
      </c>
      <c r="S29" s="279">
        <v>13563.808507400001</v>
      </c>
      <c r="T29" s="279">
        <v>540.6632734</v>
      </c>
      <c r="U29" s="279">
        <v>0</v>
      </c>
      <c r="V29" s="279">
        <v>0</v>
      </c>
      <c r="W29" s="280">
        <v>6746.6991391</v>
      </c>
      <c r="X29" s="281">
        <v>28249.115945700003</v>
      </c>
    </row>
    <row r="30" spans="2:24" ht="12">
      <c r="B30" s="60"/>
      <c r="C30" s="288">
        <v>23</v>
      </c>
      <c r="D30" s="69" t="s">
        <v>139</v>
      </c>
      <c r="E30" s="278">
        <v>8.7846402</v>
      </c>
      <c r="F30" s="279">
        <v>1703.7336557</v>
      </c>
      <c r="G30" s="279">
        <v>47.9544637</v>
      </c>
      <c r="H30" s="279">
        <v>61.0348123</v>
      </c>
      <c r="I30" s="279">
        <v>66.906557</v>
      </c>
      <c r="J30" s="279">
        <v>52.6758935</v>
      </c>
      <c r="K30" s="279">
        <v>0</v>
      </c>
      <c r="L30" s="279">
        <v>39.5905075</v>
      </c>
      <c r="M30" s="279">
        <v>0</v>
      </c>
      <c r="N30" s="279">
        <v>0</v>
      </c>
      <c r="O30" s="279">
        <v>0</v>
      </c>
      <c r="P30" s="279">
        <v>0.22706700000000002</v>
      </c>
      <c r="Q30" s="279">
        <v>212.285242</v>
      </c>
      <c r="R30" s="279">
        <v>20.6175095</v>
      </c>
      <c r="S30" s="279">
        <v>260.2005641</v>
      </c>
      <c r="T30" s="279">
        <v>5.0661879</v>
      </c>
      <c r="U30" s="279">
        <v>0</v>
      </c>
      <c r="V30" s="279">
        <v>0</v>
      </c>
      <c r="W30" s="280">
        <v>15.1993402</v>
      </c>
      <c r="X30" s="281">
        <v>2494.2764406</v>
      </c>
    </row>
    <row r="31" spans="2:24" ht="12">
      <c r="B31" s="60"/>
      <c r="C31" s="288">
        <v>24</v>
      </c>
      <c r="D31" s="69" t="s">
        <v>142</v>
      </c>
      <c r="E31" s="278">
        <v>2.0764569</v>
      </c>
      <c r="F31" s="279">
        <v>827.4961692999999</v>
      </c>
      <c r="G31" s="279">
        <v>149.1783137</v>
      </c>
      <c r="H31" s="279">
        <v>174.8103425</v>
      </c>
      <c r="I31" s="279">
        <v>56.583991000000005</v>
      </c>
      <c r="J31" s="279">
        <v>84.19191740000001</v>
      </c>
      <c r="K31" s="279">
        <v>0</v>
      </c>
      <c r="L31" s="279">
        <v>12.179200000000002</v>
      </c>
      <c r="M31" s="279">
        <v>0</v>
      </c>
      <c r="N31" s="279">
        <v>0</v>
      </c>
      <c r="O31" s="279">
        <v>0</v>
      </c>
      <c r="P31" s="279">
        <v>2.6949083999999996</v>
      </c>
      <c r="Q31" s="279">
        <v>458.3101286</v>
      </c>
      <c r="R31" s="279">
        <v>55.6577653</v>
      </c>
      <c r="S31" s="279">
        <v>110.676268</v>
      </c>
      <c r="T31" s="279">
        <v>10.103599599999999</v>
      </c>
      <c r="U31" s="279">
        <v>0</v>
      </c>
      <c r="V31" s="279">
        <v>0</v>
      </c>
      <c r="W31" s="280">
        <v>7.4890841</v>
      </c>
      <c r="X31" s="281">
        <v>1951.4481447999997</v>
      </c>
    </row>
    <row r="32" spans="2:24" ht="12">
      <c r="B32" s="60"/>
      <c r="C32" s="288">
        <v>25</v>
      </c>
      <c r="D32" s="69" t="s">
        <v>405</v>
      </c>
      <c r="E32" s="278">
        <v>0.2522737</v>
      </c>
      <c r="F32" s="279">
        <v>162.6008877</v>
      </c>
      <c r="G32" s="279">
        <v>84.1542979</v>
      </c>
      <c r="H32" s="279">
        <v>6.5615231000000005</v>
      </c>
      <c r="I32" s="279">
        <v>9.4338163</v>
      </c>
      <c r="J32" s="279">
        <v>36.4295707</v>
      </c>
      <c r="K32" s="279">
        <v>0</v>
      </c>
      <c r="L32" s="279">
        <v>10.4435278</v>
      </c>
      <c r="M32" s="279">
        <v>0</v>
      </c>
      <c r="N32" s="279">
        <v>0</v>
      </c>
      <c r="O32" s="279">
        <v>0</v>
      </c>
      <c r="P32" s="279">
        <v>0.12140290000000001</v>
      </c>
      <c r="Q32" s="279">
        <v>263.66593900000004</v>
      </c>
      <c r="R32" s="279">
        <v>27.1331345</v>
      </c>
      <c r="S32" s="279">
        <v>84.9613276</v>
      </c>
      <c r="T32" s="279">
        <v>13.7132283</v>
      </c>
      <c r="U32" s="279">
        <v>0</v>
      </c>
      <c r="V32" s="279">
        <v>0</v>
      </c>
      <c r="W32" s="280">
        <v>1.7825378</v>
      </c>
      <c r="X32" s="281">
        <v>701.2534673</v>
      </c>
    </row>
    <row r="33" spans="2:24" ht="12">
      <c r="B33" s="60"/>
      <c r="C33" s="288">
        <v>26</v>
      </c>
      <c r="D33" s="69" t="s">
        <v>406</v>
      </c>
      <c r="E33" s="278">
        <v>0.8539013999999999</v>
      </c>
      <c r="F33" s="279">
        <v>302.14823440000004</v>
      </c>
      <c r="G33" s="279">
        <v>70.4878403</v>
      </c>
      <c r="H33" s="279">
        <v>59.2762018</v>
      </c>
      <c r="I33" s="279">
        <v>72.9150905</v>
      </c>
      <c r="J33" s="279">
        <v>55.640671499999996</v>
      </c>
      <c r="K33" s="279">
        <v>0</v>
      </c>
      <c r="L33" s="279">
        <v>16.0699501</v>
      </c>
      <c r="M33" s="279">
        <v>0</v>
      </c>
      <c r="N33" s="279">
        <v>0</v>
      </c>
      <c r="O33" s="279">
        <v>0</v>
      </c>
      <c r="P33" s="279">
        <v>0.26396749999999997</v>
      </c>
      <c r="Q33" s="279">
        <v>225.8099072</v>
      </c>
      <c r="R33" s="279">
        <v>28.7545015</v>
      </c>
      <c r="S33" s="279">
        <v>93.72943090000001</v>
      </c>
      <c r="T33" s="279">
        <v>46.999027399999996</v>
      </c>
      <c r="U33" s="279">
        <v>0</v>
      </c>
      <c r="V33" s="279">
        <v>0</v>
      </c>
      <c r="W33" s="280">
        <v>1.2279355</v>
      </c>
      <c r="X33" s="281">
        <v>974.1766600000001</v>
      </c>
    </row>
    <row r="34" spans="2:24" ht="12">
      <c r="B34" s="60"/>
      <c r="C34" s="288">
        <v>27</v>
      </c>
      <c r="D34" s="69" t="s">
        <v>407</v>
      </c>
      <c r="E34" s="278">
        <v>0.2912133</v>
      </c>
      <c r="F34" s="279">
        <v>242.3708227</v>
      </c>
      <c r="G34" s="279">
        <v>29.148848</v>
      </c>
      <c r="H34" s="279">
        <v>15.037484599999999</v>
      </c>
      <c r="I34" s="279">
        <v>20.960464299999998</v>
      </c>
      <c r="J34" s="279">
        <v>38.7999391</v>
      </c>
      <c r="K34" s="279">
        <v>0</v>
      </c>
      <c r="L34" s="279">
        <v>4.3280186</v>
      </c>
      <c r="M34" s="279">
        <v>0</v>
      </c>
      <c r="N34" s="279">
        <v>0</v>
      </c>
      <c r="O34" s="279">
        <v>0</v>
      </c>
      <c r="P34" s="279">
        <v>0.0592759</v>
      </c>
      <c r="Q34" s="279">
        <v>24.7177977</v>
      </c>
      <c r="R34" s="279">
        <v>14.0340062</v>
      </c>
      <c r="S34" s="279">
        <v>2.2875365999999997</v>
      </c>
      <c r="T34" s="279">
        <v>1.2138539000000002</v>
      </c>
      <c r="U34" s="279">
        <v>0</v>
      </c>
      <c r="V34" s="279">
        <v>0</v>
      </c>
      <c r="W34" s="280">
        <v>10.099609000000001</v>
      </c>
      <c r="X34" s="281">
        <v>403.3488699</v>
      </c>
    </row>
    <row r="35" spans="2:24" ht="12">
      <c r="B35" s="60"/>
      <c r="C35" s="288">
        <v>28</v>
      </c>
      <c r="D35" s="69" t="s">
        <v>408</v>
      </c>
      <c r="E35" s="278">
        <v>0.6366004000000001</v>
      </c>
      <c r="F35" s="279">
        <v>1071.8054844</v>
      </c>
      <c r="G35" s="279">
        <v>66.7935824</v>
      </c>
      <c r="H35" s="279">
        <v>521.0744571</v>
      </c>
      <c r="I35" s="279">
        <v>294.98341830000004</v>
      </c>
      <c r="J35" s="279">
        <v>91.2019822</v>
      </c>
      <c r="K35" s="279">
        <v>0</v>
      </c>
      <c r="L35" s="279">
        <v>7.4857495</v>
      </c>
      <c r="M35" s="279">
        <v>0</v>
      </c>
      <c r="N35" s="279">
        <v>0</v>
      </c>
      <c r="O35" s="279">
        <v>0</v>
      </c>
      <c r="P35" s="279">
        <v>0.0435033</v>
      </c>
      <c r="Q35" s="279">
        <v>87.965192</v>
      </c>
      <c r="R35" s="279">
        <v>15.7307693</v>
      </c>
      <c r="S35" s="279">
        <v>9.1789477</v>
      </c>
      <c r="T35" s="279">
        <v>2.1786517</v>
      </c>
      <c r="U35" s="279">
        <v>0</v>
      </c>
      <c r="V35" s="279">
        <v>0</v>
      </c>
      <c r="W35" s="280">
        <v>0.08269370000000001</v>
      </c>
      <c r="X35" s="281">
        <v>2169.1610320000004</v>
      </c>
    </row>
    <row r="36" spans="2:24" ht="12">
      <c r="B36" s="60"/>
      <c r="C36" s="288">
        <v>29</v>
      </c>
      <c r="D36" s="69" t="s">
        <v>409</v>
      </c>
      <c r="E36" s="278">
        <v>0.27920470000000003</v>
      </c>
      <c r="F36" s="279">
        <v>1340.2883941</v>
      </c>
      <c r="G36" s="279">
        <v>82.51423820000001</v>
      </c>
      <c r="H36" s="279">
        <v>24.3309151</v>
      </c>
      <c r="I36" s="279">
        <v>70.29897410000001</v>
      </c>
      <c r="J36" s="279">
        <v>70.8878996</v>
      </c>
      <c r="K36" s="279">
        <v>0</v>
      </c>
      <c r="L36" s="279">
        <v>7.375214</v>
      </c>
      <c r="M36" s="279">
        <v>0</v>
      </c>
      <c r="N36" s="279">
        <v>0</v>
      </c>
      <c r="O36" s="279">
        <v>0</v>
      </c>
      <c r="P36" s="279">
        <v>0.132898</v>
      </c>
      <c r="Q36" s="279">
        <v>108.74974069999999</v>
      </c>
      <c r="R36" s="279">
        <v>45.114030400000004</v>
      </c>
      <c r="S36" s="279">
        <v>1.7242897000000001</v>
      </c>
      <c r="T36" s="279">
        <v>0.3795908</v>
      </c>
      <c r="U36" s="279">
        <v>0</v>
      </c>
      <c r="V36" s="279">
        <v>0</v>
      </c>
      <c r="W36" s="280">
        <v>0.008982100000000002</v>
      </c>
      <c r="X36" s="281">
        <v>1752.0843715000003</v>
      </c>
    </row>
    <row r="37" spans="2:24" ht="12">
      <c r="B37" s="60"/>
      <c r="C37" s="288">
        <v>30</v>
      </c>
      <c r="D37" s="69" t="s">
        <v>154</v>
      </c>
      <c r="E37" s="278">
        <v>0.0231257</v>
      </c>
      <c r="F37" s="279">
        <v>18.5057914</v>
      </c>
      <c r="G37" s="279">
        <v>4.0928902</v>
      </c>
      <c r="H37" s="279">
        <v>1.5245274999999998</v>
      </c>
      <c r="I37" s="279">
        <v>7.8330698000000005</v>
      </c>
      <c r="J37" s="279">
        <v>38.895598</v>
      </c>
      <c r="K37" s="279">
        <v>0</v>
      </c>
      <c r="L37" s="279">
        <v>3.0262417999999998</v>
      </c>
      <c r="M37" s="279">
        <v>0</v>
      </c>
      <c r="N37" s="279">
        <v>0</v>
      </c>
      <c r="O37" s="279">
        <v>0</v>
      </c>
      <c r="P37" s="279">
        <v>0.001403</v>
      </c>
      <c r="Q37" s="279">
        <v>106.368382</v>
      </c>
      <c r="R37" s="279">
        <v>3.3180868</v>
      </c>
      <c r="S37" s="279">
        <v>0.9378751</v>
      </c>
      <c r="T37" s="279">
        <v>0.1882774</v>
      </c>
      <c r="U37" s="279">
        <v>0</v>
      </c>
      <c r="V37" s="279">
        <v>0</v>
      </c>
      <c r="W37" s="280">
        <v>0</v>
      </c>
      <c r="X37" s="281">
        <v>184.7152687</v>
      </c>
    </row>
    <row r="38" spans="2:24" ht="12">
      <c r="B38" s="60"/>
      <c r="C38" s="288">
        <v>31</v>
      </c>
      <c r="D38" s="69" t="s">
        <v>96</v>
      </c>
      <c r="E38" s="278">
        <v>21.6027833</v>
      </c>
      <c r="F38" s="279">
        <v>748.6811586</v>
      </c>
      <c r="G38" s="279">
        <v>350.2403651</v>
      </c>
      <c r="H38" s="279">
        <v>23.2411599</v>
      </c>
      <c r="I38" s="279">
        <v>57.3611019</v>
      </c>
      <c r="J38" s="279">
        <v>239.8182941</v>
      </c>
      <c r="K38" s="279">
        <v>0</v>
      </c>
      <c r="L38" s="279">
        <v>62.320536</v>
      </c>
      <c r="M38" s="279">
        <v>0</v>
      </c>
      <c r="N38" s="279">
        <v>0</v>
      </c>
      <c r="O38" s="279">
        <v>0</v>
      </c>
      <c r="P38" s="279">
        <v>1.2849381</v>
      </c>
      <c r="Q38" s="279">
        <v>543.4518193</v>
      </c>
      <c r="R38" s="279">
        <v>31.234292099999998</v>
      </c>
      <c r="S38" s="279">
        <v>891.0690996</v>
      </c>
      <c r="T38" s="279">
        <v>13.8988399</v>
      </c>
      <c r="U38" s="279">
        <v>0</v>
      </c>
      <c r="V38" s="279">
        <v>0</v>
      </c>
      <c r="W38" s="280">
        <v>98.9031051</v>
      </c>
      <c r="X38" s="281">
        <v>3083.107493</v>
      </c>
    </row>
    <row r="39" spans="2:24" ht="12">
      <c r="B39" s="60"/>
      <c r="C39" s="288">
        <v>32</v>
      </c>
      <c r="D39" s="69" t="s">
        <v>155</v>
      </c>
      <c r="E39" s="278">
        <v>3.9436713</v>
      </c>
      <c r="F39" s="279">
        <v>326.4443162</v>
      </c>
      <c r="G39" s="279">
        <v>43.358934999999995</v>
      </c>
      <c r="H39" s="279">
        <v>35.1106825</v>
      </c>
      <c r="I39" s="279">
        <v>19.1906345</v>
      </c>
      <c r="J39" s="279">
        <v>94.566416</v>
      </c>
      <c r="K39" s="279">
        <v>0</v>
      </c>
      <c r="L39" s="279">
        <v>10.0415034</v>
      </c>
      <c r="M39" s="279">
        <v>3.7199999999999996E-05</v>
      </c>
      <c r="N39" s="279">
        <v>0</v>
      </c>
      <c r="O39" s="279">
        <v>0</v>
      </c>
      <c r="P39" s="279">
        <v>0.0175796</v>
      </c>
      <c r="Q39" s="279">
        <v>21.565416399999997</v>
      </c>
      <c r="R39" s="279">
        <v>67.77335000000001</v>
      </c>
      <c r="S39" s="279">
        <v>13.5349505</v>
      </c>
      <c r="T39" s="279">
        <v>8.7044286</v>
      </c>
      <c r="U39" s="279">
        <v>0</v>
      </c>
      <c r="V39" s="279">
        <v>0</v>
      </c>
      <c r="W39" s="280">
        <v>148.3499223</v>
      </c>
      <c r="X39" s="281">
        <v>792.6018435000001</v>
      </c>
    </row>
    <row r="40" spans="2:24" ht="12">
      <c r="B40" s="80"/>
      <c r="C40" s="287"/>
      <c r="D40" s="81" t="s">
        <v>156</v>
      </c>
      <c r="E40" s="283">
        <v>979.9311773</v>
      </c>
      <c r="F40" s="284">
        <v>86749.38657609999</v>
      </c>
      <c r="G40" s="284">
        <v>13.3783925</v>
      </c>
      <c r="H40" s="284">
        <v>1.4300449</v>
      </c>
      <c r="I40" s="284">
        <v>4.6942214</v>
      </c>
      <c r="J40" s="284">
        <v>15.8818137</v>
      </c>
      <c r="K40" s="284">
        <v>0</v>
      </c>
      <c r="L40" s="284">
        <v>0.6212986</v>
      </c>
      <c r="M40" s="284">
        <v>0</v>
      </c>
      <c r="N40" s="284">
        <v>0</v>
      </c>
      <c r="O40" s="284">
        <v>0</v>
      </c>
      <c r="P40" s="284">
        <v>0.021522299999999998</v>
      </c>
      <c r="Q40" s="284">
        <v>6.814706200000002</v>
      </c>
      <c r="R40" s="284">
        <v>17.9673683</v>
      </c>
      <c r="S40" s="284">
        <v>5.0899012</v>
      </c>
      <c r="T40" s="284">
        <v>149.8619243</v>
      </c>
      <c r="U40" s="284">
        <v>0</v>
      </c>
      <c r="V40" s="284">
        <v>0</v>
      </c>
      <c r="W40" s="285">
        <v>7630.8072474</v>
      </c>
      <c r="X40" s="286">
        <v>95575.88619419998</v>
      </c>
    </row>
    <row r="41" spans="2:24" ht="12">
      <c r="B41" s="71" t="s">
        <v>157</v>
      </c>
      <c r="C41" s="288">
        <v>33</v>
      </c>
      <c r="D41" s="69" t="s">
        <v>158</v>
      </c>
      <c r="E41" s="278">
        <v>960.4101564</v>
      </c>
      <c r="F41" s="279">
        <v>1051.8948212999999</v>
      </c>
      <c r="G41" s="279">
        <v>8.527220100000001</v>
      </c>
      <c r="H41" s="279">
        <v>1.3639586</v>
      </c>
      <c r="I41" s="279">
        <v>4.5981514</v>
      </c>
      <c r="J41" s="279">
        <v>6.610788400000001</v>
      </c>
      <c r="K41" s="279">
        <v>0</v>
      </c>
      <c r="L41" s="279">
        <v>0.5531461000000001</v>
      </c>
      <c r="M41" s="279">
        <v>0</v>
      </c>
      <c r="N41" s="279">
        <v>0</v>
      </c>
      <c r="O41" s="279">
        <v>0</v>
      </c>
      <c r="P41" s="279">
        <v>0.0201556</v>
      </c>
      <c r="Q41" s="279">
        <v>4.263219100000001</v>
      </c>
      <c r="R41" s="279">
        <v>14.490532</v>
      </c>
      <c r="S41" s="279">
        <v>5.0630175</v>
      </c>
      <c r="T41" s="279">
        <v>122.0987084</v>
      </c>
      <c r="U41" s="279">
        <v>0</v>
      </c>
      <c r="V41" s="279">
        <v>0</v>
      </c>
      <c r="W41" s="280">
        <v>7511.6661858</v>
      </c>
      <c r="X41" s="281">
        <v>9691.5600607</v>
      </c>
    </row>
    <row r="42" spans="2:24" ht="12">
      <c r="B42" s="71" t="s">
        <v>159</v>
      </c>
      <c r="C42" s="288">
        <v>34</v>
      </c>
      <c r="D42" s="69" t="s">
        <v>160</v>
      </c>
      <c r="E42" s="278">
        <v>0.0048376</v>
      </c>
      <c r="F42" s="279">
        <v>0.5050056</v>
      </c>
      <c r="G42" s="279">
        <v>0.4289964</v>
      </c>
      <c r="H42" s="279">
        <v>0.0091755</v>
      </c>
      <c r="I42" s="279">
        <v>0.0005987</v>
      </c>
      <c r="J42" s="279">
        <v>0.8153875</v>
      </c>
      <c r="K42" s="279">
        <v>0</v>
      </c>
      <c r="L42" s="279">
        <v>0.020373000000000002</v>
      </c>
      <c r="M42" s="279">
        <v>0</v>
      </c>
      <c r="N42" s="279">
        <v>0</v>
      </c>
      <c r="O42" s="279">
        <v>0</v>
      </c>
      <c r="P42" s="279">
        <v>0.0013667</v>
      </c>
      <c r="Q42" s="279">
        <v>1.9499867</v>
      </c>
      <c r="R42" s="279">
        <v>0.5144556</v>
      </c>
      <c r="S42" s="279">
        <v>0</v>
      </c>
      <c r="T42" s="279">
        <v>3.2669701</v>
      </c>
      <c r="U42" s="279">
        <v>0</v>
      </c>
      <c r="V42" s="279">
        <v>0</v>
      </c>
      <c r="W42" s="280">
        <v>0</v>
      </c>
      <c r="X42" s="281">
        <v>7.5171534</v>
      </c>
    </row>
    <row r="43" spans="2:24" ht="12">
      <c r="B43" s="71" t="s">
        <v>161</v>
      </c>
      <c r="C43" s="288">
        <v>35</v>
      </c>
      <c r="D43" s="69" t="s">
        <v>162</v>
      </c>
      <c r="E43" s="278">
        <v>1.5269734000000001</v>
      </c>
      <c r="F43" s="279">
        <v>51.5303899</v>
      </c>
      <c r="G43" s="279">
        <v>0.0130214</v>
      </c>
      <c r="H43" s="279">
        <v>0</v>
      </c>
      <c r="I43" s="279">
        <v>0.0145559</v>
      </c>
      <c r="J43" s="279">
        <v>0.0392656</v>
      </c>
      <c r="K43" s="279">
        <v>0</v>
      </c>
      <c r="L43" s="279">
        <v>0.00033</v>
      </c>
      <c r="M43" s="279">
        <v>0</v>
      </c>
      <c r="N43" s="279">
        <v>0</v>
      </c>
      <c r="O43" s="279">
        <v>0</v>
      </c>
      <c r="P43" s="279">
        <v>0</v>
      </c>
      <c r="Q43" s="279">
        <v>0.0153844</v>
      </c>
      <c r="R43" s="279">
        <v>0.0132129</v>
      </c>
      <c r="S43" s="279">
        <v>0</v>
      </c>
      <c r="T43" s="279">
        <v>0.026835499999999998</v>
      </c>
      <c r="U43" s="279">
        <v>0</v>
      </c>
      <c r="V43" s="279">
        <v>0</v>
      </c>
      <c r="W43" s="280">
        <v>1.0992732</v>
      </c>
      <c r="X43" s="281">
        <v>54.2792422</v>
      </c>
    </row>
    <row r="44" spans="2:24" ht="12">
      <c r="B44" s="60"/>
      <c r="C44" s="288">
        <v>36</v>
      </c>
      <c r="D44" s="69" t="s">
        <v>163</v>
      </c>
      <c r="E44" s="278">
        <v>16.6568144</v>
      </c>
      <c r="F44" s="279">
        <v>10857.7148761</v>
      </c>
      <c r="G44" s="279">
        <v>0.038114600000000005</v>
      </c>
      <c r="H44" s="279">
        <v>0.0275626</v>
      </c>
      <c r="I44" s="279">
        <v>0.06487269999999999</v>
      </c>
      <c r="J44" s="279">
        <v>8.1127254</v>
      </c>
      <c r="K44" s="279">
        <v>0</v>
      </c>
      <c r="L44" s="279">
        <v>0.0150174</v>
      </c>
      <c r="M44" s="279">
        <v>0</v>
      </c>
      <c r="N44" s="279">
        <v>0</v>
      </c>
      <c r="O44" s="279">
        <v>0</v>
      </c>
      <c r="P44" s="279">
        <v>0</v>
      </c>
      <c r="Q44" s="279">
        <v>0.21065219999999998</v>
      </c>
      <c r="R44" s="279">
        <v>1.8220172</v>
      </c>
      <c r="S44" s="279">
        <v>0.02386</v>
      </c>
      <c r="T44" s="279">
        <v>14.6355094</v>
      </c>
      <c r="U44" s="279">
        <v>0</v>
      </c>
      <c r="V44" s="279">
        <v>0</v>
      </c>
      <c r="W44" s="280">
        <v>107.58483</v>
      </c>
      <c r="X44" s="281">
        <v>11006.906851999998</v>
      </c>
    </row>
    <row r="45" spans="2:24" ht="12">
      <c r="B45" s="73"/>
      <c r="C45" s="288">
        <v>37</v>
      </c>
      <c r="D45" s="69" t="s">
        <v>164</v>
      </c>
      <c r="E45" s="278">
        <v>1.3323955</v>
      </c>
      <c r="F45" s="279">
        <v>74787.74148319999</v>
      </c>
      <c r="G45" s="279">
        <v>4.37104</v>
      </c>
      <c r="H45" s="279">
        <v>0.029348199999999998</v>
      </c>
      <c r="I45" s="279">
        <v>0.0160427</v>
      </c>
      <c r="J45" s="279">
        <v>0.3036468</v>
      </c>
      <c r="K45" s="279">
        <v>0</v>
      </c>
      <c r="L45" s="279">
        <v>0.0324321</v>
      </c>
      <c r="M45" s="279">
        <v>0</v>
      </c>
      <c r="N45" s="279">
        <v>0</v>
      </c>
      <c r="O45" s="279">
        <v>0</v>
      </c>
      <c r="P45" s="279">
        <v>0</v>
      </c>
      <c r="Q45" s="279">
        <v>0.3754638</v>
      </c>
      <c r="R45" s="279">
        <v>1.1271506</v>
      </c>
      <c r="S45" s="279">
        <v>0.0030237</v>
      </c>
      <c r="T45" s="279">
        <v>9.8339009</v>
      </c>
      <c r="U45" s="279">
        <v>0</v>
      </c>
      <c r="V45" s="279">
        <v>0</v>
      </c>
      <c r="W45" s="280">
        <v>10.4569584</v>
      </c>
      <c r="X45" s="281">
        <v>74815.62288589998</v>
      </c>
    </row>
    <row r="46" spans="2:24" ht="12">
      <c r="B46" s="80"/>
      <c r="C46" s="287"/>
      <c r="D46" s="81" t="s">
        <v>165</v>
      </c>
      <c r="E46" s="283">
        <v>0.01778</v>
      </c>
      <c r="F46" s="284">
        <v>1.7935883</v>
      </c>
      <c r="G46" s="284">
        <v>1.0931472</v>
      </c>
      <c r="H46" s="284">
        <v>2.3939119</v>
      </c>
      <c r="I46" s="284">
        <v>3.8599701</v>
      </c>
      <c r="J46" s="284">
        <v>30.4602577</v>
      </c>
      <c r="K46" s="284">
        <v>21.726639</v>
      </c>
      <c r="L46" s="284">
        <v>0.6943109000000001</v>
      </c>
      <c r="M46" s="284">
        <v>0</v>
      </c>
      <c r="N46" s="284">
        <v>0</v>
      </c>
      <c r="O46" s="284">
        <v>0</v>
      </c>
      <c r="P46" s="284">
        <v>0</v>
      </c>
      <c r="Q46" s="284">
        <v>23.4796073</v>
      </c>
      <c r="R46" s="284">
        <v>5.7604019</v>
      </c>
      <c r="S46" s="284">
        <v>0.305816</v>
      </c>
      <c r="T46" s="284">
        <v>41.6629734</v>
      </c>
      <c r="U46" s="284">
        <v>0</v>
      </c>
      <c r="V46" s="284">
        <v>0</v>
      </c>
      <c r="W46" s="285">
        <v>0</v>
      </c>
      <c r="X46" s="286">
        <v>133.24840369999998</v>
      </c>
    </row>
    <row r="47" spans="2:24" ht="12">
      <c r="B47" s="60"/>
      <c r="C47" s="288">
        <v>38</v>
      </c>
      <c r="D47" s="69" t="s">
        <v>166</v>
      </c>
      <c r="E47" s="278">
        <v>0.01778</v>
      </c>
      <c r="F47" s="279">
        <v>0.0001384</v>
      </c>
      <c r="G47" s="279">
        <v>0.2817385</v>
      </c>
      <c r="H47" s="279">
        <v>1.3344060999999998</v>
      </c>
      <c r="I47" s="279">
        <v>0.6062261</v>
      </c>
      <c r="J47" s="279">
        <v>5.8150403</v>
      </c>
      <c r="K47" s="279">
        <v>0</v>
      </c>
      <c r="L47" s="279">
        <v>0.0575688</v>
      </c>
      <c r="M47" s="279">
        <v>0</v>
      </c>
      <c r="N47" s="279">
        <v>0</v>
      </c>
      <c r="O47" s="279">
        <v>0</v>
      </c>
      <c r="P47" s="279">
        <v>0</v>
      </c>
      <c r="Q47" s="279">
        <v>9.396346900000001</v>
      </c>
      <c r="R47" s="279">
        <v>0.1607066</v>
      </c>
      <c r="S47" s="279">
        <v>0.305816</v>
      </c>
      <c r="T47" s="279">
        <v>41.6317874</v>
      </c>
      <c r="U47" s="279">
        <v>0</v>
      </c>
      <c r="V47" s="279">
        <v>0</v>
      </c>
      <c r="W47" s="280">
        <v>0</v>
      </c>
      <c r="X47" s="281">
        <v>59.6075551</v>
      </c>
    </row>
    <row r="48" spans="2:24" ht="12">
      <c r="B48" s="71" t="s">
        <v>167</v>
      </c>
      <c r="C48" s="288">
        <v>39</v>
      </c>
      <c r="D48" s="69" t="s">
        <v>168</v>
      </c>
      <c r="E48" s="278">
        <v>0</v>
      </c>
      <c r="F48" s="279">
        <v>0.2525873</v>
      </c>
      <c r="G48" s="279">
        <v>0.0061416000000000005</v>
      </c>
      <c r="H48" s="279">
        <v>0</v>
      </c>
      <c r="I48" s="279">
        <v>0.0046962</v>
      </c>
      <c r="J48" s="279">
        <v>2.038918</v>
      </c>
      <c r="K48" s="279">
        <v>0</v>
      </c>
      <c r="L48" s="279">
        <v>0.06605899999999999</v>
      </c>
      <c r="M48" s="279">
        <v>0</v>
      </c>
      <c r="N48" s="279">
        <v>0</v>
      </c>
      <c r="O48" s="279">
        <v>0</v>
      </c>
      <c r="P48" s="279">
        <v>0</v>
      </c>
      <c r="Q48" s="279">
        <v>0.5789074000000001</v>
      </c>
      <c r="R48" s="279">
        <v>0.3657279</v>
      </c>
      <c r="S48" s="279">
        <v>0</v>
      </c>
      <c r="T48" s="279">
        <v>0.0032672</v>
      </c>
      <c r="U48" s="279">
        <v>0</v>
      </c>
      <c r="V48" s="279">
        <v>0</v>
      </c>
      <c r="W48" s="280">
        <v>0</v>
      </c>
      <c r="X48" s="281">
        <v>3.3163046</v>
      </c>
    </row>
    <row r="49" spans="2:24" ht="12">
      <c r="B49" s="60"/>
      <c r="C49" s="288">
        <v>40</v>
      </c>
      <c r="D49" s="69" t="s">
        <v>169</v>
      </c>
      <c r="E49" s="278">
        <v>0</v>
      </c>
      <c r="F49" s="279">
        <v>1.0421341</v>
      </c>
      <c r="G49" s="279">
        <v>0.042240400000000004</v>
      </c>
      <c r="H49" s="279">
        <v>0</v>
      </c>
      <c r="I49" s="279">
        <v>0.0327177</v>
      </c>
      <c r="J49" s="279">
        <v>11.451416199999999</v>
      </c>
      <c r="K49" s="279">
        <v>0</v>
      </c>
      <c r="L49" s="279">
        <v>0.4528719</v>
      </c>
      <c r="M49" s="279">
        <v>0</v>
      </c>
      <c r="N49" s="279">
        <v>0</v>
      </c>
      <c r="O49" s="279">
        <v>0</v>
      </c>
      <c r="P49" s="279">
        <v>0</v>
      </c>
      <c r="Q49" s="279">
        <v>10.3063693</v>
      </c>
      <c r="R49" s="279">
        <v>4.9456575</v>
      </c>
      <c r="S49" s="279">
        <v>0</v>
      </c>
      <c r="T49" s="279">
        <v>0.0224705</v>
      </c>
      <c r="U49" s="279">
        <v>0</v>
      </c>
      <c r="V49" s="279">
        <v>0</v>
      </c>
      <c r="W49" s="280">
        <v>0</v>
      </c>
      <c r="X49" s="281">
        <v>28.295877599999997</v>
      </c>
    </row>
    <row r="50" spans="2:24" ht="12">
      <c r="B50" s="60"/>
      <c r="C50" s="288">
        <v>41</v>
      </c>
      <c r="D50" s="69" t="s">
        <v>170</v>
      </c>
      <c r="E50" s="278">
        <v>0</v>
      </c>
      <c r="F50" s="279">
        <v>5.0799999999999995E-05</v>
      </c>
      <c r="G50" s="279">
        <v>0.29777359999999997</v>
      </c>
      <c r="H50" s="279">
        <v>0</v>
      </c>
      <c r="I50" s="279">
        <v>0.9562286</v>
      </c>
      <c r="J50" s="279">
        <v>0.1376046</v>
      </c>
      <c r="K50" s="279">
        <v>0</v>
      </c>
      <c r="L50" s="279">
        <v>0.0144009</v>
      </c>
      <c r="M50" s="279">
        <v>0</v>
      </c>
      <c r="N50" s="279">
        <v>0</v>
      </c>
      <c r="O50" s="279">
        <v>0</v>
      </c>
      <c r="P50" s="279">
        <v>0</v>
      </c>
      <c r="Q50" s="279">
        <v>0.0693836</v>
      </c>
      <c r="R50" s="279">
        <v>8.8E-06</v>
      </c>
      <c r="S50" s="279">
        <v>0</v>
      </c>
      <c r="T50" s="279">
        <v>0.0007145000000000001</v>
      </c>
      <c r="U50" s="279">
        <v>0</v>
      </c>
      <c r="V50" s="279">
        <v>0</v>
      </c>
      <c r="W50" s="280">
        <v>0</v>
      </c>
      <c r="X50" s="281">
        <v>1.4761654</v>
      </c>
    </row>
    <row r="51" spans="2:24" ht="12">
      <c r="B51" s="73"/>
      <c r="C51" s="288">
        <v>42</v>
      </c>
      <c r="D51" s="69" t="s">
        <v>171</v>
      </c>
      <c r="E51" s="278">
        <v>0</v>
      </c>
      <c r="F51" s="279">
        <v>0.4986777</v>
      </c>
      <c r="G51" s="279">
        <v>0.46525310000000003</v>
      </c>
      <c r="H51" s="279">
        <v>1.0595058</v>
      </c>
      <c r="I51" s="279">
        <v>2.2601015</v>
      </c>
      <c r="J51" s="279">
        <v>11.0172786</v>
      </c>
      <c r="K51" s="279">
        <v>21.726639</v>
      </c>
      <c r="L51" s="279">
        <v>0.10341030000000001</v>
      </c>
      <c r="M51" s="279">
        <v>0</v>
      </c>
      <c r="N51" s="279">
        <v>0</v>
      </c>
      <c r="O51" s="279">
        <v>0</v>
      </c>
      <c r="P51" s="279">
        <v>0</v>
      </c>
      <c r="Q51" s="279">
        <v>3.1286001000000003</v>
      </c>
      <c r="R51" s="279">
        <v>0.28830110000000003</v>
      </c>
      <c r="S51" s="279">
        <v>0</v>
      </c>
      <c r="T51" s="279">
        <v>0.0047338</v>
      </c>
      <c r="U51" s="279">
        <v>0</v>
      </c>
      <c r="V51" s="279">
        <v>0</v>
      </c>
      <c r="W51" s="280">
        <v>0</v>
      </c>
      <c r="X51" s="281">
        <v>40.55250099999999</v>
      </c>
    </row>
    <row r="52" spans="2:24" ht="12">
      <c r="B52" s="60"/>
      <c r="C52" s="287"/>
      <c r="D52" s="81" t="s">
        <v>172</v>
      </c>
      <c r="E52" s="283">
        <v>0.26808099999999996</v>
      </c>
      <c r="F52" s="284">
        <v>72.252601</v>
      </c>
      <c r="G52" s="284">
        <v>47.1438959</v>
      </c>
      <c r="H52" s="284">
        <v>0.8065416999999999</v>
      </c>
      <c r="I52" s="284">
        <v>4.694895799999999</v>
      </c>
      <c r="J52" s="284">
        <v>165.1909919</v>
      </c>
      <c r="K52" s="284">
        <v>0</v>
      </c>
      <c r="L52" s="284">
        <v>81.6254829</v>
      </c>
      <c r="M52" s="284">
        <v>0</v>
      </c>
      <c r="N52" s="284">
        <v>0</v>
      </c>
      <c r="O52" s="284">
        <v>0</v>
      </c>
      <c r="P52" s="284">
        <v>0.2829002</v>
      </c>
      <c r="Q52" s="284">
        <v>51.172299100000004</v>
      </c>
      <c r="R52" s="284">
        <v>10.7803482</v>
      </c>
      <c r="S52" s="284">
        <v>1.0539748999999998</v>
      </c>
      <c r="T52" s="284">
        <v>122.3929347</v>
      </c>
      <c r="U52" s="284">
        <v>0</v>
      </c>
      <c r="V52" s="284">
        <v>0</v>
      </c>
      <c r="W52" s="285">
        <v>0.2028488</v>
      </c>
      <c r="X52" s="286">
        <v>557.8677961</v>
      </c>
    </row>
    <row r="53" spans="2:24" ht="12">
      <c r="B53" s="71" t="s">
        <v>173</v>
      </c>
      <c r="C53" s="288">
        <v>43</v>
      </c>
      <c r="D53" s="69" t="s">
        <v>174</v>
      </c>
      <c r="E53" s="278">
        <v>0.24631229999999998</v>
      </c>
      <c r="F53" s="279">
        <v>10.0532256</v>
      </c>
      <c r="G53" s="279">
        <v>1.4841862000000001</v>
      </c>
      <c r="H53" s="279">
        <v>0.11788979999999999</v>
      </c>
      <c r="I53" s="279">
        <v>2.2874310999999996</v>
      </c>
      <c r="J53" s="279">
        <v>15.488483700000002</v>
      </c>
      <c r="K53" s="279">
        <v>0</v>
      </c>
      <c r="L53" s="279">
        <v>11.669369099999999</v>
      </c>
      <c r="M53" s="279">
        <v>0</v>
      </c>
      <c r="N53" s="279">
        <v>0</v>
      </c>
      <c r="O53" s="279">
        <v>0</v>
      </c>
      <c r="P53" s="279">
        <v>0.0406222</v>
      </c>
      <c r="Q53" s="279">
        <v>9.8352027</v>
      </c>
      <c r="R53" s="279">
        <v>3.8708277</v>
      </c>
      <c r="S53" s="279">
        <v>0.6669657</v>
      </c>
      <c r="T53" s="279">
        <v>15.4872721</v>
      </c>
      <c r="U53" s="279">
        <v>0</v>
      </c>
      <c r="V53" s="279">
        <v>0</v>
      </c>
      <c r="W53" s="280">
        <v>0.1982728</v>
      </c>
      <c r="X53" s="281">
        <v>71.446061</v>
      </c>
    </row>
    <row r="54" spans="2:24" ht="12">
      <c r="B54" s="71"/>
      <c r="C54" s="288">
        <v>44</v>
      </c>
      <c r="D54" s="69" t="s">
        <v>175</v>
      </c>
      <c r="E54" s="278">
        <v>0</v>
      </c>
      <c r="F54" s="279">
        <v>5.3825639</v>
      </c>
      <c r="G54" s="279">
        <v>15.836725099999999</v>
      </c>
      <c r="H54" s="279">
        <v>0</v>
      </c>
      <c r="I54" s="279">
        <v>0.5068509</v>
      </c>
      <c r="J54" s="279">
        <v>14.2832075</v>
      </c>
      <c r="K54" s="279">
        <v>0</v>
      </c>
      <c r="L54" s="279">
        <v>1.6392537</v>
      </c>
      <c r="M54" s="279">
        <v>0</v>
      </c>
      <c r="N54" s="279">
        <v>0</v>
      </c>
      <c r="O54" s="279">
        <v>0</v>
      </c>
      <c r="P54" s="279">
        <v>0.0737838</v>
      </c>
      <c r="Q54" s="279">
        <v>4.9072926</v>
      </c>
      <c r="R54" s="279">
        <v>0.4981635</v>
      </c>
      <c r="S54" s="279">
        <v>0</v>
      </c>
      <c r="T54" s="279">
        <v>0.0652445</v>
      </c>
      <c r="U54" s="279">
        <v>0</v>
      </c>
      <c r="V54" s="279">
        <v>0</v>
      </c>
      <c r="W54" s="280">
        <v>0</v>
      </c>
      <c r="X54" s="281">
        <v>43.19308549999999</v>
      </c>
    </row>
    <row r="55" spans="2:24" ht="12">
      <c r="B55" s="71" t="s">
        <v>176</v>
      </c>
      <c r="C55" s="288">
        <v>45</v>
      </c>
      <c r="D55" s="69" t="s">
        <v>177</v>
      </c>
      <c r="E55" s="278">
        <v>0.0033122</v>
      </c>
      <c r="F55" s="279">
        <v>13.2521299</v>
      </c>
      <c r="G55" s="279">
        <v>24.066230599999997</v>
      </c>
      <c r="H55" s="279">
        <v>0.355</v>
      </c>
      <c r="I55" s="279">
        <v>0.463705</v>
      </c>
      <c r="J55" s="279">
        <v>115.4324037</v>
      </c>
      <c r="K55" s="279">
        <v>0</v>
      </c>
      <c r="L55" s="279">
        <v>39.368750500000004</v>
      </c>
      <c r="M55" s="279">
        <v>0</v>
      </c>
      <c r="N55" s="279">
        <v>0</v>
      </c>
      <c r="O55" s="279">
        <v>0</v>
      </c>
      <c r="P55" s="279">
        <v>0.1684942</v>
      </c>
      <c r="Q55" s="279">
        <v>26.898546200000002</v>
      </c>
      <c r="R55" s="279">
        <v>4.7948856</v>
      </c>
      <c r="S55" s="279">
        <v>0.18860919999999998</v>
      </c>
      <c r="T55" s="279">
        <v>1.9377263</v>
      </c>
      <c r="U55" s="279">
        <v>0</v>
      </c>
      <c r="V55" s="279">
        <v>0</v>
      </c>
      <c r="W55" s="280">
        <v>0</v>
      </c>
      <c r="X55" s="281">
        <v>226.9297934</v>
      </c>
    </row>
    <row r="56" spans="2:24" ht="12">
      <c r="B56" s="60"/>
      <c r="C56" s="288">
        <v>46</v>
      </c>
      <c r="D56" s="69" t="s">
        <v>178</v>
      </c>
      <c r="E56" s="278">
        <v>0.018456499999999997</v>
      </c>
      <c r="F56" s="279">
        <v>43.5646816</v>
      </c>
      <c r="G56" s="279">
        <v>5.756754</v>
      </c>
      <c r="H56" s="279">
        <v>0.3336519</v>
      </c>
      <c r="I56" s="279">
        <v>1.4369087999999999</v>
      </c>
      <c r="J56" s="279">
        <v>19.986897000000003</v>
      </c>
      <c r="K56" s="279">
        <v>0</v>
      </c>
      <c r="L56" s="279">
        <v>28.9481096</v>
      </c>
      <c r="M56" s="279">
        <v>0</v>
      </c>
      <c r="N56" s="279">
        <v>0</v>
      </c>
      <c r="O56" s="279">
        <v>0</v>
      </c>
      <c r="P56" s="279">
        <v>0</v>
      </c>
      <c r="Q56" s="279">
        <v>9.5312576</v>
      </c>
      <c r="R56" s="279">
        <v>1.6164714</v>
      </c>
      <c r="S56" s="279">
        <v>0.1984</v>
      </c>
      <c r="T56" s="279">
        <v>104.9026918</v>
      </c>
      <c r="U56" s="279">
        <v>0</v>
      </c>
      <c r="V56" s="279">
        <v>0</v>
      </c>
      <c r="W56" s="280">
        <v>0.004575999999999999</v>
      </c>
      <c r="X56" s="281">
        <v>216.2988562</v>
      </c>
    </row>
    <row r="57" spans="2:24" ht="12">
      <c r="B57" s="80"/>
      <c r="C57" s="287"/>
      <c r="D57" s="81" t="s">
        <v>179</v>
      </c>
      <c r="E57" s="283">
        <v>0.43457939999999995</v>
      </c>
      <c r="F57" s="284">
        <v>190.9008069</v>
      </c>
      <c r="G57" s="284">
        <v>248.78604769999995</v>
      </c>
      <c r="H57" s="284">
        <v>9.979361599999999</v>
      </c>
      <c r="I57" s="284">
        <v>24.300021</v>
      </c>
      <c r="J57" s="284">
        <v>600.599427</v>
      </c>
      <c r="K57" s="284">
        <v>0</v>
      </c>
      <c r="L57" s="284">
        <v>31.8991721</v>
      </c>
      <c r="M57" s="284">
        <v>0</v>
      </c>
      <c r="N57" s="284">
        <v>0</v>
      </c>
      <c r="O57" s="284">
        <v>3</v>
      </c>
      <c r="P57" s="284">
        <v>6.4476039</v>
      </c>
      <c r="Q57" s="284">
        <v>230.13870760000003</v>
      </c>
      <c r="R57" s="284">
        <v>81.43432490000001</v>
      </c>
      <c r="S57" s="284">
        <v>1.7309899999999998</v>
      </c>
      <c r="T57" s="284">
        <v>33.028078199999996</v>
      </c>
      <c r="U57" s="284">
        <v>0</v>
      </c>
      <c r="V57" s="284">
        <v>0</v>
      </c>
      <c r="W57" s="285">
        <v>0.0092665</v>
      </c>
      <c r="X57" s="286">
        <v>1462.6883868</v>
      </c>
    </row>
    <row r="58" spans="2:24" ht="12">
      <c r="B58" s="71" t="s">
        <v>180</v>
      </c>
      <c r="C58" s="288">
        <v>47</v>
      </c>
      <c r="D58" s="69" t="s">
        <v>181</v>
      </c>
      <c r="E58" s="278">
        <v>0</v>
      </c>
      <c r="F58" s="279">
        <v>27.4234365</v>
      </c>
      <c r="G58" s="279">
        <v>9.8858431</v>
      </c>
      <c r="H58" s="279">
        <v>0</v>
      </c>
      <c r="I58" s="279">
        <v>10.717689700000001</v>
      </c>
      <c r="J58" s="279">
        <v>47.106350299999995</v>
      </c>
      <c r="K58" s="279">
        <v>0</v>
      </c>
      <c r="L58" s="279">
        <v>0.017506499999999998</v>
      </c>
      <c r="M58" s="279">
        <v>0</v>
      </c>
      <c r="N58" s="279">
        <v>0</v>
      </c>
      <c r="O58" s="279">
        <v>0</v>
      </c>
      <c r="P58" s="279">
        <v>0</v>
      </c>
      <c r="Q58" s="279">
        <v>9.03132</v>
      </c>
      <c r="R58" s="279">
        <v>10.1726074</v>
      </c>
      <c r="S58" s="279">
        <v>0.001</v>
      </c>
      <c r="T58" s="279">
        <v>0</v>
      </c>
      <c r="U58" s="279">
        <v>0</v>
      </c>
      <c r="V58" s="279">
        <v>0</v>
      </c>
      <c r="W58" s="280">
        <v>0</v>
      </c>
      <c r="X58" s="281">
        <v>114.35575349999999</v>
      </c>
    </row>
    <row r="59" spans="2:24" ht="12">
      <c r="B59" s="71"/>
      <c r="C59" s="288">
        <v>48</v>
      </c>
      <c r="D59" s="69" t="s">
        <v>410</v>
      </c>
      <c r="E59" s="278">
        <v>0.014538</v>
      </c>
      <c r="F59" s="279">
        <v>0.013355800000000001</v>
      </c>
      <c r="G59" s="279">
        <v>1.1799098</v>
      </c>
      <c r="H59" s="279">
        <v>0</v>
      </c>
      <c r="I59" s="279">
        <v>0</v>
      </c>
      <c r="J59" s="279">
        <v>10.334958</v>
      </c>
      <c r="K59" s="279">
        <v>0</v>
      </c>
      <c r="L59" s="279">
        <v>13.5028182</v>
      </c>
      <c r="M59" s="279">
        <v>0</v>
      </c>
      <c r="N59" s="279">
        <v>0</v>
      </c>
      <c r="O59" s="279">
        <v>0</v>
      </c>
      <c r="P59" s="279">
        <v>0</v>
      </c>
      <c r="Q59" s="279">
        <v>5.275849</v>
      </c>
      <c r="R59" s="279">
        <v>0.8748791</v>
      </c>
      <c r="S59" s="279">
        <v>0</v>
      </c>
      <c r="T59" s="279">
        <v>2.1902908</v>
      </c>
      <c r="U59" s="279">
        <v>0</v>
      </c>
      <c r="V59" s="279">
        <v>0</v>
      </c>
      <c r="W59" s="280">
        <v>0</v>
      </c>
      <c r="X59" s="281">
        <v>33.3865987</v>
      </c>
    </row>
    <row r="60" spans="2:24" ht="12">
      <c r="B60" s="71" t="s">
        <v>183</v>
      </c>
      <c r="C60" s="288">
        <v>49</v>
      </c>
      <c r="D60" s="69" t="s">
        <v>184</v>
      </c>
      <c r="E60" s="278">
        <v>0</v>
      </c>
      <c r="F60" s="279">
        <v>21.432596</v>
      </c>
      <c r="G60" s="279">
        <v>15.4516855</v>
      </c>
      <c r="H60" s="279">
        <v>0.3263891</v>
      </c>
      <c r="I60" s="279">
        <v>0.1489159</v>
      </c>
      <c r="J60" s="279">
        <v>75.8910108</v>
      </c>
      <c r="K60" s="279">
        <v>0</v>
      </c>
      <c r="L60" s="279">
        <v>0.3282292</v>
      </c>
      <c r="M60" s="279">
        <v>0</v>
      </c>
      <c r="N60" s="279">
        <v>0</v>
      </c>
      <c r="O60" s="279">
        <v>0</v>
      </c>
      <c r="P60" s="279">
        <v>0.0021868</v>
      </c>
      <c r="Q60" s="279">
        <v>8.1537922</v>
      </c>
      <c r="R60" s="279">
        <v>13.4487389</v>
      </c>
      <c r="S60" s="279">
        <v>0</v>
      </c>
      <c r="T60" s="279">
        <v>0.8284802</v>
      </c>
      <c r="U60" s="279">
        <v>0</v>
      </c>
      <c r="V60" s="279">
        <v>0</v>
      </c>
      <c r="W60" s="280">
        <v>0</v>
      </c>
      <c r="X60" s="281">
        <v>136.01202460000002</v>
      </c>
    </row>
    <row r="61" spans="2:24" ht="12">
      <c r="B61" s="60"/>
      <c r="C61" s="288">
        <v>50</v>
      </c>
      <c r="D61" s="69" t="s">
        <v>185</v>
      </c>
      <c r="E61" s="278">
        <v>0.0071537</v>
      </c>
      <c r="F61" s="279">
        <v>44.4707374</v>
      </c>
      <c r="G61" s="279">
        <v>133.14599969999998</v>
      </c>
      <c r="H61" s="279">
        <v>1.2030554999999998</v>
      </c>
      <c r="I61" s="279">
        <v>9.0012782</v>
      </c>
      <c r="J61" s="279">
        <v>149.043379</v>
      </c>
      <c r="K61" s="279">
        <v>0</v>
      </c>
      <c r="L61" s="279">
        <v>2.6222384</v>
      </c>
      <c r="M61" s="279">
        <v>0</v>
      </c>
      <c r="N61" s="279">
        <v>0</v>
      </c>
      <c r="O61" s="279">
        <v>0</v>
      </c>
      <c r="P61" s="279">
        <v>0.1909719</v>
      </c>
      <c r="Q61" s="279">
        <v>75.8091685</v>
      </c>
      <c r="R61" s="279">
        <v>11.691956099999999</v>
      </c>
      <c r="S61" s="279">
        <v>0</v>
      </c>
      <c r="T61" s="279">
        <v>1.3705354</v>
      </c>
      <c r="U61" s="279">
        <v>0</v>
      </c>
      <c r="V61" s="279">
        <v>0</v>
      </c>
      <c r="W61" s="280">
        <v>0</v>
      </c>
      <c r="X61" s="281">
        <v>428.55647380000005</v>
      </c>
    </row>
    <row r="62" spans="2:24" ht="12">
      <c r="B62" s="60"/>
      <c r="C62" s="288">
        <v>51</v>
      </c>
      <c r="D62" s="69" t="s">
        <v>411</v>
      </c>
      <c r="E62" s="278">
        <v>0.0402961</v>
      </c>
      <c r="F62" s="279">
        <v>68.6744461</v>
      </c>
      <c r="G62" s="279">
        <v>9.5940566</v>
      </c>
      <c r="H62" s="279">
        <v>0</v>
      </c>
      <c r="I62" s="279">
        <v>1.4126692</v>
      </c>
      <c r="J62" s="279">
        <v>123.29289870000001</v>
      </c>
      <c r="K62" s="279">
        <v>0</v>
      </c>
      <c r="L62" s="279">
        <v>0.9666552</v>
      </c>
      <c r="M62" s="279">
        <v>0</v>
      </c>
      <c r="N62" s="279">
        <v>0</v>
      </c>
      <c r="O62" s="279">
        <v>0</v>
      </c>
      <c r="P62" s="279">
        <v>5.9948126</v>
      </c>
      <c r="Q62" s="279">
        <v>64.3271379</v>
      </c>
      <c r="R62" s="279">
        <v>18.4103131</v>
      </c>
      <c r="S62" s="279">
        <v>0</v>
      </c>
      <c r="T62" s="279">
        <v>0.9549638</v>
      </c>
      <c r="U62" s="279">
        <v>0</v>
      </c>
      <c r="V62" s="279">
        <v>0</v>
      </c>
      <c r="W62" s="280">
        <v>0</v>
      </c>
      <c r="X62" s="281">
        <v>293.66824929999996</v>
      </c>
    </row>
    <row r="63" spans="2:24" ht="12">
      <c r="B63" s="60"/>
      <c r="C63" s="288">
        <v>52</v>
      </c>
      <c r="D63" s="69" t="s">
        <v>412</v>
      </c>
      <c r="E63" s="278">
        <v>0.084521</v>
      </c>
      <c r="F63" s="279">
        <v>0</v>
      </c>
      <c r="G63" s="279">
        <v>0</v>
      </c>
      <c r="H63" s="279">
        <v>0</v>
      </c>
      <c r="I63" s="279">
        <v>0</v>
      </c>
      <c r="J63" s="279">
        <v>5.8461136</v>
      </c>
      <c r="K63" s="279">
        <v>0</v>
      </c>
      <c r="L63" s="279">
        <v>0.1423742</v>
      </c>
      <c r="M63" s="279">
        <v>0</v>
      </c>
      <c r="N63" s="279">
        <v>0</v>
      </c>
      <c r="O63" s="279">
        <v>0</v>
      </c>
      <c r="P63" s="279">
        <v>0</v>
      </c>
      <c r="Q63" s="279">
        <v>0.8276378</v>
      </c>
      <c r="R63" s="279">
        <v>4.2788184000000005</v>
      </c>
      <c r="S63" s="279">
        <v>0</v>
      </c>
      <c r="T63" s="279">
        <v>0.0039258</v>
      </c>
      <c r="U63" s="279">
        <v>0</v>
      </c>
      <c r="V63" s="279">
        <v>0</v>
      </c>
      <c r="W63" s="280">
        <v>0</v>
      </c>
      <c r="X63" s="281">
        <v>11.1833908</v>
      </c>
    </row>
    <row r="64" spans="2:24" ht="12">
      <c r="B64" s="60"/>
      <c r="C64" s="288">
        <v>53</v>
      </c>
      <c r="D64" s="69" t="s">
        <v>413</v>
      </c>
      <c r="E64" s="278">
        <v>0</v>
      </c>
      <c r="F64" s="279">
        <v>0.0039322</v>
      </c>
      <c r="G64" s="279">
        <v>0.3369802</v>
      </c>
      <c r="H64" s="279">
        <v>0</v>
      </c>
      <c r="I64" s="279">
        <v>0</v>
      </c>
      <c r="J64" s="279">
        <v>4.4581277</v>
      </c>
      <c r="K64" s="279">
        <v>0</v>
      </c>
      <c r="L64" s="279">
        <v>2.0472688</v>
      </c>
      <c r="M64" s="279">
        <v>0</v>
      </c>
      <c r="N64" s="279">
        <v>0</v>
      </c>
      <c r="O64" s="279">
        <v>0</v>
      </c>
      <c r="P64" s="279">
        <v>0</v>
      </c>
      <c r="Q64" s="279">
        <v>0.8622673</v>
      </c>
      <c r="R64" s="279">
        <v>3.5902954</v>
      </c>
      <c r="S64" s="279">
        <v>0</v>
      </c>
      <c r="T64" s="279">
        <v>0.5832601</v>
      </c>
      <c r="U64" s="279">
        <v>0</v>
      </c>
      <c r="V64" s="279">
        <v>0</v>
      </c>
      <c r="W64" s="280">
        <v>0</v>
      </c>
      <c r="X64" s="281">
        <v>11.8821317</v>
      </c>
    </row>
    <row r="65" spans="2:24" ht="12">
      <c r="B65" s="60"/>
      <c r="C65" s="288">
        <v>54</v>
      </c>
      <c r="D65" s="69" t="s">
        <v>189</v>
      </c>
      <c r="E65" s="278">
        <v>0.012904500000000001</v>
      </c>
      <c r="F65" s="279">
        <v>21.2512381</v>
      </c>
      <c r="G65" s="279">
        <v>73.1144407</v>
      </c>
      <c r="H65" s="279">
        <v>0</v>
      </c>
      <c r="I65" s="279">
        <v>0.11350969999999999</v>
      </c>
      <c r="J65" s="279">
        <v>45.9602612</v>
      </c>
      <c r="K65" s="279">
        <v>0</v>
      </c>
      <c r="L65" s="279">
        <v>2.0917431</v>
      </c>
      <c r="M65" s="279">
        <v>0</v>
      </c>
      <c r="N65" s="279">
        <v>0</v>
      </c>
      <c r="O65" s="279">
        <v>0</v>
      </c>
      <c r="P65" s="279">
        <v>0.0645009</v>
      </c>
      <c r="Q65" s="279">
        <v>13.8670355</v>
      </c>
      <c r="R65" s="279">
        <v>4.8690936</v>
      </c>
      <c r="S65" s="279">
        <v>0</v>
      </c>
      <c r="T65" s="279">
        <v>11.864617299999999</v>
      </c>
      <c r="U65" s="279">
        <v>0</v>
      </c>
      <c r="V65" s="279">
        <v>0</v>
      </c>
      <c r="W65" s="280">
        <v>0</v>
      </c>
      <c r="X65" s="281">
        <v>173.2093446</v>
      </c>
    </row>
    <row r="66" spans="2:24" ht="12">
      <c r="B66" s="60"/>
      <c r="C66" s="288">
        <v>55</v>
      </c>
      <c r="D66" s="69" t="s">
        <v>190</v>
      </c>
      <c r="E66" s="278">
        <v>0.27516609999999997</v>
      </c>
      <c r="F66" s="279">
        <v>7.6310648</v>
      </c>
      <c r="G66" s="279">
        <v>6.0771321</v>
      </c>
      <c r="H66" s="279">
        <v>8.449917</v>
      </c>
      <c r="I66" s="279">
        <v>2.9059583</v>
      </c>
      <c r="J66" s="279">
        <v>138.66632769999998</v>
      </c>
      <c r="K66" s="279">
        <v>0</v>
      </c>
      <c r="L66" s="279">
        <v>10.1803385</v>
      </c>
      <c r="M66" s="279">
        <v>0</v>
      </c>
      <c r="N66" s="279">
        <v>0</v>
      </c>
      <c r="O66" s="279">
        <v>3</v>
      </c>
      <c r="P66" s="279">
        <v>0.1951317</v>
      </c>
      <c r="Q66" s="279">
        <v>51.9844994</v>
      </c>
      <c r="R66" s="279">
        <v>14.097622900000001</v>
      </c>
      <c r="S66" s="279">
        <v>1.72999</v>
      </c>
      <c r="T66" s="279">
        <v>15.2320048</v>
      </c>
      <c r="U66" s="279">
        <v>0</v>
      </c>
      <c r="V66" s="279">
        <v>0</v>
      </c>
      <c r="W66" s="280">
        <v>0.0092665</v>
      </c>
      <c r="X66" s="281">
        <v>260.4344198</v>
      </c>
    </row>
    <row r="67" spans="2:24" ht="12">
      <c r="B67" s="113" t="s">
        <v>191</v>
      </c>
      <c r="C67" s="290"/>
      <c r="D67" s="114" t="s">
        <v>192</v>
      </c>
      <c r="E67" s="283">
        <v>0</v>
      </c>
      <c r="F67" s="284">
        <v>6.3776379</v>
      </c>
      <c r="G67" s="284">
        <v>1.3878151</v>
      </c>
      <c r="H67" s="284">
        <v>0.0111038</v>
      </c>
      <c r="I67" s="284">
        <v>0.010402699999999999</v>
      </c>
      <c r="J67" s="284">
        <v>56.7229102</v>
      </c>
      <c r="K67" s="284">
        <v>0</v>
      </c>
      <c r="L67" s="284">
        <v>12.2982906</v>
      </c>
      <c r="M67" s="284">
        <v>0</v>
      </c>
      <c r="N67" s="284">
        <v>0</v>
      </c>
      <c r="O67" s="284">
        <v>0</v>
      </c>
      <c r="P67" s="284">
        <v>0.0516992</v>
      </c>
      <c r="Q67" s="284">
        <v>14.530635700000001</v>
      </c>
      <c r="R67" s="284">
        <v>17.4687359</v>
      </c>
      <c r="S67" s="284">
        <v>0</v>
      </c>
      <c r="T67" s="284">
        <v>7.4329122</v>
      </c>
      <c r="U67" s="284">
        <v>0</v>
      </c>
      <c r="V67" s="284">
        <v>0</v>
      </c>
      <c r="W67" s="285">
        <v>0</v>
      </c>
      <c r="X67" s="286">
        <v>116.2921433</v>
      </c>
    </row>
    <row r="68" spans="2:24" ht="12">
      <c r="B68" s="86" t="s">
        <v>193</v>
      </c>
      <c r="C68" s="291">
        <v>56</v>
      </c>
      <c r="D68" s="69" t="s">
        <v>414</v>
      </c>
      <c r="E68" s="278">
        <v>0</v>
      </c>
      <c r="F68" s="279">
        <v>6.3776379</v>
      </c>
      <c r="G68" s="279">
        <v>1.3878151</v>
      </c>
      <c r="H68" s="279">
        <v>0.0111038</v>
      </c>
      <c r="I68" s="279">
        <v>0.010402699999999999</v>
      </c>
      <c r="J68" s="279">
        <v>56.7229102</v>
      </c>
      <c r="K68" s="279">
        <v>0</v>
      </c>
      <c r="L68" s="279">
        <v>12.2982906</v>
      </c>
      <c r="M68" s="279">
        <v>0</v>
      </c>
      <c r="N68" s="279">
        <v>0</v>
      </c>
      <c r="O68" s="279">
        <v>0</v>
      </c>
      <c r="P68" s="279">
        <v>0.0516992</v>
      </c>
      <c r="Q68" s="279">
        <v>14.530635700000001</v>
      </c>
      <c r="R68" s="279">
        <v>17.4687359</v>
      </c>
      <c r="S68" s="279">
        <v>0</v>
      </c>
      <c r="T68" s="279">
        <v>7.4329122</v>
      </c>
      <c r="U68" s="279">
        <v>0</v>
      </c>
      <c r="V68" s="279">
        <v>0</v>
      </c>
      <c r="W68" s="280">
        <v>0</v>
      </c>
      <c r="X68" s="281">
        <v>116.2921433</v>
      </c>
    </row>
    <row r="69" spans="2:24" ht="12">
      <c r="B69" s="71" t="s">
        <v>195</v>
      </c>
      <c r="C69" s="287"/>
      <c r="D69" s="81" t="s">
        <v>196</v>
      </c>
      <c r="E69" s="283">
        <v>0.41659609999999997</v>
      </c>
      <c r="F69" s="284">
        <v>10.998106700000001</v>
      </c>
      <c r="G69" s="284">
        <v>6.760442200000001</v>
      </c>
      <c r="H69" s="284">
        <v>5.760790200000001</v>
      </c>
      <c r="I69" s="284">
        <v>8.544845800000001</v>
      </c>
      <c r="J69" s="284">
        <v>13.1099406</v>
      </c>
      <c r="K69" s="284">
        <v>0</v>
      </c>
      <c r="L69" s="284">
        <v>0.6180071</v>
      </c>
      <c r="M69" s="284">
        <v>0</v>
      </c>
      <c r="N69" s="284">
        <v>0</v>
      </c>
      <c r="O69" s="284">
        <v>0</v>
      </c>
      <c r="P69" s="284">
        <v>0.013623799999999998</v>
      </c>
      <c r="Q69" s="284">
        <v>11.145711899999998</v>
      </c>
      <c r="R69" s="284">
        <v>5.4977271000000005</v>
      </c>
      <c r="S69" s="284">
        <v>0.0777806</v>
      </c>
      <c r="T69" s="284">
        <v>4.430838</v>
      </c>
      <c r="U69" s="284">
        <v>0</v>
      </c>
      <c r="V69" s="284">
        <v>0</v>
      </c>
      <c r="W69" s="285">
        <v>0.0351083</v>
      </c>
      <c r="X69" s="286">
        <v>67.40951840000001</v>
      </c>
    </row>
    <row r="70" spans="2:24" ht="12">
      <c r="B70" s="71" t="s">
        <v>197</v>
      </c>
      <c r="C70" s="288">
        <v>57</v>
      </c>
      <c r="D70" s="69" t="s">
        <v>198</v>
      </c>
      <c r="E70" s="278">
        <v>0.41559609999999997</v>
      </c>
      <c r="F70" s="279">
        <v>10.998106700000001</v>
      </c>
      <c r="G70" s="279">
        <v>6.760442200000001</v>
      </c>
      <c r="H70" s="279">
        <v>2.1602208000000003</v>
      </c>
      <c r="I70" s="279">
        <v>7.304339700000001</v>
      </c>
      <c r="J70" s="279">
        <v>12.668315</v>
      </c>
      <c r="K70" s="279">
        <v>0</v>
      </c>
      <c r="L70" s="279">
        <v>0.5516361000000001</v>
      </c>
      <c r="M70" s="279">
        <v>0</v>
      </c>
      <c r="N70" s="279">
        <v>0</v>
      </c>
      <c r="O70" s="279">
        <v>0</v>
      </c>
      <c r="P70" s="279">
        <v>0.013623799999999998</v>
      </c>
      <c r="Q70" s="279">
        <v>10.348479</v>
      </c>
      <c r="R70" s="279">
        <v>5.4812823</v>
      </c>
      <c r="S70" s="279">
        <v>0.0777806</v>
      </c>
      <c r="T70" s="279">
        <v>4.430838</v>
      </c>
      <c r="U70" s="279">
        <v>0</v>
      </c>
      <c r="V70" s="279">
        <v>0</v>
      </c>
      <c r="W70" s="280">
        <v>0.0351083</v>
      </c>
      <c r="X70" s="281">
        <v>61.245768600000005</v>
      </c>
    </row>
    <row r="71" spans="2:24" ht="12">
      <c r="B71" s="86"/>
      <c r="C71" s="288">
        <v>58</v>
      </c>
      <c r="D71" s="69" t="s">
        <v>199</v>
      </c>
      <c r="E71" s="278">
        <v>0.001</v>
      </c>
      <c r="F71" s="279">
        <v>0</v>
      </c>
      <c r="G71" s="279">
        <v>0</v>
      </c>
      <c r="H71" s="279">
        <v>3.6005694</v>
      </c>
      <c r="I71" s="279">
        <v>1.2405061000000002</v>
      </c>
      <c r="J71" s="279">
        <v>0.4416256</v>
      </c>
      <c r="K71" s="279">
        <v>0</v>
      </c>
      <c r="L71" s="279">
        <v>0.066371</v>
      </c>
      <c r="M71" s="279">
        <v>0</v>
      </c>
      <c r="N71" s="279">
        <v>0</v>
      </c>
      <c r="O71" s="279">
        <v>0</v>
      </c>
      <c r="P71" s="279">
        <v>0</v>
      </c>
      <c r="Q71" s="279">
        <v>0.7972329</v>
      </c>
      <c r="R71" s="279">
        <v>0.016444800000000002</v>
      </c>
      <c r="S71" s="279">
        <v>0</v>
      </c>
      <c r="T71" s="279">
        <v>0</v>
      </c>
      <c r="U71" s="279">
        <v>0</v>
      </c>
      <c r="V71" s="279">
        <v>0</v>
      </c>
      <c r="W71" s="280">
        <v>0</v>
      </c>
      <c r="X71" s="281">
        <v>6.163749800000001</v>
      </c>
    </row>
    <row r="72" spans="2:24" ht="12">
      <c r="B72" s="71" t="s">
        <v>200</v>
      </c>
      <c r="C72" s="287"/>
      <c r="D72" s="81" t="s">
        <v>201</v>
      </c>
      <c r="E72" s="283">
        <v>0.028824999999999996</v>
      </c>
      <c r="F72" s="284">
        <v>73.4713338</v>
      </c>
      <c r="G72" s="284">
        <v>83.5563402</v>
      </c>
      <c r="H72" s="284">
        <v>1.0451364</v>
      </c>
      <c r="I72" s="284">
        <v>1.0654986</v>
      </c>
      <c r="J72" s="284">
        <v>78.07743719999999</v>
      </c>
      <c r="K72" s="284">
        <v>0</v>
      </c>
      <c r="L72" s="284">
        <v>0.08909610000000001</v>
      </c>
      <c r="M72" s="284">
        <v>0</v>
      </c>
      <c r="N72" s="284">
        <v>0</v>
      </c>
      <c r="O72" s="284">
        <v>7</v>
      </c>
      <c r="P72" s="284">
        <v>0.0306318</v>
      </c>
      <c r="Q72" s="284">
        <v>25.9384952</v>
      </c>
      <c r="R72" s="284">
        <v>28.5628673</v>
      </c>
      <c r="S72" s="284">
        <v>0</v>
      </c>
      <c r="T72" s="284">
        <v>0.1614029</v>
      </c>
      <c r="U72" s="284">
        <v>0</v>
      </c>
      <c r="V72" s="284">
        <v>0</v>
      </c>
      <c r="W72" s="285">
        <v>0.0049254</v>
      </c>
      <c r="X72" s="286">
        <v>299.0319899</v>
      </c>
    </row>
    <row r="73" spans="2:24" ht="12">
      <c r="B73" s="71" t="s">
        <v>202</v>
      </c>
      <c r="C73" s="288">
        <v>59</v>
      </c>
      <c r="D73" s="69" t="s">
        <v>203</v>
      </c>
      <c r="E73" s="278">
        <v>0.027462499999999997</v>
      </c>
      <c r="F73" s="279">
        <v>58.1236751</v>
      </c>
      <c r="G73" s="279">
        <v>76.6498965</v>
      </c>
      <c r="H73" s="279">
        <v>1.0444464</v>
      </c>
      <c r="I73" s="279">
        <v>1.0276416</v>
      </c>
      <c r="J73" s="279">
        <v>69.06238139999999</v>
      </c>
      <c r="K73" s="279">
        <v>0</v>
      </c>
      <c r="L73" s="279">
        <v>0.08809610000000001</v>
      </c>
      <c r="M73" s="279">
        <v>0</v>
      </c>
      <c r="N73" s="279">
        <v>0</v>
      </c>
      <c r="O73" s="279">
        <v>7</v>
      </c>
      <c r="P73" s="279">
        <v>0.0206318</v>
      </c>
      <c r="Q73" s="279">
        <v>19.7466477</v>
      </c>
      <c r="R73" s="279">
        <v>22.5329585</v>
      </c>
      <c r="S73" s="279">
        <v>0</v>
      </c>
      <c r="T73" s="279">
        <v>0.033664900000000005</v>
      </c>
      <c r="U73" s="279">
        <v>0</v>
      </c>
      <c r="V73" s="279">
        <v>0</v>
      </c>
      <c r="W73" s="280">
        <v>0.0049254</v>
      </c>
      <c r="X73" s="281">
        <v>255.36242789999997</v>
      </c>
    </row>
    <row r="74" spans="2:24" ht="12">
      <c r="B74" s="73"/>
      <c r="C74" s="288">
        <v>60</v>
      </c>
      <c r="D74" s="69" t="s">
        <v>204</v>
      </c>
      <c r="E74" s="278">
        <v>0.0013625</v>
      </c>
      <c r="F74" s="279">
        <v>15.3476587</v>
      </c>
      <c r="G74" s="279">
        <v>6.9064437</v>
      </c>
      <c r="H74" s="279">
        <v>0.00069</v>
      </c>
      <c r="I74" s="279">
        <v>0.037857</v>
      </c>
      <c r="J74" s="279">
        <v>9.0150558</v>
      </c>
      <c r="K74" s="279">
        <v>0</v>
      </c>
      <c r="L74" s="279">
        <v>0.001</v>
      </c>
      <c r="M74" s="279">
        <v>0</v>
      </c>
      <c r="N74" s="279">
        <v>0</v>
      </c>
      <c r="O74" s="279">
        <v>0</v>
      </c>
      <c r="P74" s="279">
        <v>0.01</v>
      </c>
      <c r="Q74" s="279">
        <v>6.1918475</v>
      </c>
      <c r="R74" s="279">
        <v>6.0299088</v>
      </c>
      <c r="S74" s="279">
        <v>0</v>
      </c>
      <c r="T74" s="279">
        <v>0.127738</v>
      </c>
      <c r="U74" s="279">
        <v>0</v>
      </c>
      <c r="V74" s="279">
        <v>0</v>
      </c>
      <c r="W74" s="280">
        <v>0</v>
      </c>
      <c r="X74" s="281">
        <v>43.669562000000006</v>
      </c>
    </row>
    <row r="75" spans="2:24" ht="12">
      <c r="B75" s="115" t="s">
        <v>205</v>
      </c>
      <c r="C75" s="290"/>
      <c r="D75" s="81" t="s">
        <v>415</v>
      </c>
      <c r="E75" s="283">
        <v>2.0310335999999998</v>
      </c>
      <c r="F75" s="284">
        <v>73.30750479999999</v>
      </c>
      <c r="G75" s="284">
        <v>17.2793812</v>
      </c>
      <c r="H75" s="284">
        <v>0.9971433</v>
      </c>
      <c r="I75" s="284">
        <v>0.179292</v>
      </c>
      <c r="J75" s="284">
        <v>36.308955000000005</v>
      </c>
      <c r="K75" s="284">
        <v>0</v>
      </c>
      <c r="L75" s="284">
        <v>0.0685855</v>
      </c>
      <c r="M75" s="284">
        <v>0</v>
      </c>
      <c r="N75" s="284">
        <v>0</v>
      </c>
      <c r="O75" s="284">
        <v>0</v>
      </c>
      <c r="P75" s="284">
        <v>0.0132877</v>
      </c>
      <c r="Q75" s="284">
        <v>5.7863172</v>
      </c>
      <c r="R75" s="284">
        <v>1.2159394</v>
      </c>
      <c r="S75" s="284">
        <v>0</v>
      </c>
      <c r="T75" s="284">
        <v>0.08260809999999999</v>
      </c>
      <c r="U75" s="284">
        <v>0</v>
      </c>
      <c r="V75" s="284">
        <v>0</v>
      </c>
      <c r="W75" s="285">
        <v>0</v>
      </c>
      <c r="X75" s="286">
        <v>137.27004780000001</v>
      </c>
    </row>
    <row r="76" spans="2:24" ht="12">
      <c r="B76" s="116" t="s">
        <v>207</v>
      </c>
      <c r="C76" s="288">
        <v>61</v>
      </c>
      <c r="D76" s="69" t="s">
        <v>208</v>
      </c>
      <c r="E76" s="278">
        <v>2.0310335999999998</v>
      </c>
      <c r="F76" s="279">
        <v>73.30750479999999</v>
      </c>
      <c r="G76" s="279">
        <v>17.2793812</v>
      </c>
      <c r="H76" s="279">
        <v>0.9971433</v>
      </c>
      <c r="I76" s="279">
        <v>0.179292</v>
      </c>
      <c r="J76" s="279">
        <v>36.308955000000005</v>
      </c>
      <c r="K76" s="279">
        <v>0</v>
      </c>
      <c r="L76" s="279">
        <v>0.0685855</v>
      </c>
      <c r="M76" s="279">
        <v>0</v>
      </c>
      <c r="N76" s="279">
        <v>0</v>
      </c>
      <c r="O76" s="279">
        <v>0</v>
      </c>
      <c r="P76" s="279">
        <v>0.0132877</v>
      </c>
      <c r="Q76" s="279">
        <v>5.7863172</v>
      </c>
      <c r="R76" s="279">
        <v>1.2159394</v>
      </c>
      <c r="S76" s="279">
        <v>0</v>
      </c>
      <c r="T76" s="279">
        <v>0.08260809999999999</v>
      </c>
      <c r="U76" s="279">
        <v>0</v>
      </c>
      <c r="V76" s="279">
        <v>0</v>
      </c>
      <c r="W76" s="280">
        <v>0</v>
      </c>
      <c r="X76" s="281">
        <v>137.27004780000001</v>
      </c>
    </row>
    <row r="77" spans="2:24" ht="12">
      <c r="B77" s="87" t="s">
        <v>209</v>
      </c>
      <c r="C77" s="287">
        <v>64</v>
      </c>
      <c r="D77" s="81" t="s">
        <v>210</v>
      </c>
      <c r="E77" s="283">
        <v>0.033737699999999995</v>
      </c>
      <c r="F77" s="284">
        <v>4.0892634</v>
      </c>
      <c r="G77" s="284">
        <v>9.5520123</v>
      </c>
      <c r="H77" s="284">
        <v>0.31206029999999996</v>
      </c>
      <c r="I77" s="284">
        <v>0.1757093</v>
      </c>
      <c r="J77" s="284">
        <v>13.787371199999999</v>
      </c>
      <c r="K77" s="284">
        <v>0</v>
      </c>
      <c r="L77" s="284">
        <v>0.0203905</v>
      </c>
      <c r="M77" s="284">
        <v>0</v>
      </c>
      <c r="N77" s="284">
        <v>0</v>
      </c>
      <c r="O77" s="284">
        <v>0</v>
      </c>
      <c r="P77" s="284">
        <v>4.98E-05</v>
      </c>
      <c r="Q77" s="284">
        <v>14.0567421</v>
      </c>
      <c r="R77" s="284">
        <v>12.1475602</v>
      </c>
      <c r="S77" s="284">
        <v>0.0058441</v>
      </c>
      <c r="T77" s="284">
        <v>0.6169154</v>
      </c>
      <c r="U77" s="284">
        <v>0</v>
      </c>
      <c r="V77" s="284">
        <v>0</v>
      </c>
      <c r="W77" s="285">
        <v>0</v>
      </c>
      <c r="X77" s="286">
        <v>54.7976563</v>
      </c>
    </row>
    <row r="78" spans="2:24" ht="12">
      <c r="B78" s="80"/>
      <c r="C78" s="290"/>
      <c r="D78" s="81" t="s">
        <v>211</v>
      </c>
      <c r="E78" s="283">
        <v>0.2787185</v>
      </c>
      <c r="F78" s="284">
        <v>18.6685164</v>
      </c>
      <c r="G78" s="284">
        <v>5.3325636</v>
      </c>
      <c r="H78" s="284">
        <v>17.0883534</v>
      </c>
      <c r="I78" s="284">
        <v>6.1739161</v>
      </c>
      <c r="J78" s="284">
        <v>288.5131619</v>
      </c>
      <c r="K78" s="284">
        <v>0</v>
      </c>
      <c r="L78" s="284">
        <v>0.2451808</v>
      </c>
      <c r="M78" s="284">
        <v>0</v>
      </c>
      <c r="N78" s="284">
        <v>0</v>
      </c>
      <c r="O78" s="284">
        <v>0</v>
      </c>
      <c r="P78" s="284">
        <v>1.4575240999999999</v>
      </c>
      <c r="Q78" s="284">
        <v>31.9562684</v>
      </c>
      <c r="R78" s="284">
        <v>30.3334297</v>
      </c>
      <c r="S78" s="284">
        <v>0</v>
      </c>
      <c r="T78" s="284">
        <v>2.1142297</v>
      </c>
      <c r="U78" s="284">
        <v>0</v>
      </c>
      <c r="V78" s="284">
        <v>0</v>
      </c>
      <c r="W78" s="285">
        <v>16.1529365</v>
      </c>
      <c r="X78" s="286">
        <v>418.31479909999996</v>
      </c>
    </row>
    <row r="79" spans="2:24" ht="12">
      <c r="B79" s="71" t="s">
        <v>212</v>
      </c>
      <c r="C79" s="288">
        <v>62</v>
      </c>
      <c r="D79" s="69" t="s">
        <v>213</v>
      </c>
      <c r="E79" s="278">
        <v>0.18945099999999998</v>
      </c>
      <c r="F79" s="279">
        <v>13.4087916</v>
      </c>
      <c r="G79" s="279">
        <v>3.7150876</v>
      </c>
      <c r="H79" s="279">
        <v>14.7106683</v>
      </c>
      <c r="I79" s="279">
        <v>3.9286381</v>
      </c>
      <c r="J79" s="279">
        <v>228.2009798</v>
      </c>
      <c r="K79" s="279">
        <v>0</v>
      </c>
      <c r="L79" s="279">
        <v>0.2451345</v>
      </c>
      <c r="M79" s="279">
        <v>0</v>
      </c>
      <c r="N79" s="279">
        <v>0</v>
      </c>
      <c r="O79" s="279">
        <v>0</v>
      </c>
      <c r="P79" s="279">
        <v>0.38082170000000004</v>
      </c>
      <c r="Q79" s="279">
        <v>28.6625451</v>
      </c>
      <c r="R79" s="279">
        <v>26.0695248</v>
      </c>
      <c r="S79" s="279">
        <v>0</v>
      </c>
      <c r="T79" s="279">
        <v>1.2487774</v>
      </c>
      <c r="U79" s="279">
        <v>0</v>
      </c>
      <c r="V79" s="279">
        <v>0</v>
      </c>
      <c r="W79" s="280">
        <v>14.1758187</v>
      </c>
      <c r="X79" s="281">
        <v>334.93623859999997</v>
      </c>
    </row>
    <row r="80" spans="2:24" ht="12">
      <c r="B80" s="73"/>
      <c r="C80" s="288">
        <v>63</v>
      </c>
      <c r="D80" s="69" t="s">
        <v>214</v>
      </c>
      <c r="E80" s="278">
        <v>0.0892675</v>
      </c>
      <c r="F80" s="279">
        <v>5.2597248</v>
      </c>
      <c r="G80" s="279">
        <v>1.6174760000000001</v>
      </c>
      <c r="H80" s="279">
        <v>2.3776851000000003</v>
      </c>
      <c r="I80" s="279">
        <v>2.245278</v>
      </c>
      <c r="J80" s="279">
        <v>60.3121821</v>
      </c>
      <c r="K80" s="279">
        <v>0</v>
      </c>
      <c r="L80" s="279">
        <v>4.63E-05</v>
      </c>
      <c r="M80" s="279">
        <v>0</v>
      </c>
      <c r="N80" s="279">
        <v>0</v>
      </c>
      <c r="O80" s="279">
        <v>0</v>
      </c>
      <c r="P80" s="279">
        <v>1.0767023999999998</v>
      </c>
      <c r="Q80" s="279">
        <v>3.2937233</v>
      </c>
      <c r="R80" s="279">
        <v>4.263904900000001</v>
      </c>
      <c r="S80" s="279">
        <v>0</v>
      </c>
      <c r="T80" s="279">
        <v>0.8654523000000001</v>
      </c>
      <c r="U80" s="279">
        <v>0</v>
      </c>
      <c r="V80" s="279">
        <v>0</v>
      </c>
      <c r="W80" s="280">
        <v>1.9771178</v>
      </c>
      <c r="X80" s="281">
        <v>83.37856049999999</v>
      </c>
    </row>
    <row r="81" spans="2:24" ht="12">
      <c r="B81" s="87" t="s">
        <v>209</v>
      </c>
      <c r="C81" s="287">
        <v>65</v>
      </c>
      <c r="D81" s="81" t="s">
        <v>215</v>
      </c>
      <c r="E81" s="283">
        <v>0.1259385</v>
      </c>
      <c r="F81" s="284">
        <v>8.9504825</v>
      </c>
      <c r="G81" s="284">
        <v>1.0164593</v>
      </c>
      <c r="H81" s="284">
        <v>0.28056220000000004</v>
      </c>
      <c r="I81" s="284">
        <v>0.4721724</v>
      </c>
      <c r="J81" s="284">
        <v>3.8988272999999998</v>
      </c>
      <c r="K81" s="284">
        <v>0</v>
      </c>
      <c r="L81" s="284">
        <v>0.3805792</v>
      </c>
      <c r="M81" s="284">
        <v>0</v>
      </c>
      <c r="N81" s="284">
        <v>0</v>
      </c>
      <c r="O81" s="284">
        <v>1.8779957999999999</v>
      </c>
      <c r="P81" s="284">
        <v>0.0004566</v>
      </c>
      <c r="Q81" s="284">
        <v>4.9864183</v>
      </c>
      <c r="R81" s="284">
        <v>0.2914443</v>
      </c>
      <c r="S81" s="284">
        <v>0</v>
      </c>
      <c r="T81" s="284">
        <v>5.0973053</v>
      </c>
      <c r="U81" s="284">
        <v>0</v>
      </c>
      <c r="V81" s="284">
        <v>0</v>
      </c>
      <c r="W81" s="285">
        <v>0</v>
      </c>
      <c r="X81" s="286">
        <v>27.378641699999996</v>
      </c>
    </row>
    <row r="82" spans="2:24" ht="12">
      <c r="B82" s="60"/>
      <c r="C82" s="287"/>
      <c r="D82" s="81" t="s">
        <v>416</v>
      </c>
      <c r="E82" s="283">
        <v>22.3251628</v>
      </c>
      <c r="F82" s="284">
        <v>228.0075911</v>
      </c>
      <c r="G82" s="284">
        <v>73.3798215</v>
      </c>
      <c r="H82" s="284">
        <v>4.4943578</v>
      </c>
      <c r="I82" s="284">
        <v>11.029805</v>
      </c>
      <c r="J82" s="284">
        <v>168.63581069999998</v>
      </c>
      <c r="K82" s="284">
        <v>0</v>
      </c>
      <c r="L82" s="284">
        <v>4.572721100000001</v>
      </c>
      <c r="M82" s="284">
        <v>0</v>
      </c>
      <c r="N82" s="284">
        <v>0</v>
      </c>
      <c r="O82" s="284">
        <v>14.5984898</v>
      </c>
      <c r="P82" s="284">
        <v>0.363682</v>
      </c>
      <c r="Q82" s="284">
        <v>90.926079</v>
      </c>
      <c r="R82" s="284">
        <v>90.957421</v>
      </c>
      <c r="S82" s="284">
        <v>14.354870000000002</v>
      </c>
      <c r="T82" s="284">
        <v>51.3321385</v>
      </c>
      <c r="U82" s="284">
        <v>0</v>
      </c>
      <c r="V82" s="284">
        <v>0</v>
      </c>
      <c r="W82" s="285">
        <v>0.8685162000000001</v>
      </c>
      <c r="X82" s="286">
        <v>775.8464665</v>
      </c>
    </row>
    <row r="83" spans="2:24" ht="12">
      <c r="B83" s="71" t="s">
        <v>202</v>
      </c>
      <c r="C83" s="288">
        <v>66</v>
      </c>
      <c r="D83" s="69" t="s">
        <v>217</v>
      </c>
      <c r="E83" s="278">
        <v>19.6971802</v>
      </c>
      <c r="F83" s="279">
        <v>104.9517747</v>
      </c>
      <c r="G83" s="279">
        <v>69.2071988</v>
      </c>
      <c r="H83" s="279">
        <v>1.7541110000000002</v>
      </c>
      <c r="I83" s="279">
        <v>7.9030767</v>
      </c>
      <c r="J83" s="279">
        <v>155.169277</v>
      </c>
      <c r="K83" s="279">
        <v>0</v>
      </c>
      <c r="L83" s="279">
        <v>4.1867523</v>
      </c>
      <c r="M83" s="279">
        <v>0</v>
      </c>
      <c r="N83" s="279">
        <v>0</v>
      </c>
      <c r="O83" s="279">
        <v>0</v>
      </c>
      <c r="P83" s="279">
        <v>0.3280422</v>
      </c>
      <c r="Q83" s="279">
        <v>80.2624954</v>
      </c>
      <c r="R83" s="279">
        <v>88.1964078</v>
      </c>
      <c r="S83" s="279">
        <v>4.583</v>
      </c>
      <c r="T83" s="279">
        <v>23.6723523</v>
      </c>
      <c r="U83" s="279">
        <v>0</v>
      </c>
      <c r="V83" s="279">
        <v>0</v>
      </c>
      <c r="W83" s="280">
        <v>0.058</v>
      </c>
      <c r="X83" s="281">
        <v>559.9696684</v>
      </c>
    </row>
    <row r="84" spans="2:24" ht="12">
      <c r="B84" s="71"/>
      <c r="C84" s="288">
        <v>67</v>
      </c>
      <c r="D84" s="69" t="s">
        <v>218</v>
      </c>
      <c r="E84" s="278">
        <v>2.5544279999999997</v>
      </c>
      <c r="F84" s="279">
        <v>103.22196360000001</v>
      </c>
      <c r="G84" s="279">
        <v>0</v>
      </c>
      <c r="H84" s="279">
        <v>0</v>
      </c>
      <c r="I84" s="279">
        <v>1.0086462</v>
      </c>
      <c r="J84" s="279">
        <v>0.7193429</v>
      </c>
      <c r="K84" s="279">
        <v>0</v>
      </c>
      <c r="L84" s="279">
        <v>0.017235900000000002</v>
      </c>
      <c r="M84" s="279">
        <v>0</v>
      </c>
      <c r="N84" s="279">
        <v>0</v>
      </c>
      <c r="O84" s="279">
        <v>13.9998879</v>
      </c>
      <c r="P84" s="279">
        <v>0</v>
      </c>
      <c r="Q84" s="279">
        <v>0.0139021</v>
      </c>
      <c r="R84" s="279">
        <v>0</v>
      </c>
      <c r="S84" s="279">
        <v>0</v>
      </c>
      <c r="T84" s="279">
        <v>0</v>
      </c>
      <c r="U84" s="279">
        <v>0</v>
      </c>
      <c r="V84" s="279">
        <v>0</v>
      </c>
      <c r="W84" s="280">
        <v>0</v>
      </c>
      <c r="X84" s="281">
        <v>121.53540660000002</v>
      </c>
    </row>
    <row r="85" spans="2:24" ht="12">
      <c r="B85" s="73"/>
      <c r="C85" s="288">
        <v>68</v>
      </c>
      <c r="D85" s="69" t="s">
        <v>219</v>
      </c>
      <c r="E85" s="278">
        <v>0.0735546</v>
      </c>
      <c r="F85" s="279">
        <v>19.8338528</v>
      </c>
      <c r="G85" s="279">
        <v>4.1726227</v>
      </c>
      <c r="H85" s="279">
        <v>2.7402468</v>
      </c>
      <c r="I85" s="279">
        <v>2.1180821</v>
      </c>
      <c r="J85" s="279">
        <v>12.7471908</v>
      </c>
      <c r="K85" s="279">
        <v>0</v>
      </c>
      <c r="L85" s="279">
        <v>0.3687329</v>
      </c>
      <c r="M85" s="279">
        <v>0</v>
      </c>
      <c r="N85" s="279">
        <v>0</v>
      </c>
      <c r="O85" s="279">
        <v>0.5986019</v>
      </c>
      <c r="P85" s="279">
        <v>0.0356398</v>
      </c>
      <c r="Q85" s="279">
        <v>10.6496815</v>
      </c>
      <c r="R85" s="279">
        <v>2.7610132</v>
      </c>
      <c r="S85" s="279">
        <v>9.771870000000002</v>
      </c>
      <c r="T85" s="279">
        <v>27.6597862</v>
      </c>
      <c r="U85" s="279">
        <v>0</v>
      </c>
      <c r="V85" s="279">
        <v>0</v>
      </c>
      <c r="W85" s="280">
        <v>0.8105162</v>
      </c>
      <c r="X85" s="281">
        <v>94.3413915</v>
      </c>
    </row>
    <row r="86" spans="2:24" ht="12.75" thickBot="1">
      <c r="B86" s="119" t="s">
        <v>220</v>
      </c>
      <c r="C86" s="292">
        <v>69</v>
      </c>
      <c r="D86" s="120" t="s">
        <v>221</v>
      </c>
      <c r="E86" s="293">
        <v>0.0645609</v>
      </c>
      <c r="F86" s="294">
        <v>50.7083819</v>
      </c>
      <c r="G86" s="294">
        <v>0.3265764</v>
      </c>
      <c r="H86" s="294">
        <v>0.5777305</v>
      </c>
      <c r="I86" s="294">
        <v>0.5109126</v>
      </c>
      <c r="J86" s="294">
        <v>13.415284600000001</v>
      </c>
      <c r="K86" s="294">
        <v>0</v>
      </c>
      <c r="L86" s="294">
        <v>0.5188358</v>
      </c>
      <c r="M86" s="294">
        <v>0</v>
      </c>
      <c r="N86" s="294">
        <v>0</v>
      </c>
      <c r="O86" s="294">
        <v>0</v>
      </c>
      <c r="P86" s="294">
        <v>0.0275512</v>
      </c>
      <c r="Q86" s="294">
        <v>2.6654566</v>
      </c>
      <c r="R86" s="294">
        <v>25.752435600000002</v>
      </c>
      <c r="S86" s="294">
        <v>0.13884</v>
      </c>
      <c r="T86" s="294">
        <v>0.5230805000000001</v>
      </c>
      <c r="U86" s="294">
        <v>0</v>
      </c>
      <c r="V86" s="294">
        <v>0</v>
      </c>
      <c r="W86" s="295">
        <v>0.27315</v>
      </c>
      <c r="X86" s="296">
        <v>95.50279660000001</v>
      </c>
    </row>
    <row r="87" spans="2:24" ht="12.75" thickTop="1">
      <c r="B87" s="86" t="s">
        <v>222</v>
      </c>
      <c r="C87" s="86"/>
      <c r="D87" s="122"/>
      <c r="E87" s="297">
        <v>1835.9379317</v>
      </c>
      <c r="F87" s="298">
        <v>166131.7103747999</v>
      </c>
      <c r="G87" s="298">
        <v>3117.9775492</v>
      </c>
      <c r="H87" s="298">
        <v>2751.8829929000008</v>
      </c>
      <c r="I87" s="298">
        <v>1889.2739604999997</v>
      </c>
      <c r="J87" s="298">
        <v>5709.864773099998</v>
      </c>
      <c r="K87" s="298">
        <v>1117.9944828999999</v>
      </c>
      <c r="L87" s="298">
        <v>6232.873922399999</v>
      </c>
      <c r="M87" s="298">
        <v>79.46748279999998</v>
      </c>
      <c r="N87" s="298">
        <v>2754.2282516</v>
      </c>
      <c r="O87" s="298">
        <v>83.7153262</v>
      </c>
      <c r="P87" s="298">
        <v>32.174544700000006</v>
      </c>
      <c r="Q87" s="298">
        <v>7241.944896500002</v>
      </c>
      <c r="R87" s="298">
        <v>6361.048017400001</v>
      </c>
      <c r="S87" s="298">
        <v>15492.583249800002</v>
      </c>
      <c r="T87" s="298">
        <v>59838.8438184</v>
      </c>
      <c r="U87" s="298">
        <v>84459.1832092</v>
      </c>
      <c r="V87" s="298">
        <v>172.39886919999998</v>
      </c>
      <c r="W87" s="299">
        <v>15902.899610099998</v>
      </c>
      <c r="X87" s="300">
        <v>381206.0032633998</v>
      </c>
    </row>
    <row r="90" spans="5:24" ht="12" hidden="1">
      <c r="E90" s="289">
        <f>SUM(E6:E9,E11:E12,E13,E14,E16:E39,E41:E45,E47:E51,E53:E56,E58:E66,E68,E70:E71,E73:E74,E76,E77,E79:E80,E81,E83:E85,E86)</f>
        <v>1835.9379317</v>
      </c>
      <c r="F90" s="289">
        <f aca="true" t="shared" si="0" ref="F90:X90">SUM(F6:F9,F11:F12,F13,F14,F16:F39,F41:F45,F47:F51,F53:F56,F58:F66,F68,F70:F71,F73:F74,F76,F77,F79:F80,F81,F83:F85,F86)</f>
        <v>166131.7103747999</v>
      </c>
      <c r="G90" s="289">
        <f t="shared" si="0"/>
        <v>3117.9775492</v>
      </c>
      <c r="H90" s="289">
        <f t="shared" si="0"/>
        <v>2751.8829929000008</v>
      </c>
      <c r="I90" s="289">
        <f t="shared" si="0"/>
        <v>1889.2739604999997</v>
      </c>
      <c r="J90" s="289">
        <f t="shared" si="0"/>
        <v>5709.864773099998</v>
      </c>
      <c r="K90" s="289">
        <f t="shared" si="0"/>
        <v>1117.9944828999999</v>
      </c>
      <c r="L90" s="289">
        <f t="shared" si="0"/>
        <v>6232.873922399999</v>
      </c>
      <c r="M90" s="289">
        <f t="shared" si="0"/>
        <v>79.46748279999998</v>
      </c>
      <c r="N90" s="289">
        <f t="shared" si="0"/>
        <v>2754.2282516</v>
      </c>
      <c r="O90" s="289">
        <f t="shared" si="0"/>
        <v>83.7153262</v>
      </c>
      <c r="P90" s="289">
        <f t="shared" si="0"/>
        <v>32.174544700000006</v>
      </c>
      <c r="Q90" s="289">
        <f t="shared" si="0"/>
        <v>7241.944896500002</v>
      </c>
      <c r="R90" s="289">
        <f t="shared" si="0"/>
        <v>6361.048017400001</v>
      </c>
      <c r="S90" s="289">
        <f t="shared" si="0"/>
        <v>15492.583249800002</v>
      </c>
      <c r="T90" s="289">
        <f t="shared" si="0"/>
        <v>59838.8438184</v>
      </c>
      <c r="U90" s="289">
        <f t="shared" si="0"/>
        <v>84459.1832092</v>
      </c>
      <c r="V90" s="289">
        <f t="shared" si="0"/>
        <v>172.39886919999998</v>
      </c>
      <c r="W90" s="289">
        <f t="shared" si="0"/>
        <v>15902.899610099998</v>
      </c>
      <c r="X90" s="289">
        <f t="shared" si="0"/>
        <v>381206.0032633998</v>
      </c>
    </row>
    <row r="91" spans="5:24" ht="12" hidden="1">
      <c r="E91" s="289">
        <f>SUM(E86,E82,E81,E78,E77,E75,E72,E69,E67,E57,E52,E46,E40,E15,E14,E13,E10,E5)</f>
        <v>1835.9379317000003</v>
      </c>
      <c r="F91" s="289">
        <f aca="true" t="shared" si="1" ref="F91:X91">SUM(F86,F82,F81,F78,F77,F75,F72,F69,F67,F57,F52,F46,F40,F15,F14,F13,F10,F5)</f>
        <v>166131.7103748</v>
      </c>
      <c r="G91" s="289">
        <f t="shared" si="1"/>
        <v>3117.977549200001</v>
      </c>
      <c r="H91" s="289">
        <f t="shared" si="1"/>
        <v>2751.8829929000008</v>
      </c>
      <c r="I91" s="289">
        <f t="shared" si="1"/>
        <v>1889.2739605000002</v>
      </c>
      <c r="J91" s="289">
        <f t="shared" si="1"/>
        <v>5709.8647731</v>
      </c>
      <c r="K91" s="289">
        <f t="shared" si="1"/>
        <v>1117.9944829</v>
      </c>
      <c r="L91" s="289">
        <f t="shared" si="1"/>
        <v>6232.873922399999</v>
      </c>
      <c r="M91" s="289">
        <f t="shared" si="1"/>
        <v>79.4674828</v>
      </c>
      <c r="N91" s="289">
        <f t="shared" si="1"/>
        <v>2754.2282516</v>
      </c>
      <c r="O91" s="289">
        <f t="shared" si="1"/>
        <v>83.7153262</v>
      </c>
      <c r="P91" s="289">
        <f t="shared" si="1"/>
        <v>32.17454470000001</v>
      </c>
      <c r="Q91" s="289">
        <f t="shared" si="1"/>
        <v>7241.9448965</v>
      </c>
      <c r="R91" s="289">
        <f t="shared" si="1"/>
        <v>6361.0480173999995</v>
      </c>
      <c r="S91" s="289">
        <f t="shared" si="1"/>
        <v>15492.5832498</v>
      </c>
      <c r="T91" s="289">
        <f t="shared" si="1"/>
        <v>59838.8438184</v>
      </c>
      <c r="U91" s="289">
        <f t="shared" si="1"/>
        <v>84459.1832092</v>
      </c>
      <c r="V91" s="289">
        <f t="shared" si="1"/>
        <v>172.39886919999998</v>
      </c>
      <c r="W91" s="289">
        <f t="shared" si="1"/>
        <v>15902.8996101</v>
      </c>
      <c r="X91" s="289">
        <f t="shared" si="1"/>
        <v>381206.0032634</v>
      </c>
    </row>
    <row r="92" spans="5:24" ht="12" hidden="1">
      <c r="E92" s="289">
        <f>E87-E91</f>
        <v>0</v>
      </c>
      <c r="F92" s="289">
        <f aca="true" t="shared" si="2" ref="F92:X92">F87-F91</f>
        <v>0</v>
      </c>
      <c r="G92" s="289">
        <f t="shared" si="2"/>
        <v>0</v>
      </c>
      <c r="H92" s="289">
        <f t="shared" si="2"/>
        <v>0</v>
      </c>
      <c r="I92" s="289">
        <f t="shared" si="2"/>
        <v>0</v>
      </c>
      <c r="J92" s="289">
        <f t="shared" si="2"/>
        <v>0</v>
      </c>
      <c r="K92" s="289">
        <f t="shared" si="2"/>
        <v>0</v>
      </c>
      <c r="L92" s="289">
        <f t="shared" si="2"/>
        <v>0</v>
      </c>
      <c r="M92" s="289">
        <f t="shared" si="2"/>
        <v>0</v>
      </c>
      <c r="N92" s="289">
        <f t="shared" si="2"/>
        <v>0</v>
      </c>
      <c r="O92" s="289">
        <f t="shared" si="2"/>
        <v>0</v>
      </c>
      <c r="P92" s="289">
        <f t="shared" si="2"/>
        <v>0</v>
      </c>
      <c r="Q92" s="289">
        <f t="shared" si="2"/>
        <v>0</v>
      </c>
      <c r="R92" s="289">
        <f t="shared" si="2"/>
        <v>0</v>
      </c>
      <c r="S92" s="289">
        <f t="shared" si="2"/>
        <v>0</v>
      </c>
      <c r="T92" s="289">
        <f t="shared" si="2"/>
        <v>0</v>
      </c>
      <c r="U92" s="289">
        <f t="shared" si="2"/>
        <v>0</v>
      </c>
      <c r="V92" s="289">
        <f t="shared" si="2"/>
        <v>0</v>
      </c>
      <c r="W92" s="289">
        <f t="shared" si="2"/>
        <v>0</v>
      </c>
      <c r="X92" s="289">
        <f t="shared" si="2"/>
        <v>0</v>
      </c>
    </row>
    <row r="93" spans="5:24" ht="12" hidden="1">
      <c r="E93" s="289">
        <f>E90-E91</f>
        <v>0</v>
      </c>
      <c r="F93" s="289">
        <f aca="true" t="shared" si="3" ref="F93:X93">F90-F91</f>
        <v>0</v>
      </c>
      <c r="G93" s="289">
        <f t="shared" si="3"/>
        <v>0</v>
      </c>
      <c r="H93" s="289">
        <f t="shared" si="3"/>
        <v>0</v>
      </c>
      <c r="I93" s="289">
        <f t="shared" si="3"/>
        <v>0</v>
      </c>
      <c r="J93" s="289">
        <f t="shared" si="3"/>
        <v>0</v>
      </c>
      <c r="K93" s="289">
        <f t="shared" si="3"/>
        <v>0</v>
      </c>
      <c r="L93" s="289">
        <f t="shared" si="3"/>
        <v>0</v>
      </c>
      <c r="M93" s="289">
        <f t="shared" si="3"/>
        <v>0</v>
      </c>
      <c r="N93" s="289">
        <f t="shared" si="3"/>
        <v>0</v>
      </c>
      <c r="O93" s="289">
        <f t="shared" si="3"/>
        <v>0</v>
      </c>
      <c r="P93" s="289">
        <f t="shared" si="3"/>
        <v>0</v>
      </c>
      <c r="Q93" s="289">
        <f t="shared" si="3"/>
        <v>0</v>
      </c>
      <c r="R93" s="289">
        <f t="shared" si="3"/>
        <v>0</v>
      </c>
      <c r="S93" s="289">
        <f t="shared" si="3"/>
        <v>0</v>
      </c>
      <c r="T93" s="289">
        <f t="shared" si="3"/>
        <v>0</v>
      </c>
      <c r="U93" s="289">
        <f t="shared" si="3"/>
        <v>0</v>
      </c>
      <c r="V93" s="289">
        <f t="shared" si="3"/>
        <v>0</v>
      </c>
      <c r="W93" s="289">
        <f t="shared" si="3"/>
        <v>0</v>
      </c>
      <c r="X93" s="289">
        <f t="shared" si="3"/>
        <v>0</v>
      </c>
    </row>
  </sheetData>
  <sheetProtection/>
  <mergeCells count="2">
    <mergeCell ref="A2:X2"/>
    <mergeCell ref="W3:X3"/>
  </mergeCells>
  <printOptions/>
  <pageMargins left="0" right="0" top="0" bottom="0" header="0.31496062992125984" footer="0.31496062992125984"/>
  <pageSetup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view="pageBreakPreview" zoomScale="85" zoomScaleSheetLayoutView="85" zoomScalePageLayoutView="0" workbookViewId="0" topLeftCell="A70">
      <selection activeCell="G1" sqref="G1"/>
    </sheetView>
  </sheetViews>
  <sheetFormatPr defaultColWidth="9.140625" defaultRowHeight="15"/>
  <sheetData>
    <row r="1" spans="1:17" ht="13.5">
      <c r="A1" s="351"/>
      <c r="B1" s="301"/>
      <c r="C1" s="301"/>
      <c r="D1" s="301" t="s">
        <v>546</v>
      </c>
      <c r="E1" s="352"/>
      <c r="F1" s="35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17" ht="14.25" thickBot="1">
      <c r="A2" s="303"/>
      <c r="B2" s="304"/>
      <c r="C2" s="305"/>
      <c r="D2" s="306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ht="36.75" thickBot="1">
      <c r="A3" s="307" t="s">
        <v>342</v>
      </c>
      <c r="B3" s="308" t="s">
        <v>418</v>
      </c>
      <c r="C3" s="309" t="s">
        <v>419</v>
      </c>
      <c r="D3" s="310" t="s">
        <v>420</v>
      </c>
      <c r="E3" s="311" t="s">
        <v>262</v>
      </c>
      <c r="F3" s="311" t="s">
        <v>266</v>
      </c>
      <c r="G3" s="311" t="s">
        <v>267</v>
      </c>
      <c r="H3" s="312" t="s">
        <v>421</v>
      </c>
      <c r="I3" s="311" t="s">
        <v>255</v>
      </c>
      <c r="J3" s="311" t="s">
        <v>422</v>
      </c>
      <c r="K3" s="311" t="s">
        <v>423</v>
      </c>
      <c r="L3" s="311" t="s">
        <v>424</v>
      </c>
      <c r="M3" s="311" t="s">
        <v>425</v>
      </c>
      <c r="N3" s="311" t="s">
        <v>426</v>
      </c>
      <c r="O3" s="311" t="s">
        <v>427</v>
      </c>
      <c r="P3" s="313" t="s">
        <v>428</v>
      </c>
      <c r="Q3" s="314" t="s">
        <v>429</v>
      </c>
    </row>
    <row r="4" spans="1:17" ht="13.5">
      <c r="A4" s="315" t="s">
        <v>430</v>
      </c>
      <c r="B4" s="272"/>
      <c r="C4" s="316" t="s">
        <v>431</v>
      </c>
      <c r="D4" s="317" t="s">
        <v>432</v>
      </c>
      <c r="E4" s="318">
        <v>0.0102672</v>
      </c>
      <c r="F4" s="318">
        <v>0</v>
      </c>
      <c r="G4" s="318">
        <v>0</v>
      </c>
      <c r="H4" s="318">
        <v>0.001</v>
      </c>
      <c r="I4" s="318">
        <v>0</v>
      </c>
      <c r="J4" s="318">
        <v>0</v>
      </c>
      <c r="K4" s="318">
        <v>0</v>
      </c>
      <c r="L4" s="318">
        <v>0</v>
      </c>
      <c r="M4" s="318">
        <v>0</v>
      </c>
      <c r="N4" s="318">
        <v>0.002</v>
      </c>
      <c r="O4" s="318">
        <v>0</v>
      </c>
      <c r="P4" s="319">
        <v>0</v>
      </c>
      <c r="Q4" s="320">
        <v>0.013267200000000002</v>
      </c>
    </row>
    <row r="5" spans="1:17" ht="13.5">
      <c r="A5" s="321" t="s">
        <v>433</v>
      </c>
      <c r="B5" s="277">
        <v>1</v>
      </c>
      <c r="C5" s="322" t="s">
        <v>70</v>
      </c>
      <c r="D5" s="323" t="s">
        <v>434</v>
      </c>
      <c r="E5" s="324">
        <v>0</v>
      </c>
      <c r="F5" s="324">
        <v>0</v>
      </c>
      <c r="G5" s="324">
        <v>0</v>
      </c>
      <c r="H5" s="324">
        <v>0</v>
      </c>
      <c r="I5" s="324">
        <v>0</v>
      </c>
      <c r="J5" s="324">
        <v>0</v>
      </c>
      <c r="K5" s="324">
        <v>0</v>
      </c>
      <c r="L5" s="324">
        <v>0</v>
      </c>
      <c r="M5" s="324">
        <v>0</v>
      </c>
      <c r="N5" s="324">
        <v>0</v>
      </c>
      <c r="O5" s="324">
        <v>0</v>
      </c>
      <c r="P5" s="325">
        <v>0</v>
      </c>
      <c r="Q5" s="326">
        <v>0</v>
      </c>
    </row>
    <row r="6" spans="1:17" ht="13.5">
      <c r="A6" s="321"/>
      <c r="B6" s="277">
        <v>2</v>
      </c>
      <c r="C6" s="322" t="s">
        <v>75</v>
      </c>
      <c r="D6" s="323" t="s">
        <v>435</v>
      </c>
      <c r="E6" s="324">
        <v>0.0102672</v>
      </c>
      <c r="F6" s="324">
        <v>0</v>
      </c>
      <c r="G6" s="324">
        <v>0</v>
      </c>
      <c r="H6" s="324">
        <v>0.001</v>
      </c>
      <c r="I6" s="324">
        <v>0</v>
      </c>
      <c r="J6" s="324">
        <v>0</v>
      </c>
      <c r="K6" s="324">
        <v>0</v>
      </c>
      <c r="L6" s="324">
        <v>0</v>
      </c>
      <c r="M6" s="324">
        <v>0</v>
      </c>
      <c r="N6" s="324">
        <v>0.002</v>
      </c>
      <c r="O6" s="324">
        <v>0</v>
      </c>
      <c r="P6" s="325">
        <v>0</v>
      </c>
      <c r="Q6" s="326">
        <v>0.013267200000000002</v>
      </c>
    </row>
    <row r="7" spans="1:17" ht="13.5">
      <c r="A7" s="321"/>
      <c r="B7" s="277">
        <v>3</v>
      </c>
      <c r="C7" s="322" t="s">
        <v>80</v>
      </c>
      <c r="D7" s="323" t="s">
        <v>436</v>
      </c>
      <c r="E7" s="324">
        <v>0</v>
      </c>
      <c r="F7" s="324">
        <v>0</v>
      </c>
      <c r="G7" s="324">
        <v>0</v>
      </c>
      <c r="H7" s="324">
        <v>0</v>
      </c>
      <c r="I7" s="324">
        <v>0</v>
      </c>
      <c r="J7" s="324">
        <v>0</v>
      </c>
      <c r="K7" s="324">
        <v>0</v>
      </c>
      <c r="L7" s="324">
        <v>0</v>
      </c>
      <c r="M7" s="324">
        <v>0</v>
      </c>
      <c r="N7" s="324">
        <v>0</v>
      </c>
      <c r="O7" s="324">
        <v>0</v>
      </c>
      <c r="P7" s="325">
        <v>0</v>
      </c>
      <c r="Q7" s="326">
        <v>0</v>
      </c>
    </row>
    <row r="8" spans="1:17" ht="13.5">
      <c r="A8" s="321"/>
      <c r="B8" s="277">
        <v>4</v>
      </c>
      <c r="C8" s="322" t="s">
        <v>83</v>
      </c>
      <c r="D8" s="323"/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v>0</v>
      </c>
      <c r="M8" s="324">
        <v>0</v>
      </c>
      <c r="N8" s="324">
        <v>0</v>
      </c>
      <c r="O8" s="324">
        <v>0</v>
      </c>
      <c r="P8" s="325">
        <v>0</v>
      </c>
      <c r="Q8" s="326">
        <v>0</v>
      </c>
    </row>
    <row r="9" spans="1:17" ht="13.5">
      <c r="A9" s="321" t="s">
        <v>89</v>
      </c>
      <c r="B9" s="282"/>
      <c r="C9" s="327" t="s">
        <v>85</v>
      </c>
      <c r="D9" s="328" t="s">
        <v>437</v>
      </c>
      <c r="E9" s="329">
        <v>0</v>
      </c>
      <c r="F9" s="329">
        <v>0</v>
      </c>
      <c r="G9" s="329">
        <v>0</v>
      </c>
      <c r="H9" s="329">
        <v>0</v>
      </c>
      <c r="I9" s="329">
        <v>0</v>
      </c>
      <c r="J9" s="329">
        <v>0</v>
      </c>
      <c r="K9" s="329">
        <v>0</v>
      </c>
      <c r="L9" s="329">
        <v>0</v>
      </c>
      <c r="M9" s="329">
        <v>0</v>
      </c>
      <c r="N9" s="329">
        <v>0</v>
      </c>
      <c r="O9" s="329">
        <v>0</v>
      </c>
      <c r="P9" s="330">
        <v>0</v>
      </c>
      <c r="Q9" s="331">
        <v>0</v>
      </c>
    </row>
    <row r="10" spans="1:17" ht="13.5">
      <c r="A10" s="321"/>
      <c r="B10" s="277">
        <v>5</v>
      </c>
      <c r="C10" s="322" t="s">
        <v>89</v>
      </c>
      <c r="D10" s="323" t="s">
        <v>438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0</v>
      </c>
      <c r="M10" s="324">
        <v>0</v>
      </c>
      <c r="N10" s="324">
        <v>0</v>
      </c>
      <c r="O10" s="324">
        <v>0</v>
      </c>
      <c r="P10" s="325">
        <v>0</v>
      </c>
      <c r="Q10" s="326">
        <v>0</v>
      </c>
    </row>
    <row r="11" spans="1:17" ht="13.5">
      <c r="A11" s="321"/>
      <c r="B11" s="277">
        <v>6</v>
      </c>
      <c r="C11" s="322" t="s">
        <v>91</v>
      </c>
      <c r="D11" s="323" t="s">
        <v>439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v>0</v>
      </c>
      <c r="P11" s="325">
        <v>0</v>
      </c>
      <c r="Q11" s="326">
        <v>0</v>
      </c>
    </row>
    <row r="12" spans="1:17" ht="13.5">
      <c r="A12" s="321" t="s">
        <v>44</v>
      </c>
      <c r="B12" s="282">
        <v>7</v>
      </c>
      <c r="C12" s="327" t="s">
        <v>95</v>
      </c>
      <c r="D12" s="328" t="s">
        <v>440</v>
      </c>
      <c r="E12" s="329">
        <v>0.06338680000000001</v>
      </c>
      <c r="F12" s="329">
        <v>0.2332946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0.8621543</v>
      </c>
      <c r="O12" s="329">
        <v>0.2371052</v>
      </c>
      <c r="P12" s="330">
        <v>0.0554644</v>
      </c>
      <c r="Q12" s="331">
        <v>1.4514053</v>
      </c>
    </row>
    <row r="13" spans="1:17" ht="13.5">
      <c r="A13" s="321" t="s">
        <v>40</v>
      </c>
      <c r="B13" s="282">
        <v>8</v>
      </c>
      <c r="C13" s="327" t="s">
        <v>40</v>
      </c>
      <c r="D13" s="328" t="s">
        <v>441</v>
      </c>
      <c r="E13" s="329">
        <v>19.3830739</v>
      </c>
      <c r="F13" s="329">
        <v>0.4319252</v>
      </c>
      <c r="G13" s="329">
        <v>2.0106387999999997</v>
      </c>
      <c r="H13" s="329">
        <v>0.21538929999999998</v>
      </c>
      <c r="I13" s="329">
        <v>6.3193831</v>
      </c>
      <c r="J13" s="329">
        <v>17.140636999999998</v>
      </c>
      <c r="K13" s="329">
        <v>0</v>
      </c>
      <c r="L13" s="329">
        <v>1.2989302</v>
      </c>
      <c r="M13" s="329">
        <v>0.4192065</v>
      </c>
      <c r="N13" s="329">
        <v>7.9108073999999995</v>
      </c>
      <c r="O13" s="329">
        <v>0.6136026</v>
      </c>
      <c r="P13" s="330">
        <v>0.4258774</v>
      </c>
      <c r="Q13" s="331">
        <v>56.16947139999999</v>
      </c>
    </row>
    <row r="14" spans="1:17" ht="13.5">
      <c r="A14" s="321" t="s">
        <v>442</v>
      </c>
      <c r="B14" s="287"/>
      <c r="C14" s="327" t="s">
        <v>443</v>
      </c>
      <c r="D14" s="332" t="s">
        <v>444</v>
      </c>
      <c r="E14" s="329">
        <v>421.0652450000001</v>
      </c>
      <c r="F14" s="329">
        <v>431.7289399000001</v>
      </c>
      <c r="G14" s="329">
        <v>267.9706634999999</v>
      </c>
      <c r="H14" s="329">
        <v>5.4617132</v>
      </c>
      <c r="I14" s="329">
        <v>6.7480564</v>
      </c>
      <c r="J14" s="329">
        <v>1.1470835999999998</v>
      </c>
      <c r="K14" s="329">
        <v>15.030007</v>
      </c>
      <c r="L14" s="329">
        <v>301.6199939</v>
      </c>
      <c r="M14" s="329">
        <v>53.4301947</v>
      </c>
      <c r="N14" s="329">
        <v>92.9139775</v>
      </c>
      <c r="O14" s="329">
        <v>50.6464547</v>
      </c>
      <c r="P14" s="330">
        <v>117.6495812</v>
      </c>
      <c r="Q14" s="331">
        <v>1765.4119106</v>
      </c>
    </row>
    <row r="15" spans="1:17" ht="13.5">
      <c r="A15" s="321"/>
      <c r="B15" s="288">
        <v>9</v>
      </c>
      <c r="C15" s="322" t="s">
        <v>46</v>
      </c>
      <c r="D15" s="333" t="s">
        <v>445</v>
      </c>
      <c r="E15" s="324">
        <v>4.5402798</v>
      </c>
      <c r="F15" s="324">
        <v>0.0942512</v>
      </c>
      <c r="G15" s="324">
        <v>0.871633</v>
      </c>
      <c r="H15" s="324">
        <v>3.0019301</v>
      </c>
      <c r="I15" s="324">
        <v>0</v>
      </c>
      <c r="J15" s="324">
        <v>0.0068608</v>
      </c>
      <c r="K15" s="324">
        <v>0.1499072</v>
      </c>
      <c r="L15" s="324">
        <v>0</v>
      </c>
      <c r="M15" s="324">
        <v>1.6449007999999998</v>
      </c>
      <c r="N15" s="324">
        <v>0.042532400000000005</v>
      </c>
      <c r="O15" s="324">
        <v>0.5776259</v>
      </c>
      <c r="P15" s="325">
        <v>0.1269286</v>
      </c>
      <c r="Q15" s="326">
        <v>11.0568498</v>
      </c>
    </row>
    <row r="16" spans="1:17" ht="13.5">
      <c r="A16" s="321"/>
      <c r="B16" s="288">
        <v>10</v>
      </c>
      <c r="C16" s="322" t="s">
        <v>105</v>
      </c>
      <c r="D16" s="333" t="s">
        <v>446</v>
      </c>
      <c r="E16" s="324">
        <v>0.9288217</v>
      </c>
      <c r="F16" s="324">
        <v>1.5720054</v>
      </c>
      <c r="G16" s="324">
        <v>0.0219874</v>
      </c>
      <c r="H16" s="324">
        <v>0.0147659</v>
      </c>
      <c r="I16" s="324">
        <v>0</v>
      </c>
      <c r="J16" s="324">
        <v>0</v>
      </c>
      <c r="K16" s="324">
        <v>0.4554107</v>
      </c>
      <c r="L16" s="324">
        <v>0</v>
      </c>
      <c r="M16" s="324">
        <v>0.2540968</v>
      </c>
      <c r="N16" s="324">
        <v>0</v>
      </c>
      <c r="O16" s="324">
        <v>0</v>
      </c>
      <c r="P16" s="325">
        <v>0</v>
      </c>
      <c r="Q16" s="326">
        <v>3.2470879</v>
      </c>
    </row>
    <row r="17" spans="1:17" ht="13.5">
      <c r="A17" s="321"/>
      <c r="B17" s="288">
        <v>11</v>
      </c>
      <c r="C17" s="322" t="s">
        <v>90</v>
      </c>
      <c r="D17" s="333" t="s">
        <v>447</v>
      </c>
      <c r="E17" s="324">
        <v>2.0786786000000004</v>
      </c>
      <c r="F17" s="324">
        <v>0.0028335</v>
      </c>
      <c r="G17" s="324">
        <v>0.7216349</v>
      </c>
      <c r="H17" s="324">
        <v>0.0033558</v>
      </c>
      <c r="I17" s="324">
        <v>0.0312863</v>
      </c>
      <c r="J17" s="324">
        <v>0.0420646</v>
      </c>
      <c r="K17" s="324">
        <v>0</v>
      </c>
      <c r="L17" s="324">
        <v>5.880465</v>
      </c>
      <c r="M17" s="324">
        <v>0.8044797</v>
      </c>
      <c r="N17" s="324">
        <v>0.0070579</v>
      </c>
      <c r="O17" s="324">
        <v>0</v>
      </c>
      <c r="P17" s="325">
        <v>0.3042217</v>
      </c>
      <c r="Q17" s="326">
        <v>9.876077999999998</v>
      </c>
    </row>
    <row r="18" spans="1:17" ht="13.5">
      <c r="A18" s="321"/>
      <c r="B18" s="288">
        <v>12</v>
      </c>
      <c r="C18" s="322" t="s">
        <v>110</v>
      </c>
      <c r="D18" s="333" t="s">
        <v>448</v>
      </c>
      <c r="E18" s="324">
        <v>1.3415106</v>
      </c>
      <c r="F18" s="324">
        <v>0</v>
      </c>
      <c r="G18" s="324">
        <v>0.0519489</v>
      </c>
      <c r="H18" s="324">
        <v>0.0003715</v>
      </c>
      <c r="I18" s="324">
        <v>0</v>
      </c>
      <c r="J18" s="324">
        <v>0.0037768000000000003</v>
      </c>
      <c r="K18" s="324">
        <v>4.3215139</v>
      </c>
      <c r="L18" s="324">
        <v>4.572273699999999</v>
      </c>
      <c r="M18" s="324">
        <v>0.3248392</v>
      </c>
      <c r="N18" s="324">
        <v>0.0163909</v>
      </c>
      <c r="O18" s="324">
        <v>0.0923322</v>
      </c>
      <c r="P18" s="325">
        <v>0</v>
      </c>
      <c r="Q18" s="326">
        <v>10.724957699999997</v>
      </c>
    </row>
    <row r="19" spans="1:17" ht="13.5">
      <c r="A19" s="321"/>
      <c r="B19" s="288">
        <v>13</v>
      </c>
      <c r="C19" s="322" t="s">
        <v>113</v>
      </c>
      <c r="D19" s="333" t="s">
        <v>449</v>
      </c>
      <c r="E19" s="324">
        <v>1.0038144</v>
      </c>
      <c r="F19" s="324">
        <v>0.556644</v>
      </c>
      <c r="G19" s="324">
        <v>0</v>
      </c>
      <c r="H19" s="324">
        <v>0</v>
      </c>
      <c r="I19" s="324">
        <v>0</v>
      </c>
      <c r="J19" s="324">
        <v>0</v>
      </c>
      <c r="K19" s="324">
        <v>0.0228702</v>
      </c>
      <c r="L19" s="324">
        <v>0.2884946</v>
      </c>
      <c r="M19" s="324">
        <v>0.0110328</v>
      </c>
      <c r="N19" s="324">
        <v>0</v>
      </c>
      <c r="O19" s="324">
        <v>0</v>
      </c>
      <c r="P19" s="325">
        <v>0</v>
      </c>
      <c r="Q19" s="326">
        <v>1.8828559999999999</v>
      </c>
    </row>
    <row r="20" spans="1:17" ht="13.5">
      <c r="A20" s="321"/>
      <c r="B20" s="288">
        <v>14</v>
      </c>
      <c r="C20" s="322" t="s">
        <v>116</v>
      </c>
      <c r="D20" s="333" t="s">
        <v>450</v>
      </c>
      <c r="E20" s="324">
        <v>6.479396899999999</v>
      </c>
      <c r="F20" s="324">
        <v>2.5890706</v>
      </c>
      <c r="G20" s="324">
        <v>0.0962701</v>
      </c>
      <c r="H20" s="324">
        <v>0.0004593</v>
      </c>
      <c r="I20" s="324">
        <v>0</v>
      </c>
      <c r="J20" s="324">
        <v>0.0112191</v>
      </c>
      <c r="K20" s="324">
        <v>0.0861783</v>
      </c>
      <c r="L20" s="324">
        <v>0.2551581</v>
      </c>
      <c r="M20" s="324">
        <v>0.2214035</v>
      </c>
      <c r="N20" s="324">
        <v>0.08709520000000001</v>
      </c>
      <c r="O20" s="324">
        <v>0.028268599999999998</v>
      </c>
      <c r="P20" s="325">
        <v>0.036188899999999996</v>
      </c>
      <c r="Q20" s="326">
        <v>9.890708599999998</v>
      </c>
    </row>
    <row r="21" spans="1:17" ht="13.5">
      <c r="A21" s="321"/>
      <c r="B21" s="288">
        <v>15</v>
      </c>
      <c r="C21" s="322" t="s">
        <v>119</v>
      </c>
      <c r="D21" s="333" t="s">
        <v>451</v>
      </c>
      <c r="E21" s="324">
        <v>10.9211419</v>
      </c>
      <c r="F21" s="324">
        <v>0.6024581</v>
      </c>
      <c r="G21" s="324">
        <v>1.8677709</v>
      </c>
      <c r="H21" s="324">
        <v>0.0020461</v>
      </c>
      <c r="I21" s="324">
        <v>0</v>
      </c>
      <c r="J21" s="324">
        <v>0</v>
      </c>
      <c r="K21" s="324">
        <v>0.0850932</v>
      </c>
      <c r="L21" s="324">
        <v>0.403692</v>
      </c>
      <c r="M21" s="324">
        <v>0.44703590000000004</v>
      </c>
      <c r="N21" s="324">
        <v>0.0538053</v>
      </c>
      <c r="O21" s="324">
        <v>1.399521</v>
      </c>
      <c r="P21" s="325">
        <v>0.3792195</v>
      </c>
      <c r="Q21" s="326">
        <v>16.1617839</v>
      </c>
    </row>
    <row r="22" spans="1:17" ht="13.5">
      <c r="A22" s="321"/>
      <c r="B22" s="288">
        <v>16</v>
      </c>
      <c r="C22" s="322" t="s">
        <v>43</v>
      </c>
      <c r="D22" s="333" t="s">
        <v>452</v>
      </c>
      <c r="E22" s="324">
        <v>246.0002732</v>
      </c>
      <c r="F22" s="324">
        <v>56.475298300000006</v>
      </c>
      <c r="G22" s="324">
        <v>63.539770499999996</v>
      </c>
      <c r="H22" s="324">
        <v>1.7165686</v>
      </c>
      <c r="I22" s="324">
        <v>0</v>
      </c>
      <c r="J22" s="324">
        <v>0.3236516</v>
      </c>
      <c r="K22" s="324">
        <v>0.16732149999999998</v>
      </c>
      <c r="L22" s="324">
        <v>0.17328980000000002</v>
      </c>
      <c r="M22" s="324">
        <v>20.330398300000002</v>
      </c>
      <c r="N22" s="324">
        <v>16.738181100000002</v>
      </c>
      <c r="O22" s="324">
        <v>5.3316074</v>
      </c>
      <c r="P22" s="325">
        <v>23.325726900000003</v>
      </c>
      <c r="Q22" s="326">
        <v>434.12208720000007</v>
      </c>
    </row>
    <row r="23" spans="1:17" ht="13.5">
      <c r="A23" s="321"/>
      <c r="B23" s="288">
        <v>17</v>
      </c>
      <c r="C23" s="322" t="s">
        <v>123</v>
      </c>
      <c r="D23" s="333" t="s">
        <v>453</v>
      </c>
      <c r="E23" s="324">
        <v>3.0261438</v>
      </c>
      <c r="F23" s="324">
        <v>40.7007708</v>
      </c>
      <c r="G23" s="324">
        <v>40.6738485</v>
      </c>
      <c r="H23" s="324">
        <v>0.3703202</v>
      </c>
      <c r="I23" s="324">
        <v>0</v>
      </c>
      <c r="J23" s="324">
        <v>0.4789988</v>
      </c>
      <c r="K23" s="324">
        <v>2.9245536000000003</v>
      </c>
      <c r="L23" s="324">
        <v>0.0670877</v>
      </c>
      <c r="M23" s="324">
        <v>15.4717573</v>
      </c>
      <c r="N23" s="324">
        <v>2.0601024000000003</v>
      </c>
      <c r="O23" s="324">
        <v>0.6335035</v>
      </c>
      <c r="P23" s="325">
        <v>32.6765252</v>
      </c>
      <c r="Q23" s="326">
        <v>139.0836118</v>
      </c>
    </row>
    <row r="24" spans="1:17" ht="13.5">
      <c r="A24" s="321"/>
      <c r="B24" s="288">
        <v>18</v>
      </c>
      <c r="C24" s="322" t="s">
        <v>125</v>
      </c>
      <c r="D24" s="333" t="s">
        <v>454</v>
      </c>
      <c r="E24" s="324">
        <v>15.8198969</v>
      </c>
      <c r="F24" s="324">
        <v>9.892273600000001</v>
      </c>
      <c r="G24" s="324">
        <v>20.368115399999997</v>
      </c>
      <c r="H24" s="324">
        <v>0.0114327</v>
      </c>
      <c r="I24" s="324">
        <v>0</v>
      </c>
      <c r="J24" s="324">
        <v>0.008007199999999999</v>
      </c>
      <c r="K24" s="324">
        <v>0.0928545</v>
      </c>
      <c r="L24" s="324">
        <v>0.9661527999999999</v>
      </c>
      <c r="M24" s="324">
        <v>0.5078548</v>
      </c>
      <c r="N24" s="324">
        <v>0.0282022</v>
      </c>
      <c r="O24" s="324">
        <v>0.3305055</v>
      </c>
      <c r="P24" s="325">
        <v>0.28972559999999997</v>
      </c>
      <c r="Q24" s="326">
        <v>48.3150212</v>
      </c>
    </row>
    <row r="25" spans="1:17" ht="13.5">
      <c r="A25" s="321"/>
      <c r="B25" s="288">
        <v>19</v>
      </c>
      <c r="C25" s="322" t="s">
        <v>128</v>
      </c>
      <c r="D25" s="333" t="s">
        <v>455</v>
      </c>
      <c r="E25" s="324">
        <v>1.0921666</v>
      </c>
      <c r="F25" s="324">
        <v>0.11746380000000001</v>
      </c>
      <c r="G25" s="324">
        <v>1.857084</v>
      </c>
      <c r="H25" s="324">
        <v>0.0126609</v>
      </c>
      <c r="I25" s="324">
        <v>0</v>
      </c>
      <c r="J25" s="324">
        <v>0</v>
      </c>
      <c r="K25" s="324">
        <v>0.6353049</v>
      </c>
      <c r="L25" s="324">
        <v>1.3593617999999998</v>
      </c>
      <c r="M25" s="324">
        <v>0.3674524</v>
      </c>
      <c r="N25" s="324">
        <v>0.029616800000000002</v>
      </c>
      <c r="O25" s="324">
        <v>0.0136528</v>
      </c>
      <c r="P25" s="325">
        <v>0</v>
      </c>
      <c r="Q25" s="326">
        <v>5.484764000000001</v>
      </c>
    </row>
    <row r="26" spans="1:17" ht="13.5">
      <c r="A26" s="321"/>
      <c r="B26" s="288">
        <v>20</v>
      </c>
      <c r="C26" s="322" t="s">
        <v>132</v>
      </c>
      <c r="D26" s="333" t="s">
        <v>456</v>
      </c>
      <c r="E26" s="324">
        <v>0.1408071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v>0</v>
      </c>
      <c r="M26" s="324">
        <v>0.036261299999999996</v>
      </c>
      <c r="N26" s="324">
        <v>0</v>
      </c>
      <c r="O26" s="324">
        <v>0</v>
      </c>
      <c r="P26" s="325">
        <v>0</v>
      </c>
      <c r="Q26" s="326">
        <v>0.1770684</v>
      </c>
    </row>
    <row r="27" spans="1:17" ht="13.5">
      <c r="A27" s="321"/>
      <c r="B27" s="288">
        <v>21</v>
      </c>
      <c r="C27" s="322" t="s">
        <v>135</v>
      </c>
      <c r="D27" s="333" t="s">
        <v>457</v>
      </c>
      <c r="E27" s="324">
        <v>12.2323589</v>
      </c>
      <c r="F27" s="324">
        <v>6.3926959</v>
      </c>
      <c r="G27" s="324">
        <v>6.3416444</v>
      </c>
      <c r="H27" s="324">
        <v>0.008098800000000001</v>
      </c>
      <c r="I27" s="324">
        <v>0.10428230000000001</v>
      </c>
      <c r="J27" s="324">
        <v>0.0134367</v>
      </c>
      <c r="K27" s="324">
        <v>0</v>
      </c>
      <c r="L27" s="324">
        <v>0.8293556</v>
      </c>
      <c r="M27" s="324">
        <v>0.4766253</v>
      </c>
      <c r="N27" s="324">
        <v>4.0598841000000006</v>
      </c>
      <c r="O27" s="324">
        <v>0.6323937</v>
      </c>
      <c r="P27" s="325">
        <v>0.2720977</v>
      </c>
      <c r="Q27" s="326">
        <v>31.3628734</v>
      </c>
    </row>
    <row r="28" spans="1:17" ht="13.5">
      <c r="A28" s="321"/>
      <c r="B28" s="288">
        <v>22</v>
      </c>
      <c r="C28" s="322" t="s">
        <v>42</v>
      </c>
      <c r="D28" s="333" t="s">
        <v>458</v>
      </c>
      <c r="E28" s="324">
        <v>3.3309362</v>
      </c>
      <c r="F28" s="324">
        <v>90.4730879</v>
      </c>
      <c r="G28" s="324">
        <v>5.6216835000000005</v>
      </c>
      <c r="H28" s="324">
        <v>0.011657</v>
      </c>
      <c r="I28" s="324">
        <v>0.2771074</v>
      </c>
      <c r="J28" s="324">
        <v>0.0409717</v>
      </c>
      <c r="K28" s="324">
        <v>2.3904392</v>
      </c>
      <c r="L28" s="324">
        <v>257.1476431</v>
      </c>
      <c r="M28" s="324">
        <v>0.8331415</v>
      </c>
      <c r="N28" s="324">
        <v>48.760774899999994</v>
      </c>
      <c r="O28" s="324">
        <v>5.746624799999999</v>
      </c>
      <c r="P28" s="325">
        <v>31.194886699999998</v>
      </c>
      <c r="Q28" s="326">
        <v>445.8289539</v>
      </c>
    </row>
    <row r="29" spans="1:17" ht="13.5">
      <c r="A29" s="321"/>
      <c r="B29" s="288">
        <v>23</v>
      </c>
      <c r="C29" s="322" t="s">
        <v>139</v>
      </c>
      <c r="D29" s="333" t="s">
        <v>459</v>
      </c>
      <c r="E29" s="324">
        <v>1.3070438999999998</v>
      </c>
      <c r="F29" s="324">
        <v>10.8795653</v>
      </c>
      <c r="G29" s="324">
        <v>7.8803491</v>
      </c>
      <c r="H29" s="324">
        <v>0.015204</v>
      </c>
      <c r="I29" s="324">
        <v>4.4114919</v>
      </c>
      <c r="J29" s="324">
        <v>0.0077762000000000005</v>
      </c>
      <c r="K29" s="324">
        <v>2.9527086</v>
      </c>
      <c r="L29" s="324">
        <v>2.1938497999999997</v>
      </c>
      <c r="M29" s="324">
        <v>0.2078015</v>
      </c>
      <c r="N29" s="324">
        <v>4.9997134999999995</v>
      </c>
      <c r="O29" s="324">
        <v>1.5593757000000001</v>
      </c>
      <c r="P29" s="325">
        <v>1.2454702</v>
      </c>
      <c r="Q29" s="326">
        <v>37.6603497</v>
      </c>
    </row>
    <row r="30" spans="1:17" ht="13.5">
      <c r="A30" s="321"/>
      <c r="B30" s="288">
        <v>24</v>
      </c>
      <c r="C30" s="322" t="s">
        <v>142</v>
      </c>
      <c r="D30" s="333" t="s">
        <v>460</v>
      </c>
      <c r="E30" s="324">
        <v>20.7358103</v>
      </c>
      <c r="F30" s="324">
        <v>75.42800100000001</v>
      </c>
      <c r="G30" s="324">
        <v>8.2421924</v>
      </c>
      <c r="H30" s="324">
        <v>0.0533311</v>
      </c>
      <c r="I30" s="324">
        <v>1.1616752</v>
      </c>
      <c r="J30" s="324">
        <v>0</v>
      </c>
      <c r="K30" s="324">
        <v>0.0695139</v>
      </c>
      <c r="L30" s="324">
        <v>6.5688159</v>
      </c>
      <c r="M30" s="324">
        <v>0.6305232</v>
      </c>
      <c r="N30" s="324">
        <v>5.1888736</v>
      </c>
      <c r="O30" s="324">
        <v>18.2548154</v>
      </c>
      <c r="P30" s="325">
        <v>8.0280851</v>
      </c>
      <c r="Q30" s="326">
        <v>144.3616371</v>
      </c>
    </row>
    <row r="31" spans="1:17" ht="13.5">
      <c r="A31" s="321"/>
      <c r="B31" s="288">
        <v>25</v>
      </c>
      <c r="C31" s="322" t="s">
        <v>461</v>
      </c>
      <c r="D31" s="333" t="s">
        <v>462</v>
      </c>
      <c r="E31" s="324">
        <v>1.0920499</v>
      </c>
      <c r="F31" s="324">
        <v>11.5996572</v>
      </c>
      <c r="G31" s="324">
        <v>7.6150267000000005</v>
      </c>
      <c r="H31" s="324">
        <v>0.0022182</v>
      </c>
      <c r="I31" s="324">
        <v>0</v>
      </c>
      <c r="J31" s="324">
        <v>0</v>
      </c>
      <c r="K31" s="324">
        <v>0.09976779999999999</v>
      </c>
      <c r="L31" s="324">
        <v>0.5468187</v>
      </c>
      <c r="M31" s="324">
        <v>0.1502939</v>
      </c>
      <c r="N31" s="324">
        <v>2.5325575</v>
      </c>
      <c r="O31" s="324">
        <v>2.2768018999999997</v>
      </c>
      <c r="P31" s="325">
        <v>0.39813889999999996</v>
      </c>
      <c r="Q31" s="326">
        <v>26.313330699999998</v>
      </c>
    </row>
    <row r="32" spans="1:17" ht="13.5">
      <c r="A32" s="321"/>
      <c r="B32" s="288">
        <v>26</v>
      </c>
      <c r="C32" s="322" t="s">
        <v>463</v>
      </c>
      <c r="D32" s="333" t="s">
        <v>464</v>
      </c>
      <c r="E32" s="324">
        <v>2.0723759</v>
      </c>
      <c r="F32" s="324">
        <v>5.862603600000001</v>
      </c>
      <c r="G32" s="324">
        <v>0.7040488</v>
      </c>
      <c r="H32" s="324">
        <v>0.0003273</v>
      </c>
      <c r="I32" s="324">
        <v>0</v>
      </c>
      <c r="J32" s="324">
        <v>0.010358299999999999</v>
      </c>
      <c r="K32" s="324">
        <v>0</v>
      </c>
      <c r="L32" s="324">
        <v>0.039518700000000004</v>
      </c>
      <c r="M32" s="324">
        <v>0.4201638</v>
      </c>
      <c r="N32" s="324">
        <v>0.8834252</v>
      </c>
      <c r="O32" s="324">
        <v>0.5816299</v>
      </c>
      <c r="P32" s="325">
        <v>4.2522928</v>
      </c>
      <c r="Q32" s="326">
        <v>14.826744300000001</v>
      </c>
    </row>
    <row r="33" spans="1:17" ht="13.5">
      <c r="A33" s="321"/>
      <c r="B33" s="288">
        <v>27</v>
      </c>
      <c r="C33" s="322" t="s">
        <v>465</v>
      </c>
      <c r="D33" s="333" t="s">
        <v>466</v>
      </c>
      <c r="E33" s="324">
        <v>3.1549126000000003</v>
      </c>
      <c r="F33" s="324">
        <v>12.267087100000001</v>
      </c>
      <c r="G33" s="324">
        <v>5.377</v>
      </c>
      <c r="H33" s="324">
        <v>0.0588868</v>
      </c>
      <c r="I33" s="324">
        <v>0</v>
      </c>
      <c r="J33" s="324">
        <v>0</v>
      </c>
      <c r="K33" s="324">
        <v>0.1381544</v>
      </c>
      <c r="L33" s="324">
        <v>0.0126014</v>
      </c>
      <c r="M33" s="324">
        <v>0.1839529</v>
      </c>
      <c r="N33" s="324">
        <v>0.9821342</v>
      </c>
      <c r="O33" s="324">
        <v>0.8237696</v>
      </c>
      <c r="P33" s="325">
        <v>3.23316</v>
      </c>
      <c r="Q33" s="326">
        <v>26.231659</v>
      </c>
    </row>
    <row r="34" spans="1:17" ht="13.5">
      <c r="A34" s="321"/>
      <c r="B34" s="288">
        <v>28</v>
      </c>
      <c r="C34" s="322" t="s">
        <v>467</v>
      </c>
      <c r="D34" s="333" t="s">
        <v>468</v>
      </c>
      <c r="E34" s="324">
        <v>29.9604133</v>
      </c>
      <c r="F34" s="324">
        <v>85.10981840000001</v>
      </c>
      <c r="G34" s="324">
        <v>75.5259852</v>
      </c>
      <c r="H34" s="324">
        <v>0.0934923</v>
      </c>
      <c r="I34" s="324">
        <v>0.0178829</v>
      </c>
      <c r="J34" s="324">
        <v>0.011893599999999999</v>
      </c>
      <c r="K34" s="324">
        <v>0</v>
      </c>
      <c r="L34" s="324">
        <v>0</v>
      </c>
      <c r="M34" s="324">
        <v>0.2045138</v>
      </c>
      <c r="N34" s="324">
        <v>3.6421484</v>
      </c>
      <c r="O34" s="324">
        <v>5.7801083</v>
      </c>
      <c r="P34" s="325">
        <v>7.427528000000001</v>
      </c>
      <c r="Q34" s="326">
        <v>207.7737842</v>
      </c>
    </row>
    <row r="35" spans="1:17" ht="13.5">
      <c r="A35" s="321"/>
      <c r="B35" s="288">
        <v>29</v>
      </c>
      <c r="C35" s="322" t="s">
        <v>469</v>
      </c>
      <c r="D35" s="333" t="s">
        <v>470</v>
      </c>
      <c r="E35" s="324">
        <v>35.7543914</v>
      </c>
      <c r="F35" s="324">
        <v>10.0376517</v>
      </c>
      <c r="G35" s="324">
        <v>12.5046767</v>
      </c>
      <c r="H35" s="324">
        <v>0.0226754</v>
      </c>
      <c r="I35" s="324">
        <v>0</v>
      </c>
      <c r="J35" s="324">
        <v>0.0319238</v>
      </c>
      <c r="K35" s="324">
        <v>0.36976190000000003</v>
      </c>
      <c r="L35" s="324">
        <v>0.0176946</v>
      </c>
      <c r="M35" s="324">
        <v>7.4313352</v>
      </c>
      <c r="N35" s="324">
        <v>0.294585</v>
      </c>
      <c r="O35" s="324">
        <v>2.4695384</v>
      </c>
      <c r="P35" s="325">
        <v>0.8814403999999999</v>
      </c>
      <c r="Q35" s="326">
        <v>69.8156745</v>
      </c>
    </row>
    <row r="36" spans="1:17" ht="13.5">
      <c r="A36" s="321"/>
      <c r="B36" s="288">
        <v>30</v>
      </c>
      <c r="C36" s="322" t="s">
        <v>154</v>
      </c>
      <c r="D36" s="333" t="s">
        <v>471</v>
      </c>
      <c r="E36" s="324">
        <v>0.4447577</v>
      </c>
      <c r="F36" s="324">
        <v>0.9389767</v>
      </c>
      <c r="G36" s="324">
        <v>2.060548</v>
      </c>
      <c r="H36" s="324">
        <v>0.0047926999999999996</v>
      </c>
      <c r="I36" s="324">
        <v>0</v>
      </c>
      <c r="J36" s="324">
        <v>0</v>
      </c>
      <c r="K36" s="324">
        <v>0</v>
      </c>
      <c r="L36" s="324">
        <v>0</v>
      </c>
      <c r="M36" s="324">
        <v>0.0299227</v>
      </c>
      <c r="N36" s="324">
        <v>0.3144443</v>
      </c>
      <c r="O36" s="324">
        <v>0.17076070000000002</v>
      </c>
      <c r="P36" s="325">
        <v>0.3149314</v>
      </c>
      <c r="Q36" s="326">
        <v>4.2791342</v>
      </c>
    </row>
    <row r="37" spans="1:17" ht="13.5">
      <c r="A37" s="321"/>
      <c r="B37" s="288">
        <v>31</v>
      </c>
      <c r="C37" s="322" t="s">
        <v>96</v>
      </c>
      <c r="D37" s="333" t="s">
        <v>472</v>
      </c>
      <c r="E37" s="324">
        <v>11.1733251</v>
      </c>
      <c r="F37" s="324">
        <v>5.057158</v>
      </c>
      <c r="G37" s="324">
        <v>2.6038903</v>
      </c>
      <c r="H37" s="324">
        <v>0.0204119</v>
      </c>
      <c r="I37" s="324">
        <v>0</v>
      </c>
      <c r="J37" s="324">
        <v>0.019002300000000003</v>
      </c>
      <c r="K37" s="324">
        <v>0</v>
      </c>
      <c r="L37" s="324">
        <v>19.0323856</v>
      </c>
      <c r="M37" s="324">
        <v>2.1751761999999997</v>
      </c>
      <c r="N37" s="324">
        <v>1.1058074</v>
      </c>
      <c r="O37" s="324">
        <v>2.6037684</v>
      </c>
      <c r="P37" s="325">
        <v>2.1788352</v>
      </c>
      <c r="Q37" s="326">
        <v>45.969760400000006</v>
      </c>
    </row>
    <row r="38" spans="1:17" ht="13.5">
      <c r="A38" s="321"/>
      <c r="B38" s="288">
        <v>32</v>
      </c>
      <c r="C38" s="322" t="s">
        <v>155</v>
      </c>
      <c r="D38" s="333" t="s">
        <v>473</v>
      </c>
      <c r="E38" s="324">
        <v>6.433938299999999</v>
      </c>
      <c r="F38" s="324">
        <v>5.0795677999999995</v>
      </c>
      <c r="G38" s="324">
        <v>3.4235548</v>
      </c>
      <c r="H38" s="324">
        <v>0.0367066</v>
      </c>
      <c r="I38" s="324">
        <v>0.7443304000000001</v>
      </c>
      <c r="J38" s="324">
        <v>0.1371421</v>
      </c>
      <c r="K38" s="324">
        <v>0.0686532</v>
      </c>
      <c r="L38" s="324">
        <v>1.265335</v>
      </c>
      <c r="M38" s="324">
        <v>0.2652319</v>
      </c>
      <c r="N38" s="324">
        <v>1.0866452</v>
      </c>
      <c r="O38" s="324">
        <v>1.3398510000000001</v>
      </c>
      <c r="P38" s="325">
        <v>1.0841784</v>
      </c>
      <c r="Q38" s="326">
        <v>20.965134699999997</v>
      </c>
    </row>
    <row r="39" spans="1:17" ht="13.5">
      <c r="A39" s="334" t="s">
        <v>474</v>
      </c>
      <c r="B39" s="287"/>
      <c r="C39" s="327" t="s">
        <v>475</v>
      </c>
      <c r="D39" s="332" t="s">
        <v>476</v>
      </c>
      <c r="E39" s="329">
        <v>1.6393128</v>
      </c>
      <c r="F39" s="329">
        <v>0.08500350000000001</v>
      </c>
      <c r="G39" s="329">
        <v>0.5534205999999999</v>
      </c>
      <c r="H39" s="329">
        <v>0</v>
      </c>
      <c r="I39" s="329">
        <v>0</v>
      </c>
      <c r="J39" s="329">
        <v>0.4656599</v>
      </c>
      <c r="K39" s="329">
        <v>4.4651511</v>
      </c>
      <c r="L39" s="329">
        <v>0.33630329999999997</v>
      </c>
      <c r="M39" s="329">
        <v>3.7051259</v>
      </c>
      <c r="N39" s="329">
        <v>2.4372638</v>
      </c>
      <c r="O39" s="329">
        <v>0</v>
      </c>
      <c r="P39" s="330">
        <v>0.13198310000000002</v>
      </c>
      <c r="Q39" s="331">
        <v>13.819224</v>
      </c>
    </row>
    <row r="40" spans="1:17" ht="13.5">
      <c r="A40" s="334" t="s">
        <v>477</v>
      </c>
      <c r="B40" s="288">
        <v>33</v>
      </c>
      <c r="C40" s="322" t="s">
        <v>158</v>
      </c>
      <c r="D40" s="333" t="s">
        <v>478</v>
      </c>
      <c r="E40" s="324">
        <v>0.1727558</v>
      </c>
      <c r="F40" s="324">
        <v>0.0603635</v>
      </c>
      <c r="G40" s="324">
        <v>0.3318094</v>
      </c>
      <c r="H40" s="324">
        <v>0</v>
      </c>
      <c r="I40" s="324">
        <v>0</v>
      </c>
      <c r="J40" s="324">
        <v>0.0713709</v>
      </c>
      <c r="K40" s="324">
        <v>0.024583200000000003</v>
      </c>
      <c r="L40" s="324">
        <v>0</v>
      </c>
      <c r="M40" s="324">
        <v>3.7051259</v>
      </c>
      <c r="N40" s="324">
        <v>1.7559125</v>
      </c>
      <c r="O40" s="324">
        <v>0</v>
      </c>
      <c r="P40" s="325">
        <v>0.13198310000000002</v>
      </c>
      <c r="Q40" s="326">
        <v>6.2539043</v>
      </c>
    </row>
    <row r="41" spans="1:17" ht="13.5">
      <c r="A41" s="334" t="s">
        <v>479</v>
      </c>
      <c r="B41" s="288">
        <v>34</v>
      </c>
      <c r="C41" s="322" t="s">
        <v>160</v>
      </c>
      <c r="D41" s="333" t="s">
        <v>480</v>
      </c>
      <c r="E41" s="324">
        <v>0.061785200000000005</v>
      </c>
      <c r="F41" s="324">
        <v>0</v>
      </c>
      <c r="G41" s="324">
        <v>0</v>
      </c>
      <c r="H41" s="324">
        <v>0</v>
      </c>
      <c r="I41" s="324">
        <v>0</v>
      </c>
      <c r="J41" s="324">
        <v>0.3597647</v>
      </c>
      <c r="K41" s="324">
        <v>0.0227394</v>
      </c>
      <c r="L41" s="324">
        <v>0</v>
      </c>
      <c r="M41" s="324">
        <v>0</v>
      </c>
      <c r="N41" s="324">
        <v>0</v>
      </c>
      <c r="O41" s="324">
        <v>0</v>
      </c>
      <c r="P41" s="325">
        <v>0</v>
      </c>
      <c r="Q41" s="326">
        <v>0.4442893</v>
      </c>
    </row>
    <row r="42" spans="1:17" ht="13.5">
      <c r="A42" s="334"/>
      <c r="B42" s="288">
        <v>35</v>
      </c>
      <c r="C42" s="322" t="s">
        <v>162</v>
      </c>
      <c r="D42" s="333" t="s">
        <v>481</v>
      </c>
      <c r="E42" s="324">
        <v>0</v>
      </c>
      <c r="F42" s="324">
        <v>0</v>
      </c>
      <c r="G42" s="324">
        <v>0</v>
      </c>
      <c r="H42" s="324">
        <v>0</v>
      </c>
      <c r="I42" s="324">
        <v>0</v>
      </c>
      <c r="J42" s="324">
        <v>0</v>
      </c>
      <c r="K42" s="324">
        <v>0</v>
      </c>
      <c r="L42" s="324">
        <v>0</v>
      </c>
      <c r="M42" s="324">
        <v>0</v>
      </c>
      <c r="N42" s="324">
        <v>0</v>
      </c>
      <c r="O42" s="324">
        <v>0</v>
      </c>
      <c r="P42" s="325">
        <v>0</v>
      </c>
      <c r="Q42" s="326">
        <v>0</v>
      </c>
    </row>
    <row r="43" spans="1:17" ht="13.5">
      <c r="A43" s="334"/>
      <c r="B43" s="288">
        <v>36</v>
      </c>
      <c r="C43" s="322" t="s">
        <v>163</v>
      </c>
      <c r="D43" s="333" t="s">
        <v>482</v>
      </c>
      <c r="E43" s="324">
        <v>0</v>
      </c>
      <c r="F43" s="324">
        <v>0</v>
      </c>
      <c r="G43" s="324">
        <v>0.2216112</v>
      </c>
      <c r="H43" s="324">
        <v>0</v>
      </c>
      <c r="I43" s="324">
        <v>0</v>
      </c>
      <c r="J43" s="324">
        <v>0.034524299999999994</v>
      </c>
      <c r="K43" s="324">
        <v>4.4178285</v>
      </c>
      <c r="L43" s="324">
        <v>0.33630329999999997</v>
      </c>
      <c r="M43" s="324">
        <v>0</v>
      </c>
      <c r="N43" s="324">
        <v>0</v>
      </c>
      <c r="O43" s="324">
        <v>0</v>
      </c>
      <c r="P43" s="325">
        <v>0</v>
      </c>
      <c r="Q43" s="326">
        <v>5.0102673</v>
      </c>
    </row>
    <row r="44" spans="1:17" ht="13.5">
      <c r="A44" s="334"/>
      <c r="B44" s="288">
        <v>37</v>
      </c>
      <c r="C44" s="322" t="s">
        <v>164</v>
      </c>
      <c r="D44" s="333" t="s">
        <v>483</v>
      </c>
      <c r="E44" s="324">
        <v>1.4047718</v>
      </c>
      <c r="F44" s="324">
        <v>0.024640000000000002</v>
      </c>
      <c r="G44" s="324">
        <v>0</v>
      </c>
      <c r="H44" s="324">
        <v>0</v>
      </c>
      <c r="I44" s="324">
        <v>0</v>
      </c>
      <c r="J44" s="324">
        <v>0</v>
      </c>
      <c r="K44" s="324">
        <v>0</v>
      </c>
      <c r="L44" s="324">
        <v>0</v>
      </c>
      <c r="M44" s="324">
        <v>0</v>
      </c>
      <c r="N44" s="324">
        <v>0.6813513</v>
      </c>
      <c r="O44" s="324">
        <v>0</v>
      </c>
      <c r="P44" s="325">
        <v>0</v>
      </c>
      <c r="Q44" s="326">
        <v>2.1107631</v>
      </c>
    </row>
    <row r="45" spans="1:17" ht="13.5">
      <c r="A45" s="334" t="s">
        <v>484</v>
      </c>
      <c r="B45" s="287"/>
      <c r="C45" s="327" t="s">
        <v>485</v>
      </c>
      <c r="D45" s="332" t="s">
        <v>486</v>
      </c>
      <c r="E45" s="329">
        <v>0.0551088</v>
      </c>
      <c r="F45" s="329">
        <v>4.5994221</v>
      </c>
      <c r="G45" s="329">
        <v>0.010412800000000002</v>
      </c>
      <c r="H45" s="329">
        <v>0</v>
      </c>
      <c r="I45" s="329">
        <v>0.0119955</v>
      </c>
      <c r="J45" s="329">
        <v>0</v>
      </c>
      <c r="K45" s="329">
        <v>0</v>
      </c>
      <c r="L45" s="329">
        <v>0</v>
      </c>
      <c r="M45" s="329">
        <v>0</v>
      </c>
      <c r="N45" s="329">
        <v>0.006768</v>
      </c>
      <c r="O45" s="329">
        <v>3.0212084</v>
      </c>
      <c r="P45" s="330">
        <v>0.004</v>
      </c>
      <c r="Q45" s="331">
        <v>7.7089156</v>
      </c>
    </row>
    <row r="46" spans="1:17" ht="13.5">
      <c r="A46" s="334"/>
      <c r="B46" s="288">
        <v>38</v>
      </c>
      <c r="C46" s="322" t="s">
        <v>166</v>
      </c>
      <c r="D46" s="333" t="s">
        <v>487</v>
      </c>
      <c r="E46" s="324">
        <v>0.035193600000000005</v>
      </c>
      <c r="F46" s="324">
        <v>4.015929</v>
      </c>
      <c r="G46" s="324">
        <v>0</v>
      </c>
      <c r="H46" s="324">
        <v>0</v>
      </c>
      <c r="I46" s="324">
        <v>0</v>
      </c>
      <c r="J46" s="324">
        <v>0</v>
      </c>
      <c r="K46" s="324">
        <v>0</v>
      </c>
      <c r="L46" s="324">
        <v>0</v>
      </c>
      <c r="M46" s="324">
        <v>0</v>
      </c>
      <c r="N46" s="324">
        <v>0.006768</v>
      </c>
      <c r="O46" s="324">
        <v>3.0212084</v>
      </c>
      <c r="P46" s="325">
        <v>0</v>
      </c>
      <c r="Q46" s="326">
        <v>7.079099</v>
      </c>
    </row>
    <row r="47" spans="1:17" ht="13.5">
      <c r="A47" s="321"/>
      <c r="B47" s="288">
        <v>39</v>
      </c>
      <c r="C47" s="322" t="s">
        <v>168</v>
      </c>
      <c r="D47" s="333" t="s">
        <v>488</v>
      </c>
      <c r="E47" s="324">
        <v>0</v>
      </c>
      <c r="F47" s="324">
        <v>0</v>
      </c>
      <c r="G47" s="324">
        <v>0</v>
      </c>
      <c r="H47" s="324">
        <v>0</v>
      </c>
      <c r="I47" s="324">
        <v>0</v>
      </c>
      <c r="J47" s="324">
        <v>0</v>
      </c>
      <c r="K47" s="324">
        <v>0</v>
      </c>
      <c r="L47" s="324">
        <v>0</v>
      </c>
      <c r="M47" s="324">
        <v>0</v>
      </c>
      <c r="N47" s="324">
        <v>0</v>
      </c>
      <c r="O47" s="324">
        <v>0</v>
      </c>
      <c r="P47" s="325">
        <v>0</v>
      </c>
      <c r="Q47" s="326">
        <v>0</v>
      </c>
    </row>
    <row r="48" spans="1:17" ht="13.5">
      <c r="A48" s="321"/>
      <c r="B48" s="288">
        <v>40</v>
      </c>
      <c r="C48" s="322" t="s">
        <v>169</v>
      </c>
      <c r="D48" s="333" t="s">
        <v>489</v>
      </c>
      <c r="E48" s="324">
        <v>0</v>
      </c>
      <c r="F48" s="324">
        <v>0.001</v>
      </c>
      <c r="G48" s="324">
        <v>0</v>
      </c>
      <c r="H48" s="324">
        <v>0</v>
      </c>
      <c r="I48" s="324">
        <v>0</v>
      </c>
      <c r="J48" s="324">
        <v>0</v>
      </c>
      <c r="K48" s="324">
        <v>0</v>
      </c>
      <c r="L48" s="324">
        <v>0</v>
      </c>
      <c r="M48" s="324">
        <v>0</v>
      </c>
      <c r="N48" s="324">
        <v>0</v>
      </c>
      <c r="O48" s="324">
        <v>0</v>
      </c>
      <c r="P48" s="325">
        <v>0.004</v>
      </c>
      <c r="Q48" s="326">
        <v>0.005</v>
      </c>
    </row>
    <row r="49" spans="1:17" ht="13.5">
      <c r="A49" s="321"/>
      <c r="B49" s="288">
        <v>41</v>
      </c>
      <c r="C49" s="322" t="s">
        <v>170</v>
      </c>
      <c r="D49" s="333" t="s">
        <v>490</v>
      </c>
      <c r="E49" s="324">
        <v>0</v>
      </c>
      <c r="F49" s="324">
        <v>0</v>
      </c>
      <c r="G49" s="324">
        <v>0</v>
      </c>
      <c r="H49" s="324">
        <v>0</v>
      </c>
      <c r="I49" s="324">
        <v>0</v>
      </c>
      <c r="J49" s="324">
        <v>0</v>
      </c>
      <c r="K49" s="324">
        <v>0</v>
      </c>
      <c r="L49" s="324">
        <v>0</v>
      </c>
      <c r="M49" s="324">
        <v>0</v>
      </c>
      <c r="N49" s="324">
        <v>0</v>
      </c>
      <c r="O49" s="324">
        <v>0</v>
      </c>
      <c r="P49" s="325">
        <v>0</v>
      </c>
      <c r="Q49" s="326">
        <v>0</v>
      </c>
    </row>
    <row r="50" spans="1:17" ht="13.5">
      <c r="A50" s="335"/>
      <c r="B50" s="288">
        <v>42</v>
      </c>
      <c r="C50" s="322" t="s">
        <v>171</v>
      </c>
      <c r="D50" s="333" t="s">
        <v>491</v>
      </c>
      <c r="E50" s="324">
        <v>0.019915199999999997</v>
      </c>
      <c r="F50" s="324">
        <v>0.5824931</v>
      </c>
      <c r="G50" s="324">
        <v>0.010412800000000002</v>
      </c>
      <c r="H50" s="324">
        <v>0</v>
      </c>
      <c r="I50" s="324">
        <v>0.0119955</v>
      </c>
      <c r="J50" s="324">
        <v>0</v>
      </c>
      <c r="K50" s="324">
        <v>0</v>
      </c>
      <c r="L50" s="324">
        <v>0</v>
      </c>
      <c r="M50" s="324">
        <v>0</v>
      </c>
      <c r="N50" s="324">
        <v>0</v>
      </c>
      <c r="O50" s="324">
        <v>0</v>
      </c>
      <c r="P50" s="325">
        <v>0</v>
      </c>
      <c r="Q50" s="326">
        <v>0.6248166</v>
      </c>
    </row>
    <row r="51" spans="1:17" ht="13.5">
      <c r="A51" s="334" t="s">
        <v>492</v>
      </c>
      <c r="B51" s="287"/>
      <c r="C51" s="327" t="s">
        <v>493</v>
      </c>
      <c r="D51" s="332" t="s">
        <v>494</v>
      </c>
      <c r="E51" s="329">
        <v>1.482996</v>
      </c>
      <c r="F51" s="329">
        <v>0.1452145</v>
      </c>
      <c r="G51" s="329">
        <v>0.39284829999999993</v>
      </c>
      <c r="H51" s="329">
        <v>0.1636986</v>
      </c>
      <c r="I51" s="329">
        <v>0</v>
      </c>
      <c r="J51" s="329">
        <v>0</v>
      </c>
      <c r="K51" s="329">
        <v>0</v>
      </c>
      <c r="L51" s="329">
        <v>0.105787</v>
      </c>
      <c r="M51" s="329">
        <v>0.0027925</v>
      </c>
      <c r="N51" s="329">
        <v>0.0625395</v>
      </c>
      <c r="O51" s="329">
        <v>0.0036564</v>
      </c>
      <c r="P51" s="330">
        <v>0.004808099999999999</v>
      </c>
      <c r="Q51" s="331">
        <v>2.3643408999999997</v>
      </c>
    </row>
    <row r="52" spans="1:17" ht="13.5">
      <c r="A52" s="334"/>
      <c r="B52" s="288">
        <v>43</v>
      </c>
      <c r="C52" s="322" t="s">
        <v>174</v>
      </c>
      <c r="D52" s="333" t="s">
        <v>495</v>
      </c>
      <c r="E52" s="324">
        <v>0.2480011</v>
      </c>
      <c r="F52" s="324">
        <v>0.019</v>
      </c>
      <c r="G52" s="324">
        <v>0.0196346</v>
      </c>
      <c r="H52" s="324">
        <v>0</v>
      </c>
      <c r="I52" s="324">
        <v>0</v>
      </c>
      <c r="J52" s="324">
        <v>0</v>
      </c>
      <c r="K52" s="324">
        <v>0</v>
      </c>
      <c r="L52" s="324">
        <v>0</v>
      </c>
      <c r="M52" s="324">
        <v>0.0027925</v>
      </c>
      <c r="N52" s="324">
        <v>0.0625395</v>
      </c>
      <c r="O52" s="324">
        <v>0</v>
      </c>
      <c r="P52" s="325">
        <v>0</v>
      </c>
      <c r="Q52" s="326">
        <v>0.3519677</v>
      </c>
    </row>
    <row r="53" spans="1:17" ht="13.5">
      <c r="A53" s="321"/>
      <c r="B53" s="288">
        <v>44</v>
      </c>
      <c r="C53" s="322" t="s">
        <v>175</v>
      </c>
      <c r="D53" s="333" t="s">
        <v>496</v>
      </c>
      <c r="E53" s="324">
        <v>0.5045308</v>
      </c>
      <c r="F53" s="324">
        <v>0</v>
      </c>
      <c r="G53" s="324">
        <v>0.0934131</v>
      </c>
      <c r="H53" s="324">
        <v>0</v>
      </c>
      <c r="I53" s="324">
        <v>0</v>
      </c>
      <c r="J53" s="324">
        <v>0</v>
      </c>
      <c r="K53" s="324">
        <v>0</v>
      </c>
      <c r="L53" s="324">
        <v>0</v>
      </c>
      <c r="M53" s="324">
        <v>0</v>
      </c>
      <c r="N53" s="324">
        <v>0</v>
      </c>
      <c r="O53" s="324">
        <v>0</v>
      </c>
      <c r="P53" s="325">
        <v>0</v>
      </c>
      <c r="Q53" s="326">
        <v>0.5979439</v>
      </c>
    </row>
    <row r="54" spans="1:17" ht="13.5">
      <c r="A54" s="321"/>
      <c r="B54" s="288">
        <v>45</v>
      </c>
      <c r="C54" s="322" t="s">
        <v>177</v>
      </c>
      <c r="D54" s="333" t="s">
        <v>497</v>
      </c>
      <c r="E54" s="324">
        <v>0.3573651</v>
      </c>
      <c r="F54" s="324">
        <v>0.002</v>
      </c>
      <c r="G54" s="324">
        <v>0</v>
      </c>
      <c r="H54" s="324">
        <v>0.1636986</v>
      </c>
      <c r="I54" s="324">
        <v>0</v>
      </c>
      <c r="J54" s="324">
        <v>0</v>
      </c>
      <c r="K54" s="324">
        <v>0</v>
      </c>
      <c r="L54" s="324">
        <v>0</v>
      </c>
      <c r="M54" s="324">
        <v>0</v>
      </c>
      <c r="N54" s="324">
        <v>0</v>
      </c>
      <c r="O54" s="324">
        <v>0</v>
      </c>
      <c r="P54" s="325">
        <v>0</v>
      </c>
      <c r="Q54" s="326">
        <v>0.5230637</v>
      </c>
    </row>
    <row r="55" spans="1:17" ht="13.5">
      <c r="A55" s="321"/>
      <c r="B55" s="288">
        <v>46</v>
      </c>
      <c r="C55" s="322" t="s">
        <v>178</v>
      </c>
      <c r="D55" s="333"/>
      <c r="E55" s="324">
        <v>0.373099</v>
      </c>
      <c r="F55" s="324">
        <v>0.1242145</v>
      </c>
      <c r="G55" s="324">
        <v>0.27980059999999995</v>
      </c>
      <c r="H55" s="324">
        <v>0</v>
      </c>
      <c r="I55" s="324">
        <v>0</v>
      </c>
      <c r="J55" s="324">
        <v>0</v>
      </c>
      <c r="K55" s="324">
        <v>0</v>
      </c>
      <c r="L55" s="324">
        <v>0.105787</v>
      </c>
      <c r="M55" s="324">
        <v>0</v>
      </c>
      <c r="N55" s="324">
        <v>0</v>
      </c>
      <c r="O55" s="324">
        <v>0.0036564</v>
      </c>
      <c r="P55" s="325">
        <v>0.004808099999999999</v>
      </c>
      <c r="Q55" s="326">
        <v>0.8913655999999999</v>
      </c>
    </row>
    <row r="56" spans="1:17" ht="13.5">
      <c r="A56" s="321" t="s">
        <v>498</v>
      </c>
      <c r="B56" s="287"/>
      <c r="C56" s="327" t="s">
        <v>499</v>
      </c>
      <c r="D56" s="332" t="s">
        <v>500</v>
      </c>
      <c r="E56" s="329">
        <v>3.6970629</v>
      </c>
      <c r="F56" s="329">
        <v>0.18491269999999999</v>
      </c>
      <c r="G56" s="329">
        <v>2.6965512</v>
      </c>
      <c r="H56" s="329">
        <v>18.3642126</v>
      </c>
      <c r="I56" s="329">
        <v>0</v>
      </c>
      <c r="J56" s="329">
        <v>0.005</v>
      </c>
      <c r="K56" s="329">
        <v>0</v>
      </c>
      <c r="L56" s="329">
        <v>0.001</v>
      </c>
      <c r="M56" s="329">
        <v>0.001</v>
      </c>
      <c r="N56" s="329">
        <v>0.3422732</v>
      </c>
      <c r="O56" s="329">
        <v>0.7933888</v>
      </c>
      <c r="P56" s="330">
        <v>0.0263233</v>
      </c>
      <c r="Q56" s="331">
        <v>26.111724699999996</v>
      </c>
    </row>
    <row r="57" spans="1:17" ht="13.5">
      <c r="A57" s="321"/>
      <c r="B57" s="288">
        <v>47</v>
      </c>
      <c r="C57" s="322" t="s">
        <v>181</v>
      </c>
      <c r="D57" s="333" t="s">
        <v>501</v>
      </c>
      <c r="E57" s="324">
        <v>0</v>
      </c>
      <c r="F57" s="324">
        <v>0</v>
      </c>
      <c r="G57" s="324">
        <v>0</v>
      </c>
      <c r="H57" s="324">
        <v>0</v>
      </c>
      <c r="I57" s="324">
        <v>0</v>
      </c>
      <c r="J57" s="324">
        <v>0</v>
      </c>
      <c r="K57" s="324">
        <v>0</v>
      </c>
      <c r="L57" s="324">
        <v>0</v>
      </c>
      <c r="M57" s="324">
        <v>0</v>
      </c>
      <c r="N57" s="324">
        <v>0</v>
      </c>
      <c r="O57" s="324">
        <v>0</v>
      </c>
      <c r="P57" s="325">
        <v>0</v>
      </c>
      <c r="Q57" s="326">
        <v>0</v>
      </c>
    </row>
    <row r="58" spans="1:17" ht="13.5">
      <c r="A58" s="335"/>
      <c r="B58" s="288">
        <v>48</v>
      </c>
      <c r="C58" s="322" t="s">
        <v>502</v>
      </c>
      <c r="D58" s="333" t="s">
        <v>503</v>
      </c>
      <c r="E58" s="324">
        <v>0</v>
      </c>
      <c r="F58" s="324">
        <v>0</v>
      </c>
      <c r="G58" s="324">
        <v>0</v>
      </c>
      <c r="H58" s="324">
        <v>0</v>
      </c>
      <c r="I58" s="324">
        <v>0</v>
      </c>
      <c r="J58" s="324">
        <v>0</v>
      </c>
      <c r="K58" s="324">
        <v>0</v>
      </c>
      <c r="L58" s="324">
        <v>0</v>
      </c>
      <c r="M58" s="324">
        <v>0</v>
      </c>
      <c r="N58" s="324">
        <v>0</v>
      </c>
      <c r="O58" s="324">
        <v>0</v>
      </c>
      <c r="P58" s="325">
        <v>0</v>
      </c>
      <c r="Q58" s="326">
        <v>0</v>
      </c>
    </row>
    <row r="59" spans="1:17" ht="13.5">
      <c r="A59" s="334"/>
      <c r="B59" s="288">
        <v>49</v>
      </c>
      <c r="C59" s="322" t="s">
        <v>184</v>
      </c>
      <c r="D59" s="333" t="s">
        <v>504</v>
      </c>
      <c r="E59" s="324">
        <v>0</v>
      </c>
      <c r="F59" s="324">
        <v>0</v>
      </c>
      <c r="G59" s="324">
        <v>0.012647</v>
      </c>
      <c r="H59" s="324">
        <v>0.006373</v>
      </c>
      <c r="I59" s="324">
        <v>0</v>
      </c>
      <c r="J59" s="324">
        <v>0</v>
      </c>
      <c r="K59" s="324">
        <v>0</v>
      </c>
      <c r="L59" s="324">
        <v>0</v>
      </c>
      <c r="M59" s="324">
        <v>0</v>
      </c>
      <c r="N59" s="324">
        <v>0</v>
      </c>
      <c r="O59" s="324">
        <v>0</v>
      </c>
      <c r="P59" s="325">
        <v>0.001509</v>
      </c>
      <c r="Q59" s="326">
        <v>0.020529000000000002</v>
      </c>
    </row>
    <row r="60" spans="1:17" ht="13.5">
      <c r="A60" s="336"/>
      <c r="B60" s="288">
        <v>50</v>
      </c>
      <c r="C60" s="322" t="s">
        <v>185</v>
      </c>
      <c r="D60" s="337" t="s">
        <v>505</v>
      </c>
      <c r="E60" s="324">
        <v>0.5869208</v>
      </c>
      <c r="F60" s="324">
        <v>0.184137</v>
      </c>
      <c r="G60" s="324">
        <v>0.001</v>
      </c>
      <c r="H60" s="324">
        <v>0</v>
      </c>
      <c r="I60" s="324">
        <v>0</v>
      </c>
      <c r="J60" s="324">
        <v>0</v>
      </c>
      <c r="K60" s="324">
        <v>0</v>
      </c>
      <c r="L60" s="324">
        <v>0</v>
      </c>
      <c r="M60" s="324">
        <v>0</v>
      </c>
      <c r="N60" s="324">
        <v>0</v>
      </c>
      <c r="O60" s="324">
        <v>0.7918793</v>
      </c>
      <c r="P60" s="325">
        <v>0.0087898</v>
      </c>
      <c r="Q60" s="326">
        <v>1.5727269</v>
      </c>
    </row>
    <row r="61" spans="1:17" ht="13.5">
      <c r="A61" s="336"/>
      <c r="B61" s="288">
        <v>51</v>
      </c>
      <c r="C61" s="322" t="s">
        <v>506</v>
      </c>
      <c r="D61" s="333" t="s">
        <v>507</v>
      </c>
      <c r="E61" s="324">
        <v>0.6430919</v>
      </c>
      <c r="F61" s="324">
        <v>0.00037719999999999995</v>
      </c>
      <c r="G61" s="324">
        <v>0</v>
      </c>
      <c r="H61" s="324">
        <v>0</v>
      </c>
      <c r="I61" s="324">
        <v>0</v>
      </c>
      <c r="J61" s="324">
        <v>0</v>
      </c>
      <c r="K61" s="324">
        <v>0</v>
      </c>
      <c r="L61" s="324">
        <v>0</v>
      </c>
      <c r="M61" s="324">
        <v>0</v>
      </c>
      <c r="N61" s="324">
        <v>0.1407749</v>
      </c>
      <c r="O61" s="324">
        <v>0.0015095</v>
      </c>
      <c r="P61" s="325">
        <v>0</v>
      </c>
      <c r="Q61" s="326">
        <v>0.7857535000000001</v>
      </c>
    </row>
    <row r="62" spans="1:17" ht="13.5">
      <c r="A62" s="336"/>
      <c r="B62" s="288">
        <v>52</v>
      </c>
      <c r="C62" s="322" t="s">
        <v>508</v>
      </c>
      <c r="D62" s="333" t="s">
        <v>509</v>
      </c>
      <c r="E62" s="324">
        <v>0</v>
      </c>
      <c r="F62" s="324">
        <v>0</v>
      </c>
      <c r="G62" s="324">
        <v>0</v>
      </c>
      <c r="H62" s="324">
        <v>0</v>
      </c>
      <c r="I62" s="324">
        <v>0</v>
      </c>
      <c r="J62" s="324">
        <v>0</v>
      </c>
      <c r="K62" s="324">
        <v>0</v>
      </c>
      <c r="L62" s="324">
        <v>0</v>
      </c>
      <c r="M62" s="324">
        <v>0</v>
      </c>
      <c r="N62" s="324">
        <v>0</v>
      </c>
      <c r="O62" s="324">
        <v>0</v>
      </c>
      <c r="P62" s="325">
        <v>0.00029909999999999995</v>
      </c>
      <c r="Q62" s="326">
        <v>0.00029909999999999995</v>
      </c>
    </row>
    <row r="63" spans="1:17" ht="13.5">
      <c r="A63" s="321"/>
      <c r="B63" s="288">
        <v>53</v>
      </c>
      <c r="C63" s="322" t="s">
        <v>510</v>
      </c>
      <c r="D63" s="333" t="s">
        <v>511</v>
      </c>
      <c r="E63" s="324">
        <v>0</v>
      </c>
      <c r="F63" s="324">
        <v>0</v>
      </c>
      <c r="G63" s="324">
        <v>0</v>
      </c>
      <c r="H63" s="324">
        <v>0</v>
      </c>
      <c r="I63" s="324">
        <v>0</v>
      </c>
      <c r="J63" s="324">
        <v>0</v>
      </c>
      <c r="K63" s="324">
        <v>0</v>
      </c>
      <c r="L63" s="324">
        <v>0</v>
      </c>
      <c r="M63" s="324">
        <v>0</v>
      </c>
      <c r="N63" s="324">
        <v>0</v>
      </c>
      <c r="O63" s="324">
        <v>0</v>
      </c>
      <c r="P63" s="325">
        <v>0</v>
      </c>
      <c r="Q63" s="326">
        <v>0</v>
      </c>
    </row>
    <row r="64" spans="1:17" ht="13.5">
      <c r="A64" s="321"/>
      <c r="B64" s="288">
        <v>54</v>
      </c>
      <c r="C64" s="322" t="s">
        <v>189</v>
      </c>
      <c r="D64" s="333" t="s">
        <v>512</v>
      </c>
      <c r="E64" s="324">
        <v>2.1899901</v>
      </c>
      <c r="F64" s="324">
        <v>0.0002757</v>
      </c>
      <c r="G64" s="324">
        <v>0</v>
      </c>
      <c r="H64" s="324">
        <v>0</v>
      </c>
      <c r="I64" s="324">
        <v>0</v>
      </c>
      <c r="J64" s="324">
        <v>0</v>
      </c>
      <c r="K64" s="324">
        <v>0</v>
      </c>
      <c r="L64" s="324">
        <v>0</v>
      </c>
      <c r="M64" s="324">
        <v>0.001</v>
      </c>
      <c r="N64" s="324">
        <v>0</v>
      </c>
      <c r="O64" s="324">
        <v>0</v>
      </c>
      <c r="P64" s="325">
        <v>0.0017254</v>
      </c>
      <c r="Q64" s="326">
        <v>2.1929912000000003</v>
      </c>
    </row>
    <row r="65" spans="1:17" ht="13.5">
      <c r="A65" s="335"/>
      <c r="B65" s="288">
        <v>55</v>
      </c>
      <c r="C65" s="322" t="s">
        <v>190</v>
      </c>
      <c r="D65" s="333"/>
      <c r="E65" s="324">
        <v>0.2770601</v>
      </c>
      <c r="F65" s="324">
        <v>0.0001228</v>
      </c>
      <c r="G65" s="324">
        <v>2.6829042</v>
      </c>
      <c r="H65" s="324">
        <v>18.3578396</v>
      </c>
      <c r="I65" s="324">
        <v>0</v>
      </c>
      <c r="J65" s="324">
        <v>0.005</v>
      </c>
      <c r="K65" s="324">
        <v>0</v>
      </c>
      <c r="L65" s="324">
        <v>0.001</v>
      </c>
      <c r="M65" s="324">
        <v>0</v>
      </c>
      <c r="N65" s="324">
        <v>0.2014983</v>
      </c>
      <c r="O65" s="324">
        <v>0</v>
      </c>
      <c r="P65" s="325">
        <v>0.014</v>
      </c>
      <c r="Q65" s="326">
        <v>21.539424999999998</v>
      </c>
    </row>
    <row r="66" spans="1:17" ht="13.5">
      <c r="A66" s="321" t="s">
        <v>513</v>
      </c>
      <c r="B66" s="290"/>
      <c r="C66" s="338" t="s">
        <v>514</v>
      </c>
      <c r="D66" s="332" t="s">
        <v>515</v>
      </c>
      <c r="E66" s="329">
        <v>0.1021788</v>
      </c>
      <c r="F66" s="329">
        <v>0</v>
      </c>
      <c r="G66" s="329">
        <v>0</v>
      </c>
      <c r="H66" s="329">
        <v>0.6175428000000001</v>
      </c>
      <c r="I66" s="329">
        <v>0</v>
      </c>
      <c r="J66" s="329">
        <v>0</v>
      </c>
      <c r="K66" s="329">
        <v>0</v>
      </c>
      <c r="L66" s="329">
        <v>0</v>
      </c>
      <c r="M66" s="329">
        <v>0.0034104</v>
      </c>
      <c r="N66" s="329">
        <v>0</v>
      </c>
      <c r="O66" s="329">
        <v>0.0621572</v>
      </c>
      <c r="P66" s="330">
        <v>0.015269999999999999</v>
      </c>
      <c r="Q66" s="331">
        <v>0.8005592000000001</v>
      </c>
    </row>
    <row r="67" spans="1:17" ht="13.5">
      <c r="A67" s="334" t="s">
        <v>516</v>
      </c>
      <c r="B67" s="291">
        <v>56</v>
      </c>
      <c r="C67" s="322" t="s">
        <v>516</v>
      </c>
      <c r="D67" s="333" t="s">
        <v>517</v>
      </c>
      <c r="E67" s="324">
        <v>0.1021788</v>
      </c>
      <c r="F67" s="324">
        <v>0</v>
      </c>
      <c r="G67" s="324">
        <v>0</v>
      </c>
      <c r="H67" s="324">
        <v>0.6175428000000001</v>
      </c>
      <c r="I67" s="324">
        <v>0</v>
      </c>
      <c r="J67" s="324">
        <v>0</v>
      </c>
      <c r="K67" s="324">
        <v>0</v>
      </c>
      <c r="L67" s="324">
        <v>0</v>
      </c>
      <c r="M67" s="324">
        <v>0.0034104</v>
      </c>
      <c r="N67" s="324">
        <v>0</v>
      </c>
      <c r="O67" s="324">
        <v>0.0621572</v>
      </c>
      <c r="P67" s="325">
        <v>0.015269999999999999</v>
      </c>
      <c r="Q67" s="326">
        <v>0.8005592000000001</v>
      </c>
    </row>
    <row r="68" spans="1:17" ht="13.5">
      <c r="A68" s="321" t="s">
        <v>518</v>
      </c>
      <c r="B68" s="287"/>
      <c r="C68" s="327" t="s">
        <v>519</v>
      </c>
      <c r="D68" s="332" t="s">
        <v>520</v>
      </c>
      <c r="E68" s="329">
        <v>3.9613368999999996</v>
      </c>
      <c r="F68" s="329">
        <v>1.4809887000000002</v>
      </c>
      <c r="G68" s="329">
        <v>1.145837</v>
      </c>
      <c r="H68" s="329">
        <v>43.5456818</v>
      </c>
      <c r="I68" s="329">
        <v>0</v>
      </c>
      <c r="J68" s="329">
        <v>0.0096796</v>
      </c>
      <c r="K68" s="329">
        <v>0</v>
      </c>
      <c r="L68" s="329">
        <v>0.0228558</v>
      </c>
      <c r="M68" s="329">
        <v>0.26831079999999996</v>
      </c>
      <c r="N68" s="329">
        <v>0.1909637</v>
      </c>
      <c r="O68" s="329">
        <v>0.5853972</v>
      </c>
      <c r="P68" s="330">
        <v>0.092435</v>
      </c>
      <c r="Q68" s="331">
        <v>51.303486500000005</v>
      </c>
    </row>
    <row r="69" spans="1:17" ht="13.5">
      <c r="A69" s="321"/>
      <c r="B69" s="288">
        <v>57</v>
      </c>
      <c r="C69" s="322" t="s">
        <v>198</v>
      </c>
      <c r="D69" s="333" t="s">
        <v>521</v>
      </c>
      <c r="E69" s="324">
        <v>3.9613368999999996</v>
      </c>
      <c r="F69" s="324">
        <v>1.4809887000000002</v>
      </c>
      <c r="G69" s="324">
        <v>1.145837</v>
      </c>
      <c r="H69" s="324">
        <v>43.5456818</v>
      </c>
      <c r="I69" s="324">
        <v>0</v>
      </c>
      <c r="J69" s="324">
        <v>0.0096796</v>
      </c>
      <c r="K69" s="324">
        <v>0</v>
      </c>
      <c r="L69" s="324">
        <v>0.0228558</v>
      </c>
      <c r="M69" s="324">
        <v>0.26831079999999996</v>
      </c>
      <c r="N69" s="324">
        <v>0.1909637</v>
      </c>
      <c r="O69" s="324">
        <v>0.5853972</v>
      </c>
      <c r="P69" s="325">
        <v>0.092435</v>
      </c>
      <c r="Q69" s="326">
        <v>51.303486500000005</v>
      </c>
    </row>
    <row r="70" spans="1:17" ht="13.5">
      <c r="A70" s="335"/>
      <c r="B70" s="288">
        <v>58</v>
      </c>
      <c r="C70" s="322" t="s">
        <v>199</v>
      </c>
      <c r="D70" s="333" t="s">
        <v>522</v>
      </c>
      <c r="E70" s="324">
        <v>0</v>
      </c>
      <c r="F70" s="324">
        <v>0</v>
      </c>
      <c r="G70" s="324">
        <v>0</v>
      </c>
      <c r="H70" s="324">
        <v>0</v>
      </c>
      <c r="I70" s="324">
        <v>0</v>
      </c>
      <c r="J70" s="324">
        <v>0</v>
      </c>
      <c r="K70" s="324">
        <v>0</v>
      </c>
      <c r="L70" s="324">
        <v>0</v>
      </c>
      <c r="M70" s="324">
        <v>0</v>
      </c>
      <c r="N70" s="324">
        <v>0</v>
      </c>
      <c r="O70" s="324">
        <v>0</v>
      </c>
      <c r="P70" s="325">
        <v>0</v>
      </c>
      <c r="Q70" s="326">
        <v>0</v>
      </c>
    </row>
    <row r="71" spans="1:17" ht="13.5">
      <c r="A71" s="334" t="s">
        <v>523</v>
      </c>
      <c r="B71" s="287"/>
      <c r="C71" s="327" t="s">
        <v>524</v>
      </c>
      <c r="D71" s="332" t="s">
        <v>525</v>
      </c>
      <c r="E71" s="329">
        <v>0.0325117</v>
      </c>
      <c r="F71" s="329">
        <v>0.001</v>
      </c>
      <c r="G71" s="329">
        <v>0</v>
      </c>
      <c r="H71" s="329">
        <v>0.015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0.41966950000000003</v>
      </c>
      <c r="O71" s="329">
        <v>0.17261089999999998</v>
      </c>
      <c r="P71" s="330">
        <v>0.003</v>
      </c>
      <c r="Q71" s="331">
        <v>0.6437921</v>
      </c>
    </row>
    <row r="72" spans="1:17" ht="13.5">
      <c r="A72" s="336"/>
      <c r="B72" s="288">
        <v>59</v>
      </c>
      <c r="C72" s="322" t="s">
        <v>203</v>
      </c>
      <c r="D72" s="337" t="s">
        <v>526</v>
      </c>
      <c r="E72" s="324">
        <v>0.0325117</v>
      </c>
      <c r="F72" s="324">
        <v>0.001</v>
      </c>
      <c r="G72" s="324">
        <v>0</v>
      </c>
      <c r="H72" s="324">
        <v>0.015</v>
      </c>
      <c r="I72" s="324">
        <v>0</v>
      </c>
      <c r="J72" s="324">
        <v>0</v>
      </c>
      <c r="K72" s="324">
        <v>0</v>
      </c>
      <c r="L72" s="324">
        <v>0</v>
      </c>
      <c r="M72" s="324">
        <v>0</v>
      </c>
      <c r="N72" s="324">
        <v>0.41966950000000003</v>
      </c>
      <c r="O72" s="324">
        <v>0.17261089999999998</v>
      </c>
      <c r="P72" s="325">
        <v>0.003</v>
      </c>
      <c r="Q72" s="326">
        <v>0.6437921</v>
      </c>
    </row>
    <row r="73" spans="1:17" ht="13.5">
      <c r="A73" s="336"/>
      <c r="B73" s="288">
        <v>60</v>
      </c>
      <c r="C73" s="322" t="s">
        <v>204</v>
      </c>
      <c r="D73" s="333"/>
      <c r="E73" s="324">
        <v>0</v>
      </c>
      <c r="F73" s="324">
        <v>0</v>
      </c>
      <c r="G73" s="324">
        <v>0</v>
      </c>
      <c r="H73" s="324">
        <v>0</v>
      </c>
      <c r="I73" s="324">
        <v>0</v>
      </c>
      <c r="J73" s="324">
        <v>0</v>
      </c>
      <c r="K73" s="324">
        <v>0</v>
      </c>
      <c r="L73" s="324">
        <v>0</v>
      </c>
      <c r="M73" s="324">
        <v>0</v>
      </c>
      <c r="N73" s="324">
        <v>0</v>
      </c>
      <c r="O73" s="324">
        <v>0</v>
      </c>
      <c r="P73" s="325">
        <v>0</v>
      </c>
      <c r="Q73" s="326">
        <v>0</v>
      </c>
    </row>
    <row r="74" spans="1:17" ht="13.5">
      <c r="A74" s="336" t="s">
        <v>527</v>
      </c>
      <c r="B74" s="290"/>
      <c r="C74" s="327" t="s">
        <v>528</v>
      </c>
      <c r="D74" s="332" t="s">
        <v>529</v>
      </c>
      <c r="E74" s="329">
        <v>0.8942279999999999</v>
      </c>
      <c r="F74" s="329">
        <v>0.4831296</v>
      </c>
      <c r="G74" s="329">
        <v>0.004</v>
      </c>
      <c r="H74" s="329">
        <v>5.1120335</v>
      </c>
      <c r="I74" s="329">
        <v>0</v>
      </c>
      <c r="J74" s="329">
        <v>0.33987860000000003</v>
      </c>
      <c r="K74" s="329">
        <v>0.08</v>
      </c>
      <c r="L74" s="329">
        <v>0.2321994</v>
      </c>
      <c r="M74" s="329">
        <v>0.5972677</v>
      </c>
      <c r="N74" s="329">
        <v>0.2132311</v>
      </c>
      <c r="O74" s="329">
        <v>0.5743526000000001</v>
      </c>
      <c r="P74" s="330">
        <v>0.08</v>
      </c>
      <c r="Q74" s="331">
        <v>8.6103205</v>
      </c>
    </row>
    <row r="75" spans="1:17" ht="13.5">
      <c r="A75" s="321"/>
      <c r="B75" s="288">
        <v>61</v>
      </c>
      <c r="C75" s="322" t="s">
        <v>208</v>
      </c>
      <c r="D75" s="333" t="s">
        <v>530</v>
      </c>
      <c r="E75" s="324">
        <v>0.8942279999999999</v>
      </c>
      <c r="F75" s="324">
        <v>0.4831296</v>
      </c>
      <c r="G75" s="324">
        <v>0.004</v>
      </c>
      <c r="H75" s="324">
        <v>5.1120335</v>
      </c>
      <c r="I75" s="324">
        <v>0</v>
      </c>
      <c r="J75" s="324">
        <v>0.33987860000000003</v>
      </c>
      <c r="K75" s="324">
        <v>0.08</v>
      </c>
      <c r="L75" s="324">
        <v>0.2321994</v>
      </c>
      <c r="M75" s="324">
        <v>0.5972677</v>
      </c>
      <c r="N75" s="324">
        <v>0.2132311</v>
      </c>
      <c r="O75" s="324">
        <v>0.5743526000000001</v>
      </c>
      <c r="P75" s="325">
        <v>0.08</v>
      </c>
      <c r="Q75" s="326">
        <v>8.6103205</v>
      </c>
    </row>
    <row r="76" spans="1:17" ht="13.5">
      <c r="A76" s="321" t="s">
        <v>531</v>
      </c>
      <c r="B76" s="287">
        <v>64</v>
      </c>
      <c r="C76" s="327" t="s">
        <v>210</v>
      </c>
      <c r="D76" s="332" t="s">
        <v>532</v>
      </c>
      <c r="E76" s="329">
        <v>0.4896788</v>
      </c>
      <c r="F76" s="329">
        <v>0.1830503</v>
      </c>
      <c r="G76" s="329">
        <v>0.0489123</v>
      </c>
      <c r="H76" s="329">
        <v>4.9422541</v>
      </c>
      <c r="I76" s="329">
        <v>0</v>
      </c>
      <c r="J76" s="329">
        <v>0.20937270000000002</v>
      </c>
      <c r="K76" s="329">
        <v>0.4361466</v>
      </c>
      <c r="L76" s="329">
        <v>0</v>
      </c>
      <c r="M76" s="329">
        <v>1.1758735</v>
      </c>
      <c r="N76" s="329">
        <v>0.1792085</v>
      </c>
      <c r="O76" s="329">
        <v>0.1083642</v>
      </c>
      <c r="P76" s="330">
        <v>0.0129701</v>
      </c>
      <c r="Q76" s="331">
        <v>7.7858311</v>
      </c>
    </row>
    <row r="77" spans="1:17" ht="13.5">
      <c r="A77" s="321" t="s">
        <v>533</v>
      </c>
      <c r="B77" s="290"/>
      <c r="C77" s="327" t="s">
        <v>534</v>
      </c>
      <c r="D77" s="332" t="s">
        <v>535</v>
      </c>
      <c r="E77" s="329">
        <v>0.5669694000000001</v>
      </c>
      <c r="F77" s="329">
        <v>0.6178685</v>
      </c>
      <c r="G77" s="329">
        <v>0.1062111</v>
      </c>
      <c r="H77" s="329">
        <v>389.827212</v>
      </c>
      <c r="I77" s="329">
        <v>0</v>
      </c>
      <c r="J77" s="329">
        <v>0.0140693</v>
      </c>
      <c r="K77" s="329">
        <v>0.0048491</v>
      </c>
      <c r="L77" s="329">
        <v>0.003</v>
      </c>
      <c r="M77" s="329">
        <v>0.5855728</v>
      </c>
      <c r="N77" s="329">
        <v>0.14857530000000002</v>
      </c>
      <c r="O77" s="329">
        <v>0.1075122</v>
      </c>
      <c r="P77" s="330">
        <v>0.05865479999999999</v>
      </c>
      <c r="Q77" s="331">
        <v>392.04049449999997</v>
      </c>
    </row>
    <row r="78" spans="1:17" ht="13.5">
      <c r="A78" s="321" t="s">
        <v>533</v>
      </c>
      <c r="B78" s="288">
        <v>62</v>
      </c>
      <c r="C78" s="322" t="s">
        <v>213</v>
      </c>
      <c r="D78" s="333" t="s">
        <v>536</v>
      </c>
      <c r="E78" s="324">
        <v>0.5025492</v>
      </c>
      <c r="F78" s="324">
        <v>0.1999314</v>
      </c>
      <c r="G78" s="324">
        <v>0.0794212</v>
      </c>
      <c r="H78" s="324">
        <v>348.14368199999996</v>
      </c>
      <c r="I78" s="324">
        <v>0</v>
      </c>
      <c r="J78" s="324">
        <v>0.0140693</v>
      </c>
      <c r="K78" s="324">
        <v>0.0009799</v>
      </c>
      <c r="L78" s="324">
        <v>0.003</v>
      </c>
      <c r="M78" s="324">
        <v>0.4858298</v>
      </c>
      <c r="N78" s="324">
        <v>0.07870780000000001</v>
      </c>
      <c r="O78" s="324">
        <v>0.0546346</v>
      </c>
      <c r="P78" s="325">
        <v>0.034311999999999995</v>
      </c>
      <c r="Q78" s="326">
        <v>349.59711719999996</v>
      </c>
    </row>
    <row r="79" spans="1:17" ht="13.5">
      <c r="A79" s="335"/>
      <c r="B79" s="288">
        <v>63</v>
      </c>
      <c r="C79" s="322" t="s">
        <v>214</v>
      </c>
      <c r="D79" s="333"/>
      <c r="E79" s="324">
        <v>0.0644202</v>
      </c>
      <c r="F79" s="324">
        <v>0.4179371</v>
      </c>
      <c r="G79" s="324">
        <v>0.0267899</v>
      </c>
      <c r="H79" s="324">
        <v>41.68353</v>
      </c>
      <c r="I79" s="324">
        <v>0</v>
      </c>
      <c r="J79" s="324">
        <v>0</v>
      </c>
      <c r="K79" s="324">
        <v>0.0038692</v>
      </c>
      <c r="L79" s="324">
        <v>0</v>
      </c>
      <c r="M79" s="324">
        <v>0.099743</v>
      </c>
      <c r="N79" s="324">
        <v>0.06986750000000001</v>
      </c>
      <c r="O79" s="324">
        <v>0.052877600000000004</v>
      </c>
      <c r="P79" s="325">
        <v>0.0243428</v>
      </c>
      <c r="Q79" s="326">
        <v>42.443377299999995</v>
      </c>
    </row>
    <row r="80" spans="1:17" ht="13.5">
      <c r="A80" s="321" t="s">
        <v>537</v>
      </c>
      <c r="B80" s="287">
        <v>65</v>
      </c>
      <c r="C80" s="327" t="s">
        <v>215</v>
      </c>
      <c r="D80" s="332" t="s">
        <v>538</v>
      </c>
      <c r="E80" s="329">
        <v>0.23659460000000002</v>
      </c>
      <c r="F80" s="329">
        <v>0</v>
      </c>
      <c r="G80" s="329">
        <v>0.024403400000000002</v>
      </c>
      <c r="H80" s="329">
        <v>0.1000423</v>
      </c>
      <c r="I80" s="329">
        <v>0</v>
      </c>
      <c r="J80" s="329">
        <v>0</v>
      </c>
      <c r="K80" s="329">
        <v>0</v>
      </c>
      <c r="L80" s="329">
        <v>0</v>
      </c>
      <c r="M80" s="329">
        <v>0.013452400000000002</v>
      </c>
      <c r="N80" s="329">
        <v>0.0176017</v>
      </c>
      <c r="O80" s="329">
        <v>0.0068701</v>
      </c>
      <c r="P80" s="330">
        <v>0.0004386</v>
      </c>
      <c r="Q80" s="331">
        <v>0.39940309999999996</v>
      </c>
    </row>
    <row r="81" spans="1:17" ht="13.5">
      <c r="A81" s="321" t="s">
        <v>539</v>
      </c>
      <c r="B81" s="287"/>
      <c r="C81" s="327" t="s">
        <v>540</v>
      </c>
      <c r="D81" s="332" t="s">
        <v>541</v>
      </c>
      <c r="E81" s="329">
        <v>11.9814673</v>
      </c>
      <c r="F81" s="329">
        <v>17.450559400000003</v>
      </c>
      <c r="G81" s="329">
        <v>2.446077</v>
      </c>
      <c r="H81" s="329">
        <v>0.9849855</v>
      </c>
      <c r="I81" s="329">
        <v>0</v>
      </c>
      <c r="J81" s="329">
        <v>0.30865159999999997</v>
      </c>
      <c r="K81" s="329">
        <v>0.09581100000000001</v>
      </c>
      <c r="L81" s="329">
        <v>0.09601900000000001</v>
      </c>
      <c r="M81" s="329">
        <v>1.0942638999999998</v>
      </c>
      <c r="N81" s="329">
        <v>11.4525499</v>
      </c>
      <c r="O81" s="329">
        <v>6.2179872</v>
      </c>
      <c r="P81" s="330">
        <v>1.2903028</v>
      </c>
      <c r="Q81" s="331">
        <v>53.4186746</v>
      </c>
    </row>
    <row r="82" spans="1:17" ht="13.5">
      <c r="A82" s="321"/>
      <c r="B82" s="288">
        <v>66</v>
      </c>
      <c r="C82" s="322" t="s">
        <v>217</v>
      </c>
      <c r="D82" s="333" t="s">
        <v>542</v>
      </c>
      <c r="E82" s="324">
        <v>7.9791597</v>
      </c>
      <c r="F82" s="324">
        <v>0.8480706</v>
      </c>
      <c r="G82" s="324">
        <v>1.4516215</v>
      </c>
      <c r="H82" s="324">
        <v>0</v>
      </c>
      <c r="I82" s="324">
        <v>0</v>
      </c>
      <c r="J82" s="324">
        <v>0</v>
      </c>
      <c r="K82" s="324">
        <v>0.062029</v>
      </c>
      <c r="L82" s="324">
        <v>0.09601900000000001</v>
      </c>
      <c r="M82" s="324">
        <v>1.0942638999999998</v>
      </c>
      <c r="N82" s="324">
        <v>1.1272494</v>
      </c>
      <c r="O82" s="324">
        <v>5.2531324999999995</v>
      </c>
      <c r="P82" s="325">
        <v>0.0682864</v>
      </c>
      <c r="Q82" s="326">
        <v>17.979832000000002</v>
      </c>
    </row>
    <row r="83" spans="1:17" ht="13.5">
      <c r="A83" s="321"/>
      <c r="B83" s="288">
        <v>67</v>
      </c>
      <c r="C83" s="322" t="s">
        <v>218</v>
      </c>
      <c r="D83" s="333" t="s">
        <v>543</v>
      </c>
      <c r="E83" s="324">
        <v>3.9056047</v>
      </c>
      <c r="F83" s="324">
        <v>0.051888199999999995</v>
      </c>
      <c r="G83" s="324">
        <v>0</v>
      </c>
      <c r="H83" s="324">
        <v>0</v>
      </c>
      <c r="I83" s="324">
        <v>0</v>
      </c>
      <c r="J83" s="324">
        <v>0</v>
      </c>
      <c r="K83" s="324">
        <v>0.033782</v>
      </c>
      <c r="L83" s="324">
        <v>0</v>
      </c>
      <c r="M83" s="324">
        <v>0</v>
      </c>
      <c r="N83" s="324">
        <v>0</v>
      </c>
      <c r="O83" s="324">
        <v>0</v>
      </c>
      <c r="P83" s="325">
        <v>0</v>
      </c>
      <c r="Q83" s="326">
        <v>3.9912749</v>
      </c>
    </row>
    <row r="84" spans="1:17" ht="13.5">
      <c r="A84" s="321"/>
      <c r="B84" s="288">
        <v>68</v>
      </c>
      <c r="C84" s="322" t="s">
        <v>219</v>
      </c>
      <c r="D84" s="333"/>
      <c r="E84" s="324">
        <v>0.0967029</v>
      </c>
      <c r="F84" s="324">
        <v>16.550600600000003</v>
      </c>
      <c r="G84" s="324">
        <v>0.9944555</v>
      </c>
      <c r="H84" s="324">
        <v>0.9849855</v>
      </c>
      <c r="I84" s="324">
        <v>0</v>
      </c>
      <c r="J84" s="324">
        <v>0.30865159999999997</v>
      </c>
      <c r="K84" s="324">
        <v>0</v>
      </c>
      <c r="L84" s="324">
        <v>0</v>
      </c>
      <c r="M84" s="324">
        <v>0</v>
      </c>
      <c r="N84" s="324">
        <v>10.325300499999999</v>
      </c>
      <c r="O84" s="324">
        <v>0.9648547</v>
      </c>
      <c r="P84" s="325">
        <v>1.2220164</v>
      </c>
      <c r="Q84" s="326">
        <v>31.447567700000004</v>
      </c>
    </row>
    <row r="85" spans="1:17" ht="14.25" thickBot="1">
      <c r="A85" s="339" t="s">
        <v>544</v>
      </c>
      <c r="B85" s="340">
        <v>69</v>
      </c>
      <c r="C85" s="341" t="s">
        <v>221</v>
      </c>
      <c r="D85" s="342" t="s">
        <v>545</v>
      </c>
      <c r="E85" s="343">
        <v>0.15353319999999998</v>
      </c>
      <c r="F85" s="343">
        <v>0.0404836</v>
      </c>
      <c r="G85" s="343">
        <v>0.14272769999999999</v>
      </c>
      <c r="H85" s="343">
        <v>0.1191377</v>
      </c>
      <c r="I85" s="343">
        <v>0</v>
      </c>
      <c r="J85" s="343">
        <v>0</v>
      </c>
      <c r="K85" s="343">
        <v>0.028</v>
      </c>
      <c r="L85" s="343">
        <v>0</v>
      </c>
      <c r="M85" s="343">
        <v>0</v>
      </c>
      <c r="N85" s="343">
        <v>0</v>
      </c>
      <c r="O85" s="343">
        <v>3.9629207</v>
      </c>
      <c r="P85" s="344">
        <v>0</v>
      </c>
      <c r="Q85" s="345">
        <v>4.4468029</v>
      </c>
    </row>
    <row r="86" spans="1:17" ht="15" thickBot="1" thickTop="1">
      <c r="A86" s="346"/>
      <c r="B86" s="347"/>
      <c r="C86" s="347"/>
      <c r="D86" s="347"/>
      <c r="E86" s="348">
        <v>465.81495210000014</v>
      </c>
      <c r="F86" s="348">
        <v>457.66579260000015</v>
      </c>
      <c r="G86" s="348">
        <v>277.5527036999998</v>
      </c>
      <c r="H86" s="348">
        <v>469.46990339999996</v>
      </c>
      <c r="I86" s="348">
        <v>13.079435</v>
      </c>
      <c r="J86" s="348">
        <v>19.640032299999998</v>
      </c>
      <c r="K86" s="348">
        <v>20.139964799999998</v>
      </c>
      <c r="L86" s="348">
        <v>303.7160886</v>
      </c>
      <c r="M86" s="348">
        <v>61.296471100000005</v>
      </c>
      <c r="N86" s="348">
        <v>117.15958339999997</v>
      </c>
      <c r="O86" s="348">
        <v>67.1135884</v>
      </c>
      <c r="P86" s="349">
        <v>119.85110880000002</v>
      </c>
      <c r="Q86" s="350">
        <v>2392.4996241999997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F22"/>
  <sheetViews>
    <sheetView zoomScalePageLayoutView="0" workbookViewId="0" topLeftCell="A5">
      <selection activeCell="C7" sqref="C7"/>
    </sheetView>
  </sheetViews>
  <sheetFormatPr defaultColWidth="9.140625" defaultRowHeight="15"/>
  <cols>
    <col min="1" max="1" width="4.28125" style="1" customWidth="1"/>
    <col min="2" max="2" width="24.57421875" style="1" customWidth="1"/>
    <col min="3" max="3" width="16.421875" style="23" customWidth="1"/>
    <col min="4" max="4" width="10.00390625" style="1" customWidth="1"/>
    <col min="5" max="16384" width="9.00390625" style="1" customWidth="1"/>
  </cols>
  <sheetData>
    <row r="1" spans="1:5" ht="13.5" customHeight="1">
      <c r="A1" s="20"/>
      <c r="B1" s="21" t="s">
        <v>36</v>
      </c>
      <c r="C1" s="22"/>
      <c r="D1" s="21"/>
      <c r="E1" s="21"/>
    </row>
    <row r="2" ht="13.5" customHeight="1"/>
    <row r="3" spans="1:6" ht="12" customHeight="1">
      <c r="A3" s="24"/>
      <c r="B3" s="24"/>
      <c r="C3" s="25"/>
      <c r="D3" s="24"/>
      <c r="E3" s="24"/>
      <c r="F3" s="24"/>
    </row>
    <row r="4" spans="1:6" ht="12" customHeight="1">
      <c r="A4" s="26"/>
      <c r="B4" s="26"/>
      <c r="C4" s="25"/>
      <c r="D4" s="26"/>
      <c r="E4" s="26"/>
      <c r="F4" s="26"/>
    </row>
    <row r="5" ht="13.5" customHeight="1"/>
    <row r="6" ht="13.5" customHeight="1"/>
    <row r="7" spans="2:4" ht="12">
      <c r="B7" s="21"/>
      <c r="C7" s="22"/>
      <c r="D7" s="21"/>
    </row>
    <row r="8" spans="2:4" ht="12">
      <c r="B8" s="21"/>
      <c r="C8" s="22"/>
      <c r="D8" s="21"/>
    </row>
    <row r="9" spans="2:4" ht="13.5" customHeight="1">
      <c r="B9" s="359" t="s">
        <v>37</v>
      </c>
      <c r="C9" s="359"/>
      <c r="D9" s="359"/>
    </row>
    <row r="10" spans="2:4" ht="12.75">
      <c r="B10" s="353" t="s">
        <v>547</v>
      </c>
      <c r="C10" s="353" t="s">
        <v>548</v>
      </c>
      <c r="D10" s="356" t="s">
        <v>277</v>
      </c>
    </row>
    <row r="11" spans="1:4" ht="12.75">
      <c r="A11" s="30"/>
      <c r="B11" s="353" t="s">
        <v>549</v>
      </c>
      <c r="C11" s="354">
        <v>95575.88619419998</v>
      </c>
      <c r="D11" s="355">
        <v>25.071978241685883</v>
      </c>
    </row>
    <row r="12" spans="1:4" ht="12.75">
      <c r="A12" s="30"/>
      <c r="B12" s="353" t="s">
        <v>39</v>
      </c>
      <c r="C12" s="354">
        <v>84709.83832979998</v>
      </c>
      <c r="D12" s="355">
        <v>22.221538382035526</v>
      </c>
    </row>
    <row r="13" spans="1:4" ht="12.75">
      <c r="A13" s="30"/>
      <c r="B13" s="353" t="s">
        <v>40</v>
      </c>
      <c r="C13" s="354">
        <v>75395.1755363</v>
      </c>
      <c r="D13" s="355">
        <v>19.77806616130455</v>
      </c>
    </row>
    <row r="14" spans="1:4" ht="12.75">
      <c r="A14" s="30"/>
      <c r="B14" s="353" t="s">
        <v>41</v>
      </c>
      <c r="C14" s="354">
        <v>29895.2505604</v>
      </c>
      <c r="D14" s="355">
        <v>7.842282205546339</v>
      </c>
    </row>
    <row r="15" spans="1:4" ht="12.75">
      <c r="A15" s="30"/>
      <c r="B15" s="353" t="s">
        <v>42</v>
      </c>
      <c r="C15" s="354">
        <v>28249.115945700003</v>
      </c>
      <c r="D15" s="355">
        <v>7.410459358946891</v>
      </c>
    </row>
    <row r="16" spans="1:4" ht="12.75">
      <c r="A16" s="30"/>
      <c r="B16" s="353" t="s">
        <v>43</v>
      </c>
      <c r="C16" s="354">
        <v>13373.005758799996</v>
      </c>
      <c r="D16" s="355">
        <v>3.5080784783863237</v>
      </c>
    </row>
    <row r="17" spans="1:4" ht="12.75">
      <c r="A17" s="30"/>
      <c r="B17" s="353" t="s">
        <v>44</v>
      </c>
      <c r="C17" s="354">
        <v>10466.139922499997</v>
      </c>
      <c r="D17" s="355">
        <v>2.7455338669649088</v>
      </c>
    </row>
    <row r="18" spans="1:4" ht="12.75">
      <c r="A18" s="30"/>
      <c r="B18" s="353" t="s">
        <v>45</v>
      </c>
      <c r="C18" s="354">
        <v>8778.9450646</v>
      </c>
      <c r="D18" s="355">
        <v>2.30293987750609</v>
      </c>
    </row>
    <row r="19" spans="1:4" ht="12.75">
      <c r="A19" s="30"/>
      <c r="B19" s="353" t="s">
        <v>46</v>
      </c>
      <c r="C19" s="354">
        <v>8625.596237999998</v>
      </c>
      <c r="D19" s="355">
        <v>2.262712592183397</v>
      </c>
    </row>
    <row r="20" spans="1:4" ht="12.75">
      <c r="A20" s="30"/>
      <c r="B20" s="353" t="s">
        <v>550</v>
      </c>
      <c r="C20" s="354">
        <v>4105.960672200001</v>
      </c>
      <c r="D20" s="355">
        <v>1.0770975895054118</v>
      </c>
    </row>
    <row r="21" spans="1:4" ht="12.75">
      <c r="A21" s="30"/>
      <c r="B21" s="353" t="s">
        <v>551</v>
      </c>
      <c r="C21" s="354">
        <v>22031</v>
      </c>
      <c r="D21" s="355">
        <v>5.8</v>
      </c>
    </row>
    <row r="22" spans="2:4" ht="12.75">
      <c r="B22" s="21"/>
      <c r="C22" s="22"/>
      <c r="D22" s="21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mergeCells count="1">
    <mergeCell ref="B9:D9"/>
  </mergeCell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AI8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2.421875" style="1" customWidth="1"/>
    <col min="2" max="4" width="2.00390625" style="1" customWidth="1"/>
    <col min="5" max="5" width="32.8515625" style="1" customWidth="1"/>
    <col min="6" max="6" width="2.00390625" style="1" customWidth="1"/>
    <col min="7" max="7" width="13.140625" style="1" bestFit="1" customWidth="1"/>
    <col min="8" max="8" width="13.140625" style="1" customWidth="1"/>
    <col min="9" max="9" width="13.140625" style="1" bestFit="1" customWidth="1"/>
    <col min="10" max="10" width="13.140625" style="1" customWidth="1"/>
    <col min="11" max="11" width="1.57421875" style="1" customWidth="1"/>
    <col min="12" max="12" width="9.7109375" style="1" hidden="1" customWidth="1"/>
    <col min="13" max="15" width="13.140625" style="1" hidden="1" customWidth="1"/>
    <col min="16" max="16" width="9.140625" style="31" hidden="1" customWidth="1"/>
    <col min="17" max="17" width="8.57421875" style="1" customWidth="1"/>
    <col min="18" max="19" width="23.421875" style="1" customWidth="1"/>
    <col min="20" max="20" width="1.57421875" style="1" customWidth="1"/>
    <col min="21" max="22" width="23.421875" style="1" customWidth="1"/>
    <col min="23" max="23" width="9.00390625" style="1" customWidth="1"/>
    <col min="24" max="26" width="9.00390625" style="1" hidden="1" customWidth="1"/>
    <col min="27" max="29" width="0" style="1" hidden="1" customWidth="1"/>
    <col min="30" max="30" width="4.28125" style="1" hidden="1" customWidth="1"/>
    <col min="31" max="31" width="0" style="1" hidden="1" customWidth="1"/>
    <col min="32" max="32" width="0" style="23" hidden="1" customWidth="1"/>
    <col min="33" max="44" width="0" style="1" hidden="1" customWidth="1"/>
    <col min="45" max="16384" width="9.00390625" style="1" customWidth="1"/>
  </cols>
  <sheetData>
    <row r="1" spans="5:33" ht="12">
      <c r="E1" s="1" t="s">
        <v>48</v>
      </c>
      <c r="AA1" s="27" t="s">
        <v>49</v>
      </c>
      <c r="AB1" s="27"/>
      <c r="AC1" s="27"/>
      <c r="AD1" s="1" t="s">
        <v>50</v>
      </c>
      <c r="AE1" s="27" t="s">
        <v>51</v>
      </c>
      <c r="AF1" s="28"/>
      <c r="AG1" s="27"/>
    </row>
    <row r="2" spans="1:32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AF2" s="1"/>
    </row>
    <row r="3" spans="1:33" ht="13.5" customHeight="1" thickBot="1">
      <c r="A3" s="3"/>
      <c r="B3" s="32"/>
      <c r="C3" s="33"/>
      <c r="D3" s="360" t="s">
        <v>52</v>
      </c>
      <c r="E3" s="360"/>
      <c r="F3" s="34"/>
      <c r="G3" s="362" t="s">
        <v>53</v>
      </c>
      <c r="H3" s="363"/>
      <c r="I3" s="364" t="s">
        <v>54</v>
      </c>
      <c r="J3" s="363"/>
      <c r="K3" s="35"/>
      <c r="L3" s="36"/>
      <c r="M3" s="37" t="s">
        <v>55</v>
      </c>
      <c r="N3" s="36"/>
      <c r="O3" s="36"/>
      <c r="Q3" s="38"/>
      <c r="R3" s="39" t="s">
        <v>56</v>
      </c>
      <c r="S3" s="39" t="s">
        <v>57</v>
      </c>
      <c r="T3" s="38"/>
      <c r="U3" s="39" t="s">
        <v>56</v>
      </c>
      <c r="V3" s="39" t="s">
        <v>57</v>
      </c>
      <c r="X3" s="40" t="str">
        <f>C5</f>
        <v>農業、林業</v>
      </c>
      <c r="Y3" s="41">
        <v>84709.83832979998</v>
      </c>
      <c r="Z3" s="42">
        <v>22.221538382035526</v>
      </c>
      <c r="AA3" s="43" t="s">
        <v>58</v>
      </c>
      <c r="AB3" s="44">
        <v>95575.88619419998</v>
      </c>
      <c r="AC3" s="45">
        <v>25.071978241685883</v>
      </c>
      <c r="AD3" s="30"/>
      <c r="AE3" s="43" t="s">
        <v>58</v>
      </c>
      <c r="AF3" s="44">
        <v>95575.88619419998</v>
      </c>
      <c r="AG3" s="45">
        <v>25.071978241685883</v>
      </c>
    </row>
    <row r="4" spans="1:33" ht="13.5" customHeight="1" thickBot="1">
      <c r="A4" s="3"/>
      <c r="B4" s="46"/>
      <c r="C4" s="47"/>
      <c r="D4" s="361"/>
      <c r="E4" s="361"/>
      <c r="F4" s="48"/>
      <c r="G4" s="49" t="s">
        <v>59</v>
      </c>
      <c r="H4" s="50" t="s">
        <v>60</v>
      </c>
      <c r="I4" s="49" t="s">
        <v>59</v>
      </c>
      <c r="J4" s="50" t="s">
        <v>60</v>
      </c>
      <c r="K4" s="35"/>
      <c r="L4" s="36"/>
      <c r="M4" s="36"/>
      <c r="N4" s="36"/>
      <c r="O4" s="36"/>
      <c r="Q4" s="38"/>
      <c r="R4" s="51" t="s">
        <v>61</v>
      </c>
      <c r="S4" s="365" t="s">
        <v>62</v>
      </c>
      <c r="T4" s="38"/>
      <c r="U4" s="52" t="s">
        <v>63</v>
      </c>
      <c r="V4" s="366" t="s">
        <v>64</v>
      </c>
      <c r="X4" s="40" t="str">
        <f>C6</f>
        <v>漁　業</v>
      </c>
      <c r="Y4" s="41">
        <v>15.3893065</v>
      </c>
      <c r="Z4" s="42">
        <v>0.004037005285398545</v>
      </c>
      <c r="AA4" s="43" t="s">
        <v>39</v>
      </c>
      <c r="AB4" s="44">
        <v>84709.83832979998</v>
      </c>
      <c r="AC4" s="45">
        <v>22.221538382035526</v>
      </c>
      <c r="AD4" s="30"/>
      <c r="AE4" s="43" t="s">
        <v>39</v>
      </c>
      <c r="AF4" s="44">
        <v>84709.83832979998</v>
      </c>
      <c r="AG4" s="45">
        <v>22.221538382035526</v>
      </c>
    </row>
    <row r="5" spans="1:33" ht="13.5" customHeight="1" thickBot="1">
      <c r="A5" s="3"/>
      <c r="B5" s="53"/>
      <c r="C5" s="369" t="s">
        <v>65</v>
      </c>
      <c r="D5" s="369"/>
      <c r="E5" s="369"/>
      <c r="F5" s="54"/>
      <c r="G5" s="55">
        <v>85090</v>
      </c>
      <c r="H5" s="56">
        <v>22</v>
      </c>
      <c r="I5" s="57">
        <f>O5</f>
        <v>84709.83832979998</v>
      </c>
      <c r="J5" s="56">
        <f aca="true" t="shared" si="0" ref="J5:J34">I5/$I$35*100</f>
        <v>22.221538382035526</v>
      </c>
      <c r="K5" s="58"/>
      <c r="L5" s="59"/>
      <c r="M5" s="60"/>
      <c r="N5" s="61" t="s">
        <v>66</v>
      </c>
      <c r="O5" s="62">
        <v>84709.83832979998</v>
      </c>
      <c r="Q5" s="38"/>
      <c r="R5" s="63" t="s">
        <v>67</v>
      </c>
      <c r="S5" s="365"/>
      <c r="T5" s="38"/>
      <c r="U5" s="52" t="s">
        <v>68</v>
      </c>
      <c r="V5" s="367"/>
      <c r="X5" s="40" t="str">
        <f>C7</f>
        <v>鉱　業</v>
      </c>
      <c r="Y5" s="41">
        <v>10466.139922499997</v>
      </c>
      <c r="Z5" s="42">
        <v>2.7455338669649088</v>
      </c>
      <c r="AA5" s="43" t="s">
        <v>40</v>
      </c>
      <c r="AB5" s="44">
        <v>75395.1755363</v>
      </c>
      <c r="AC5" s="45">
        <v>19.77806616130455</v>
      </c>
      <c r="AD5" s="30"/>
      <c r="AE5" s="43" t="s">
        <v>40</v>
      </c>
      <c r="AF5" s="44">
        <v>75395.1755363</v>
      </c>
      <c r="AG5" s="45">
        <v>19.77806616130455</v>
      </c>
    </row>
    <row r="6" spans="1:33" ht="13.5" customHeight="1" thickBot="1">
      <c r="A6" s="3"/>
      <c r="B6" s="64"/>
      <c r="C6" s="370" t="s">
        <v>69</v>
      </c>
      <c r="D6" s="370"/>
      <c r="E6" s="370"/>
      <c r="F6" s="65"/>
      <c r="G6" s="66">
        <v>18</v>
      </c>
      <c r="H6" s="67">
        <v>0</v>
      </c>
      <c r="I6" s="68">
        <f>O10</f>
        <v>15.3893065</v>
      </c>
      <c r="J6" s="67">
        <f t="shared" si="0"/>
        <v>0.004037005285398545</v>
      </c>
      <c r="K6" s="58"/>
      <c r="L6" s="59"/>
      <c r="M6" s="60"/>
      <c r="N6" s="69" t="s">
        <v>70</v>
      </c>
      <c r="O6" s="70">
        <v>64.318389</v>
      </c>
      <c r="Q6" s="38"/>
      <c r="R6" s="52" t="s">
        <v>71</v>
      </c>
      <c r="S6" s="365" t="s">
        <v>71</v>
      </c>
      <c r="T6" s="38"/>
      <c r="U6" s="52" t="s">
        <v>72</v>
      </c>
      <c r="V6" s="368"/>
      <c r="X6" s="40" t="str">
        <f>C8</f>
        <v>建設業</v>
      </c>
      <c r="Y6" s="41">
        <v>75395.1755363</v>
      </c>
      <c r="Z6" s="42">
        <v>19.77806616130455</v>
      </c>
      <c r="AA6" s="43" t="s">
        <v>41</v>
      </c>
      <c r="AB6" s="44">
        <v>29895.2505604</v>
      </c>
      <c r="AC6" s="45">
        <v>7.842282205546339</v>
      </c>
      <c r="AD6" s="30"/>
      <c r="AE6" s="43" t="s">
        <v>41</v>
      </c>
      <c r="AF6" s="44">
        <v>29895.2505604</v>
      </c>
      <c r="AG6" s="45">
        <v>7.842282205546339</v>
      </c>
    </row>
    <row r="7" spans="1:33" ht="13.5" customHeight="1" thickBot="1">
      <c r="A7" s="3"/>
      <c r="B7" s="64"/>
      <c r="C7" s="370" t="s">
        <v>73</v>
      </c>
      <c r="D7" s="370"/>
      <c r="E7" s="370"/>
      <c r="F7" s="65"/>
      <c r="G7" s="66">
        <v>11577</v>
      </c>
      <c r="H7" s="67">
        <v>3</v>
      </c>
      <c r="I7" s="68">
        <f aca="true" t="shared" si="1" ref="I7:I25">O13</f>
        <v>10466.139922499997</v>
      </c>
      <c r="J7" s="67">
        <f t="shared" si="0"/>
        <v>2.7455338669649088</v>
      </c>
      <c r="K7" s="58"/>
      <c r="L7" s="59"/>
      <c r="M7" s="71" t="s">
        <v>74</v>
      </c>
      <c r="N7" s="69" t="s">
        <v>75</v>
      </c>
      <c r="O7" s="70">
        <v>84632.14507839999</v>
      </c>
      <c r="Q7" s="38"/>
      <c r="R7" s="52" t="s">
        <v>76</v>
      </c>
      <c r="S7" s="365"/>
      <c r="T7" s="38"/>
      <c r="U7" s="52" t="s">
        <v>77</v>
      </c>
      <c r="V7" s="366" t="s">
        <v>78</v>
      </c>
      <c r="X7" s="40" t="str">
        <f aca="true" t="shared" si="2" ref="X7:X25">E10</f>
        <v>食料品製造業</v>
      </c>
      <c r="Y7" s="41">
        <v>8625.596237999998</v>
      </c>
      <c r="Z7" s="42">
        <v>2.262712592183397</v>
      </c>
      <c r="AA7" s="43" t="s">
        <v>42</v>
      </c>
      <c r="AB7" s="44">
        <v>28249.115945700003</v>
      </c>
      <c r="AC7" s="45">
        <v>7.410459358946891</v>
      </c>
      <c r="AD7" s="30"/>
      <c r="AE7" s="43" t="s">
        <v>42</v>
      </c>
      <c r="AF7" s="44">
        <v>28249.115945700003</v>
      </c>
      <c r="AG7" s="45">
        <v>7.410459358946891</v>
      </c>
    </row>
    <row r="8" spans="1:33" ht="13.5" customHeight="1" thickBot="1">
      <c r="A8" s="3"/>
      <c r="B8" s="72"/>
      <c r="C8" s="371" t="s">
        <v>79</v>
      </c>
      <c r="D8" s="371"/>
      <c r="E8" s="371"/>
      <c r="F8" s="65"/>
      <c r="G8" s="66">
        <v>73211</v>
      </c>
      <c r="H8" s="67">
        <v>19</v>
      </c>
      <c r="I8" s="68">
        <f t="shared" si="1"/>
        <v>75395.1755363</v>
      </c>
      <c r="J8" s="67">
        <f t="shared" si="0"/>
        <v>19.77806616130455</v>
      </c>
      <c r="K8" s="58"/>
      <c r="L8" s="59"/>
      <c r="M8" s="60"/>
      <c r="N8" s="69" t="s">
        <v>80</v>
      </c>
      <c r="O8" s="70">
        <v>13.374862399999998</v>
      </c>
      <c r="Q8" s="38"/>
      <c r="R8" s="38"/>
      <c r="S8" s="38"/>
      <c r="T8" s="38"/>
      <c r="U8" s="52" t="s">
        <v>81</v>
      </c>
      <c r="V8" s="367"/>
      <c r="X8" s="40" t="str">
        <f t="shared" si="2"/>
        <v>飲料・たばこ・飼料</v>
      </c>
      <c r="Y8" s="41">
        <v>2970.3615621000004</v>
      </c>
      <c r="Z8" s="42">
        <v>0.7792011502105296</v>
      </c>
      <c r="AA8" s="43" t="s">
        <v>43</v>
      </c>
      <c r="AB8" s="44">
        <v>13373.005758799996</v>
      </c>
      <c r="AC8" s="45">
        <v>3.5080784783863237</v>
      </c>
      <c r="AD8" s="30"/>
      <c r="AE8" s="43" t="s">
        <v>43</v>
      </c>
      <c r="AF8" s="44">
        <v>13373.005758799996</v>
      </c>
      <c r="AG8" s="45">
        <v>3.5080784783863237</v>
      </c>
    </row>
    <row r="9" spans="1:33" ht="13.5" customHeight="1" thickBot="1">
      <c r="A9" s="3"/>
      <c r="B9" s="72"/>
      <c r="C9" s="371" t="s">
        <v>82</v>
      </c>
      <c r="D9" s="371"/>
      <c r="E9" s="371"/>
      <c r="F9" s="65"/>
      <c r="G9" s="66">
        <v>115813</v>
      </c>
      <c r="H9" s="67">
        <v>30</v>
      </c>
      <c r="I9" s="68">
        <f t="shared" si="1"/>
        <v>110897.92532790001</v>
      </c>
      <c r="J9" s="67">
        <f t="shared" si="0"/>
        <v>29.091337591363555</v>
      </c>
      <c r="K9" s="58"/>
      <c r="L9" s="59"/>
      <c r="M9" s="73"/>
      <c r="N9" s="69" t="s">
        <v>83</v>
      </c>
      <c r="O9" s="70">
        <v>0</v>
      </c>
      <c r="Q9" s="38"/>
      <c r="R9" s="38"/>
      <c r="S9" s="38"/>
      <c r="T9" s="38"/>
      <c r="U9" s="52" t="s">
        <v>84</v>
      </c>
      <c r="V9" s="368"/>
      <c r="X9" s="40" t="str">
        <f t="shared" si="2"/>
        <v>繊維工業</v>
      </c>
      <c r="Y9" s="41">
        <v>625.0071363</v>
      </c>
      <c r="Z9" s="42">
        <v>0.16395521868739885</v>
      </c>
      <c r="AA9" s="43" t="s">
        <v>44</v>
      </c>
      <c r="AB9" s="44">
        <v>10466.139922499997</v>
      </c>
      <c r="AC9" s="45">
        <v>2.7455338669649088</v>
      </c>
      <c r="AD9" s="30"/>
      <c r="AE9" s="43" t="s">
        <v>44</v>
      </c>
      <c r="AF9" s="44">
        <v>10466.139922499997</v>
      </c>
      <c r="AG9" s="45">
        <v>2.7455338669649088</v>
      </c>
    </row>
    <row r="10" spans="1:33" ht="12">
      <c r="A10" s="3"/>
      <c r="B10" s="74"/>
      <c r="C10" s="75"/>
      <c r="D10" s="76"/>
      <c r="E10" s="77" t="s">
        <v>46</v>
      </c>
      <c r="F10" s="78"/>
      <c r="G10" s="66">
        <v>8524</v>
      </c>
      <c r="H10" s="67">
        <v>2.2</v>
      </c>
      <c r="I10" s="68">
        <f t="shared" si="1"/>
        <v>8625.596237999998</v>
      </c>
      <c r="J10" s="67">
        <f t="shared" si="0"/>
        <v>2.262712592183397</v>
      </c>
      <c r="K10" s="79"/>
      <c r="L10" s="59"/>
      <c r="M10" s="80"/>
      <c r="N10" s="81" t="s">
        <v>85</v>
      </c>
      <c r="O10" s="82">
        <v>15.3893065</v>
      </c>
      <c r="R10" s="372" t="s">
        <v>86</v>
      </c>
      <c r="S10" s="372"/>
      <c r="T10" s="372"/>
      <c r="U10" s="372"/>
      <c r="V10" s="372"/>
      <c r="X10" s="40" t="str">
        <f t="shared" si="2"/>
        <v>木材・木製品</v>
      </c>
      <c r="Y10" s="41">
        <v>647.7597337</v>
      </c>
      <c r="Z10" s="42">
        <v>0.16992380186951594</v>
      </c>
      <c r="AA10" s="43" t="s">
        <v>45</v>
      </c>
      <c r="AB10" s="44">
        <v>8778.9450646</v>
      </c>
      <c r="AC10" s="45">
        <v>2.30293987750609</v>
      </c>
      <c r="AD10" s="30"/>
      <c r="AE10" s="43" t="s">
        <v>45</v>
      </c>
      <c r="AF10" s="44">
        <v>8778.9450646</v>
      </c>
      <c r="AG10" s="45">
        <v>2.30293987750609</v>
      </c>
    </row>
    <row r="11" spans="1:33" ht="12">
      <c r="A11" s="3"/>
      <c r="B11" s="74"/>
      <c r="C11" s="75"/>
      <c r="D11" s="83"/>
      <c r="E11" s="84" t="s">
        <v>87</v>
      </c>
      <c r="F11" s="85"/>
      <c r="G11" s="66">
        <v>3140</v>
      </c>
      <c r="H11" s="67">
        <v>0.8</v>
      </c>
      <c r="I11" s="68">
        <f t="shared" si="1"/>
        <v>2970.3615621000004</v>
      </c>
      <c r="J11" s="67">
        <f t="shared" si="0"/>
        <v>0.7792011502105296</v>
      </c>
      <c r="K11" s="79"/>
      <c r="L11" s="59"/>
      <c r="M11" s="71" t="s">
        <v>88</v>
      </c>
      <c r="N11" s="69" t="s">
        <v>89</v>
      </c>
      <c r="O11" s="70">
        <v>14.3721887</v>
      </c>
      <c r="Q11" s="38"/>
      <c r="R11" s="372"/>
      <c r="S11" s="372"/>
      <c r="T11" s="372"/>
      <c r="U11" s="372"/>
      <c r="V11" s="372"/>
      <c r="X11" s="40" t="str">
        <f t="shared" si="2"/>
        <v>家具・装備品</v>
      </c>
      <c r="Y11" s="41">
        <v>217.43077250000002</v>
      </c>
      <c r="Z11" s="42">
        <v>0.057037604507440845</v>
      </c>
      <c r="AA11" s="43" t="s">
        <v>46</v>
      </c>
      <c r="AB11" s="44">
        <v>8625.596237999998</v>
      </c>
      <c r="AC11" s="45">
        <v>2.262712592183397</v>
      </c>
      <c r="AD11" s="30"/>
      <c r="AE11" s="43" t="s">
        <v>46</v>
      </c>
      <c r="AF11" s="44">
        <v>8625.596237999998</v>
      </c>
      <c r="AG11" s="45">
        <v>2.262712592183397</v>
      </c>
    </row>
    <row r="12" spans="1:33" ht="12">
      <c r="A12" s="3"/>
      <c r="B12" s="74"/>
      <c r="C12" s="75"/>
      <c r="D12" s="83"/>
      <c r="E12" s="84" t="s">
        <v>90</v>
      </c>
      <c r="F12" s="85"/>
      <c r="G12" s="66">
        <v>634</v>
      </c>
      <c r="H12" s="67">
        <v>0.2</v>
      </c>
      <c r="I12" s="68">
        <f t="shared" si="1"/>
        <v>625.0071363</v>
      </c>
      <c r="J12" s="67">
        <f t="shared" si="0"/>
        <v>0.16395521868739885</v>
      </c>
      <c r="K12" s="79"/>
      <c r="L12" s="59"/>
      <c r="M12" s="86"/>
      <c r="N12" s="69" t="s">
        <v>91</v>
      </c>
      <c r="O12" s="70">
        <v>1.0171178</v>
      </c>
      <c r="X12" s="40" t="str">
        <f t="shared" si="2"/>
        <v>パルプ・紙・紙加工品</v>
      </c>
      <c r="Y12" s="41">
        <v>29895.2505604</v>
      </c>
      <c r="Z12" s="42">
        <v>7.842282205546339</v>
      </c>
      <c r="AA12" s="43" t="s">
        <v>92</v>
      </c>
      <c r="AB12" s="44">
        <v>4105.960672200001</v>
      </c>
      <c r="AC12" s="45">
        <v>1.0770975895054118</v>
      </c>
      <c r="AD12" s="30"/>
      <c r="AE12" s="43" t="s">
        <v>92</v>
      </c>
      <c r="AF12" s="44">
        <v>4105.960672200001</v>
      </c>
      <c r="AG12" s="45">
        <v>1.0770975895054118</v>
      </c>
    </row>
    <row r="13" spans="1:33" ht="12">
      <c r="A13" s="3"/>
      <c r="B13" s="74"/>
      <c r="C13" s="75"/>
      <c r="D13" s="83"/>
      <c r="E13" s="84" t="s">
        <v>93</v>
      </c>
      <c r="F13" s="85"/>
      <c r="G13" s="66">
        <v>691</v>
      </c>
      <c r="H13" s="67">
        <v>0.2</v>
      </c>
      <c r="I13" s="68">
        <f t="shared" si="1"/>
        <v>647.7597337</v>
      </c>
      <c r="J13" s="67">
        <f t="shared" si="0"/>
        <v>0.16992380186951594</v>
      </c>
      <c r="K13" s="79"/>
      <c r="L13" s="59"/>
      <c r="M13" s="87" t="s">
        <v>94</v>
      </c>
      <c r="N13" s="81" t="s">
        <v>95</v>
      </c>
      <c r="O13" s="82">
        <v>10466.139922499997</v>
      </c>
      <c r="X13" s="40" t="str">
        <f t="shared" si="2"/>
        <v>印刷・同関連</v>
      </c>
      <c r="Y13" s="41">
        <v>557.9582936</v>
      </c>
      <c r="Z13" s="42">
        <v>0.14636660724738657</v>
      </c>
      <c r="AA13" s="43" t="s">
        <v>96</v>
      </c>
      <c r="AB13" s="44">
        <v>3083.107493</v>
      </c>
      <c r="AC13" s="45">
        <v>0.8087772665189856</v>
      </c>
      <c r="AD13" s="30"/>
      <c r="AE13" s="43" t="s">
        <v>47</v>
      </c>
      <c r="AF13" s="44">
        <f>SUM(AB13:AB31)</f>
        <v>22031.089040900006</v>
      </c>
      <c r="AG13" s="45">
        <f>SUM(AC13:AC31)</f>
        <v>5.779313245934717</v>
      </c>
    </row>
    <row r="14" spans="1:30" ht="12">
      <c r="A14" s="3"/>
      <c r="B14" s="74"/>
      <c r="C14" s="75"/>
      <c r="D14" s="83"/>
      <c r="E14" s="84" t="s">
        <v>97</v>
      </c>
      <c r="F14" s="85"/>
      <c r="G14" s="66">
        <v>214</v>
      </c>
      <c r="H14" s="67">
        <v>0.1</v>
      </c>
      <c r="I14" s="68">
        <f t="shared" si="1"/>
        <v>217.43077250000002</v>
      </c>
      <c r="J14" s="67">
        <f t="shared" si="0"/>
        <v>0.057037604507440845</v>
      </c>
      <c r="K14" s="79"/>
      <c r="L14" s="59"/>
      <c r="M14" s="71" t="s">
        <v>98</v>
      </c>
      <c r="N14" s="81" t="s">
        <v>40</v>
      </c>
      <c r="O14" s="82">
        <v>75395.1755363</v>
      </c>
      <c r="X14" s="40" t="str">
        <f t="shared" si="2"/>
        <v>化学工業</v>
      </c>
      <c r="Y14" s="41">
        <v>13373.005758799996</v>
      </c>
      <c r="Z14" s="42">
        <v>3.5080784783863237</v>
      </c>
      <c r="AA14" s="43" t="s">
        <v>99</v>
      </c>
      <c r="AB14" s="44">
        <v>2970.3615621000004</v>
      </c>
      <c r="AC14" s="45">
        <v>0.7792011502105296</v>
      </c>
      <c r="AD14" s="30"/>
    </row>
    <row r="15" spans="1:30" ht="12">
      <c r="A15" s="3"/>
      <c r="B15" s="74"/>
      <c r="C15" s="75"/>
      <c r="D15" s="83"/>
      <c r="E15" s="84" t="s">
        <v>100</v>
      </c>
      <c r="F15" s="85"/>
      <c r="G15" s="66">
        <v>33405</v>
      </c>
      <c r="H15" s="67">
        <v>8.7</v>
      </c>
      <c r="I15" s="68">
        <f t="shared" si="1"/>
        <v>29895.2505604</v>
      </c>
      <c r="J15" s="67">
        <f t="shared" si="0"/>
        <v>7.842282205546339</v>
      </c>
      <c r="K15" s="79"/>
      <c r="L15" s="59"/>
      <c r="M15" s="80"/>
      <c r="N15" s="81" t="s">
        <v>101</v>
      </c>
      <c r="O15" s="82">
        <v>110897.92532790001</v>
      </c>
      <c r="X15" s="40" t="str">
        <f t="shared" si="2"/>
        <v>石油製品・石炭製品</v>
      </c>
      <c r="Y15" s="41">
        <v>1002.9316489000001</v>
      </c>
      <c r="Z15" s="42">
        <v>0.2630944004853486</v>
      </c>
      <c r="AA15" s="43" t="s">
        <v>102</v>
      </c>
      <c r="AB15" s="44">
        <v>2871.3808407</v>
      </c>
      <c r="AC15" s="45">
        <v>0.7532359973659644</v>
      </c>
      <c r="AD15" s="30"/>
    </row>
    <row r="16" spans="1:30" ht="12">
      <c r="A16" s="3"/>
      <c r="B16" s="74"/>
      <c r="C16" s="75"/>
      <c r="D16" s="83"/>
      <c r="E16" s="84" t="s">
        <v>103</v>
      </c>
      <c r="F16" s="85"/>
      <c r="G16" s="66">
        <v>624</v>
      </c>
      <c r="H16" s="67">
        <v>0.2</v>
      </c>
      <c r="I16" s="68">
        <f t="shared" si="1"/>
        <v>557.9582936</v>
      </c>
      <c r="J16" s="67">
        <f t="shared" si="0"/>
        <v>0.14636660724738657</v>
      </c>
      <c r="K16" s="79"/>
      <c r="L16" s="59"/>
      <c r="M16" s="60"/>
      <c r="N16" s="69" t="s">
        <v>46</v>
      </c>
      <c r="O16" s="70">
        <v>8625.596237999998</v>
      </c>
      <c r="X16" s="40" t="str">
        <f t="shared" si="2"/>
        <v>プラスチック製品</v>
      </c>
      <c r="Y16" s="41">
        <v>1090.6491036999998</v>
      </c>
      <c r="Z16" s="42">
        <v>0.28610491292457424</v>
      </c>
      <c r="AA16" s="43" t="s">
        <v>104</v>
      </c>
      <c r="AB16" s="44">
        <v>2494.2764406</v>
      </c>
      <c r="AC16" s="45">
        <v>0.6543119518704283</v>
      </c>
      <c r="AD16" s="30"/>
    </row>
    <row r="17" spans="1:30" ht="12">
      <c r="A17" s="3"/>
      <c r="B17" s="74"/>
      <c r="C17" s="75"/>
      <c r="D17" s="83"/>
      <c r="E17" s="84" t="s">
        <v>43</v>
      </c>
      <c r="F17" s="85"/>
      <c r="G17" s="66">
        <v>13890</v>
      </c>
      <c r="H17" s="67">
        <v>3.6</v>
      </c>
      <c r="I17" s="68">
        <f t="shared" si="1"/>
        <v>13373.005758799996</v>
      </c>
      <c r="J17" s="67">
        <f t="shared" si="0"/>
        <v>3.5080784783863237</v>
      </c>
      <c r="K17" s="79"/>
      <c r="L17" s="59"/>
      <c r="M17" s="60"/>
      <c r="N17" s="69" t="s">
        <v>105</v>
      </c>
      <c r="O17" s="70">
        <v>2970.3615621000004</v>
      </c>
      <c r="X17" s="40" t="str">
        <f t="shared" si="2"/>
        <v>ゴム製品</v>
      </c>
      <c r="Y17" s="41">
        <v>300.93455240000003</v>
      </c>
      <c r="Z17" s="42">
        <v>0.07894276318415294</v>
      </c>
      <c r="AA17" s="43" t="s">
        <v>106</v>
      </c>
      <c r="AB17" s="44">
        <v>1951.4481447999997</v>
      </c>
      <c r="AC17" s="45">
        <v>0.5119143266617494</v>
      </c>
      <c r="AD17" s="30"/>
    </row>
    <row r="18" spans="1:30" ht="12">
      <c r="A18" s="3"/>
      <c r="B18" s="74"/>
      <c r="C18" s="75"/>
      <c r="D18" s="88"/>
      <c r="E18" s="89" t="s">
        <v>107</v>
      </c>
      <c r="F18" s="90"/>
      <c r="G18" s="66">
        <v>924</v>
      </c>
      <c r="H18" s="67">
        <v>0.2</v>
      </c>
      <c r="I18" s="68">
        <f t="shared" si="1"/>
        <v>1002.9316489000001</v>
      </c>
      <c r="J18" s="67">
        <f t="shared" si="0"/>
        <v>0.2630944004853486</v>
      </c>
      <c r="K18" s="79"/>
      <c r="L18" s="59"/>
      <c r="M18" s="60"/>
      <c r="N18" s="69" t="s">
        <v>90</v>
      </c>
      <c r="O18" s="70">
        <v>625.0071363</v>
      </c>
      <c r="X18" s="40" t="str">
        <f t="shared" si="2"/>
        <v>なめし革・同製品・毛皮</v>
      </c>
      <c r="Y18" s="41">
        <v>56.80536589999999</v>
      </c>
      <c r="Z18" s="42">
        <v>0.014901487755624221</v>
      </c>
      <c r="AA18" s="43" t="s">
        <v>108</v>
      </c>
      <c r="AB18" s="44">
        <v>1761.7203767</v>
      </c>
      <c r="AC18" s="45">
        <v>0.46214392260835246</v>
      </c>
      <c r="AD18" s="30"/>
    </row>
    <row r="19" spans="1:30" ht="12">
      <c r="A19" s="3"/>
      <c r="B19" s="74"/>
      <c r="C19" s="75"/>
      <c r="D19" s="91"/>
      <c r="E19" s="84" t="s">
        <v>109</v>
      </c>
      <c r="F19" s="92"/>
      <c r="G19" s="66">
        <v>1117</v>
      </c>
      <c r="H19" s="67">
        <v>0.3</v>
      </c>
      <c r="I19" s="68">
        <f t="shared" si="1"/>
        <v>1090.6491036999998</v>
      </c>
      <c r="J19" s="67">
        <f t="shared" si="0"/>
        <v>0.28610491292457424</v>
      </c>
      <c r="K19" s="79"/>
      <c r="L19" s="59"/>
      <c r="M19" s="60"/>
      <c r="N19" s="69" t="s">
        <v>110</v>
      </c>
      <c r="O19" s="70">
        <v>647.7597337</v>
      </c>
      <c r="X19" s="40" t="str">
        <f t="shared" si="2"/>
        <v>窯業・土石製品</v>
      </c>
      <c r="Y19" s="41">
        <v>8778.9450646</v>
      </c>
      <c r="Z19" s="42">
        <v>2.30293987750609</v>
      </c>
      <c r="AA19" s="43" t="s">
        <v>111</v>
      </c>
      <c r="AB19" s="44">
        <v>1178.994474</v>
      </c>
      <c r="AC19" s="45">
        <v>0.3092801435200266</v>
      </c>
      <c r="AD19" s="30"/>
    </row>
    <row r="20" spans="1:30" ht="12">
      <c r="A20" s="3"/>
      <c r="B20" s="74"/>
      <c r="C20" s="75"/>
      <c r="D20" s="88"/>
      <c r="E20" s="84" t="s">
        <v>112</v>
      </c>
      <c r="F20" s="85"/>
      <c r="G20" s="66">
        <v>300</v>
      </c>
      <c r="H20" s="67">
        <v>0.1</v>
      </c>
      <c r="I20" s="68">
        <f t="shared" si="1"/>
        <v>300.93455240000003</v>
      </c>
      <c r="J20" s="67">
        <f t="shared" si="0"/>
        <v>0.07894276318415294</v>
      </c>
      <c r="K20" s="79"/>
      <c r="L20" s="59"/>
      <c r="M20" s="60"/>
      <c r="N20" s="69" t="s">
        <v>113</v>
      </c>
      <c r="O20" s="70">
        <v>217.43077250000002</v>
      </c>
      <c r="X20" s="40" t="str">
        <f t="shared" si="2"/>
        <v>鉄鋼業</v>
      </c>
      <c r="Y20" s="41">
        <v>28249.115945700003</v>
      </c>
      <c r="Z20" s="42">
        <v>7.410459358946891</v>
      </c>
      <c r="AA20" s="43" t="s">
        <v>114</v>
      </c>
      <c r="AB20" s="44">
        <v>1090.6491036999998</v>
      </c>
      <c r="AC20" s="45">
        <v>0.28610491292457424</v>
      </c>
      <c r="AD20" s="30"/>
    </row>
    <row r="21" spans="1:30" ht="12">
      <c r="A21" s="3"/>
      <c r="B21" s="74"/>
      <c r="C21" s="75"/>
      <c r="D21" s="88"/>
      <c r="E21" s="84" t="s">
        <v>115</v>
      </c>
      <c r="F21" s="85"/>
      <c r="G21" s="66">
        <v>64</v>
      </c>
      <c r="H21" s="67">
        <v>0</v>
      </c>
      <c r="I21" s="68">
        <f t="shared" si="1"/>
        <v>56.80536589999999</v>
      </c>
      <c r="J21" s="67">
        <f t="shared" si="0"/>
        <v>0.014901487755624221</v>
      </c>
      <c r="K21" s="79"/>
      <c r="L21" s="59"/>
      <c r="M21" s="60"/>
      <c r="N21" s="69" t="s">
        <v>116</v>
      </c>
      <c r="O21" s="70">
        <v>29895.2505604</v>
      </c>
      <c r="X21" s="40" t="str">
        <f t="shared" si="2"/>
        <v>非鉄金属</v>
      </c>
      <c r="Y21" s="41">
        <v>2494.2764406</v>
      </c>
      <c r="Z21" s="42">
        <v>0.6543119518704283</v>
      </c>
      <c r="AA21" s="43" t="s">
        <v>117</v>
      </c>
      <c r="AB21" s="44">
        <v>1002.9316489000001</v>
      </c>
      <c r="AC21" s="45">
        <v>0.2630944004853486</v>
      </c>
      <c r="AD21" s="30"/>
    </row>
    <row r="22" spans="1:30" ht="12">
      <c r="A22" s="3"/>
      <c r="B22" s="74"/>
      <c r="C22" s="75"/>
      <c r="D22" s="88"/>
      <c r="E22" s="84" t="s">
        <v>118</v>
      </c>
      <c r="F22" s="85"/>
      <c r="G22" s="66">
        <v>8987</v>
      </c>
      <c r="H22" s="67">
        <v>2.3</v>
      </c>
      <c r="I22" s="68">
        <f t="shared" si="1"/>
        <v>8778.9450646</v>
      </c>
      <c r="J22" s="67">
        <f t="shared" si="0"/>
        <v>2.30293987750609</v>
      </c>
      <c r="K22" s="58"/>
      <c r="L22" s="59"/>
      <c r="M22" s="60"/>
      <c r="N22" s="69" t="s">
        <v>119</v>
      </c>
      <c r="O22" s="70">
        <v>557.9582936</v>
      </c>
      <c r="X22" s="40" t="str">
        <f t="shared" si="2"/>
        <v>金属製品</v>
      </c>
      <c r="Y22" s="41">
        <v>1951.4481447999997</v>
      </c>
      <c r="Z22" s="42">
        <v>0.5119143266617494</v>
      </c>
      <c r="AA22" s="43" t="s">
        <v>120</v>
      </c>
      <c r="AB22" s="44">
        <v>691.1161998</v>
      </c>
      <c r="AC22" s="45">
        <v>0.18129730221548038</v>
      </c>
      <c r="AD22" s="30"/>
    </row>
    <row r="23" spans="1:30" ht="12">
      <c r="A23" s="3"/>
      <c r="B23" s="74"/>
      <c r="C23" s="75"/>
      <c r="D23" s="88"/>
      <c r="E23" s="84" t="s">
        <v>42</v>
      </c>
      <c r="F23" s="85"/>
      <c r="G23" s="66">
        <v>28634</v>
      </c>
      <c r="H23" s="67">
        <v>7.4</v>
      </c>
      <c r="I23" s="68">
        <f t="shared" si="1"/>
        <v>28249.115945700003</v>
      </c>
      <c r="J23" s="67">
        <f t="shared" si="0"/>
        <v>7.410459358946891</v>
      </c>
      <c r="K23" s="58"/>
      <c r="L23" s="59"/>
      <c r="M23" s="60"/>
      <c r="N23" s="69" t="s">
        <v>43</v>
      </c>
      <c r="O23" s="70">
        <v>13373.005758799996</v>
      </c>
      <c r="X23" s="40" t="str">
        <f t="shared" si="2"/>
        <v>はん用機械器具、生産用機械器具、業務用機械器具、その他の製造業</v>
      </c>
      <c r="Y23" s="41">
        <v>2871.3808407</v>
      </c>
      <c r="Z23" s="42">
        <v>0.7532359973659644</v>
      </c>
      <c r="AA23" s="43" t="s">
        <v>121</v>
      </c>
      <c r="AB23" s="44">
        <v>647.7597337</v>
      </c>
      <c r="AC23" s="45">
        <v>0.16992380186951594</v>
      </c>
      <c r="AD23" s="30"/>
    </row>
    <row r="24" spans="1:30" ht="12">
      <c r="A24" s="3"/>
      <c r="B24" s="74"/>
      <c r="C24" s="75"/>
      <c r="D24" s="88"/>
      <c r="E24" s="84" t="s">
        <v>122</v>
      </c>
      <c r="F24" s="85"/>
      <c r="G24" s="66">
        <v>2567</v>
      </c>
      <c r="H24" s="67">
        <v>0.7</v>
      </c>
      <c r="I24" s="68">
        <f t="shared" si="1"/>
        <v>2494.2764406</v>
      </c>
      <c r="J24" s="67">
        <f t="shared" si="0"/>
        <v>0.6543119518704283</v>
      </c>
      <c r="K24" s="58"/>
      <c r="L24" s="59"/>
      <c r="M24" s="60"/>
      <c r="N24" s="69" t="s">
        <v>123</v>
      </c>
      <c r="O24" s="70">
        <v>1002.9316489000001</v>
      </c>
      <c r="X24" s="40" t="str">
        <f t="shared" si="2"/>
        <v>電子部品・デバイス・電子回路、電気機械器具、情報通信機械器具</v>
      </c>
      <c r="Y24" s="41">
        <v>4105.960672200001</v>
      </c>
      <c r="Z24" s="42">
        <v>1.0770975895054118</v>
      </c>
      <c r="AA24" s="43" t="s">
        <v>90</v>
      </c>
      <c r="AB24" s="44">
        <v>625.0071363</v>
      </c>
      <c r="AC24" s="45">
        <v>0.16395521868739885</v>
      </c>
      <c r="AD24" s="30"/>
    </row>
    <row r="25" spans="1:30" ht="12">
      <c r="A25" s="3"/>
      <c r="B25" s="74"/>
      <c r="C25" s="75"/>
      <c r="D25" s="88"/>
      <c r="E25" s="84" t="s">
        <v>124</v>
      </c>
      <c r="F25" s="85"/>
      <c r="G25" s="66">
        <v>2054</v>
      </c>
      <c r="H25" s="67">
        <v>0.5</v>
      </c>
      <c r="I25" s="68">
        <f t="shared" si="1"/>
        <v>1951.4481447999997</v>
      </c>
      <c r="J25" s="67">
        <f t="shared" si="0"/>
        <v>0.5119143266617494</v>
      </c>
      <c r="K25" s="58"/>
      <c r="L25" s="59"/>
      <c r="M25" s="60"/>
      <c r="N25" s="69" t="s">
        <v>125</v>
      </c>
      <c r="O25" s="70">
        <v>1090.6491036999998</v>
      </c>
      <c r="X25" s="40" t="str">
        <f t="shared" si="2"/>
        <v>輸送用機械器具製造業</v>
      </c>
      <c r="Y25" s="41">
        <v>3083.107493</v>
      </c>
      <c r="Z25" s="42">
        <v>0.8087772665189856</v>
      </c>
      <c r="AA25" s="43" t="s">
        <v>126</v>
      </c>
      <c r="AB25" s="44">
        <v>557.9582936</v>
      </c>
      <c r="AC25" s="45">
        <v>0.14636660724738657</v>
      </c>
      <c r="AD25" s="30"/>
    </row>
    <row r="26" spans="1:30" ht="24">
      <c r="A26" s="3"/>
      <c r="B26" s="74"/>
      <c r="C26" s="75"/>
      <c r="D26" s="88"/>
      <c r="E26" s="84" t="s">
        <v>127</v>
      </c>
      <c r="F26" s="85"/>
      <c r="G26" s="66">
        <v>2577</v>
      </c>
      <c r="H26" s="67">
        <v>0.7</v>
      </c>
      <c r="I26" s="68">
        <f>SUM(O32+O33+O34+O39)</f>
        <v>2871.3808407</v>
      </c>
      <c r="J26" s="67">
        <f t="shared" si="0"/>
        <v>0.7532359973659644</v>
      </c>
      <c r="K26" s="58"/>
      <c r="L26" s="59"/>
      <c r="M26" s="60"/>
      <c r="N26" s="69" t="s">
        <v>128</v>
      </c>
      <c r="O26" s="70">
        <v>300.93455240000003</v>
      </c>
      <c r="X26" s="40" t="str">
        <f aca="true" t="shared" si="3" ref="X26:X31">C29</f>
        <v>電気・ガス・熱供給・水道業</v>
      </c>
      <c r="Y26" s="41">
        <v>95575.88619419998</v>
      </c>
      <c r="Z26" s="42">
        <v>25.071978241685883</v>
      </c>
      <c r="AA26" s="43" t="s">
        <v>129</v>
      </c>
      <c r="AB26" s="44">
        <v>418.31479909999996</v>
      </c>
      <c r="AC26" s="45">
        <v>0.10973457802839459</v>
      </c>
      <c r="AD26" s="30"/>
    </row>
    <row r="27" spans="1:30" ht="24">
      <c r="A27" s="3"/>
      <c r="B27" s="74"/>
      <c r="C27" s="75"/>
      <c r="D27" s="88"/>
      <c r="E27" s="84" t="s">
        <v>130</v>
      </c>
      <c r="F27" s="85"/>
      <c r="G27" s="66">
        <v>4339</v>
      </c>
      <c r="H27" s="67">
        <v>1.1</v>
      </c>
      <c r="I27" s="68">
        <f>SUM(O35+O36+O37)</f>
        <v>4105.960672200001</v>
      </c>
      <c r="J27" s="67">
        <f t="shared" si="0"/>
        <v>1.0770975895054118</v>
      </c>
      <c r="K27" s="58"/>
      <c r="L27" s="59"/>
      <c r="M27" s="71" t="s">
        <v>131</v>
      </c>
      <c r="N27" s="69" t="s">
        <v>132</v>
      </c>
      <c r="O27" s="70">
        <v>56.80536589999999</v>
      </c>
      <c r="X27" s="40" t="str">
        <f t="shared" si="3"/>
        <v>情報通信業、運輸業</v>
      </c>
      <c r="Y27" s="41">
        <v>691.1161998</v>
      </c>
      <c r="Z27" s="42">
        <v>0.18129730221548038</v>
      </c>
      <c r="AA27" s="43" t="s">
        <v>133</v>
      </c>
      <c r="AB27" s="44">
        <v>300.93455240000003</v>
      </c>
      <c r="AC27" s="45">
        <v>0.07894276318415294</v>
      </c>
      <c r="AD27" s="30"/>
    </row>
    <row r="28" spans="1:30" ht="12">
      <c r="A28" s="3"/>
      <c r="B28" s="74"/>
      <c r="C28" s="75"/>
      <c r="D28" s="93"/>
      <c r="E28" s="94" t="s">
        <v>134</v>
      </c>
      <c r="F28" s="95"/>
      <c r="G28" s="66">
        <v>3128</v>
      </c>
      <c r="H28" s="67">
        <v>0.8</v>
      </c>
      <c r="I28" s="68">
        <f>O38</f>
        <v>3083.107493</v>
      </c>
      <c r="J28" s="67">
        <f t="shared" si="0"/>
        <v>0.8087772665189856</v>
      </c>
      <c r="K28" s="58"/>
      <c r="L28" s="59"/>
      <c r="M28" s="60"/>
      <c r="N28" s="69" t="s">
        <v>135</v>
      </c>
      <c r="O28" s="70">
        <v>8778.9450646</v>
      </c>
      <c r="X28" s="40" t="str">
        <f t="shared" si="3"/>
        <v>卸売・小売業、飲食店・宿泊業</v>
      </c>
      <c r="Y28" s="41">
        <v>1761.7203767</v>
      </c>
      <c r="Z28" s="42">
        <v>0.46214392260835246</v>
      </c>
      <c r="AA28" s="43" t="s">
        <v>136</v>
      </c>
      <c r="AB28" s="44">
        <v>217.43077250000002</v>
      </c>
      <c r="AC28" s="45">
        <v>0.057037604507440845</v>
      </c>
      <c r="AD28" s="30"/>
    </row>
    <row r="29" spans="1:30" ht="13.5" customHeight="1">
      <c r="A29" s="3"/>
      <c r="B29" s="64"/>
      <c r="C29" s="370" t="s">
        <v>38</v>
      </c>
      <c r="D29" s="370"/>
      <c r="E29" s="370"/>
      <c r="F29" s="95"/>
      <c r="G29" s="66">
        <v>95572</v>
      </c>
      <c r="H29" s="67">
        <v>24.8</v>
      </c>
      <c r="I29" s="68">
        <f>O40</f>
        <v>95575.88619419998</v>
      </c>
      <c r="J29" s="67">
        <f t="shared" si="0"/>
        <v>25.071978241685883</v>
      </c>
      <c r="K29" s="58"/>
      <c r="L29" s="59"/>
      <c r="M29" s="60"/>
      <c r="N29" s="69" t="s">
        <v>42</v>
      </c>
      <c r="O29" s="70">
        <v>28249.115945700003</v>
      </c>
      <c r="X29" s="40" t="str">
        <f t="shared" si="3"/>
        <v>医療・福祉</v>
      </c>
      <c r="Y29" s="41">
        <v>418.31479909999996</v>
      </c>
      <c r="Z29" s="42">
        <v>0.10973457802839459</v>
      </c>
      <c r="AA29" s="43" t="s">
        <v>137</v>
      </c>
      <c r="AB29" s="44">
        <v>95.50279660000001</v>
      </c>
      <c r="AC29" s="45">
        <v>0.025052804987966304</v>
      </c>
      <c r="AD29" s="30"/>
    </row>
    <row r="30" spans="1:30" ht="13.5" customHeight="1">
      <c r="A30" s="3"/>
      <c r="B30" s="64"/>
      <c r="C30" s="370" t="s">
        <v>138</v>
      </c>
      <c r="D30" s="370"/>
      <c r="E30" s="370"/>
      <c r="F30" s="95"/>
      <c r="G30" s="66">
        <v>759</v>
      </c>
      <c r="H30" s="67">
        <v>0.2</v>
      </c>
      <c r="I30" s="68">
        <f>SUM(O46+O52)</f>
        <v>691.1161998</v>
      </c>
      <c r="J30" s="67">
        <f t="shared" si="0"/>
        <v>0.18129730221548038</v>
      </c>
      <c r="K30" s="58"/>
      <c r="L30" s="59"/>
      <c r="M30" s="60"/>
      <c r="N30" s="69" t="s">
        <v>139</v>
      </c>
      <c r="O30" s="70">
        <v>2494.2764406</v>
      </c>
      <c r="V30" s="24"/>
      <c r="X30" s="40" t="str">
        <f t="shared" si="3"/>
        <v>教育、学習支援業、複合サービス業、        サービス業等</v>
      </c>
      <c r="Y30" s="41">
        <v>1178.994474</v>
      </c>
      <c r="Z30" s="42">
        <v>0.3092801435200266</v>
      </c>
      <c r="AA30" s="43" t="s">
        <v>140</v>
      </c>
      <c r="AB30" s="44">
        <v>56.80536589999999</v>
      </c>
      <c r="AC30" s="45">
        <v>0.014901487755624221</v>
      </c>
      <c r="AD30" s="30"/>
    </row>
    <row r="31" spans="1:30" ht="13.5" customHeight="1">
      <c r="A31" s="3"/>
      <c r="B31" s="64"/>
      <c r="C31" s="370" t="s">
        <v>141</v>
      </c>
      <c r="D31" s="370"/>
      <c r="E31" s="370"/>
      <c r="F31" s="95"/>
      <c r="G31" s="66">
        <v>1833</v>
      </c>
      <c r="H31" s="67">
        <v>0.5</v>
      </c>
      <c r="I31" s="68">
        <f>SUM(O57+O72)</f>
        <v>1761.7203767</v>
      </c>
      <c r="J31" s="67">
        <f t="shared" si="0"/>
        <v>0.46214392260835246</v>
      </c>
      <c r="K31" s="58"/>
      <c r="L31" s="59"/>
      <c r="M31" s="60"/>
      <c r="N31" s="69" t="s">
        <v>142</v>
      </c>
      <c r="O31" s="70">
        <v>1951.4481447999997</v>
      </c>
      <c r="U31" s="96"/>
      <c r="V31" s="26"/>
      <c r="X31" s="40" t="str">
        <f t="shared" si="3"/>
        <v>公務</v>
      </c>
      <c r="Y31" s="41">
        <v>95.50279660000001</v>
      </c>
      <c r="Z31" s="42">
        <v>0.025052804987966304</v>
      </c>
      <c r="AA31" s="43" t="s">
        <v>89</v>
      </c>
      <c r="AB31" s="44">
        <v>15.3893065</v>
      </c>
      <c r="AC31" s="45">
        <v>0.004037005285398545</v>
      </c>
      <c r="AD31" s="30"/>
    </row>
    <row r="32" spans="1:15" ht="13.5" customHeight="1">
      <c r="A32" s="3"/>
      <c r="B32" s="64"/>
      <c r="C32" s="370" t="s">
        <v>143</v>
      </c>
      <c r="D32" s="370"/>
      <c r="E32" s="370"/>
      <c r="F32" s="95"/>
      <c r="G32" s="66">
        <v>447</v>
      </c>
      <c r="H32" s="67">
        <v>0.1</v>
      </c>
      <c r="I32" s="68">
        <f>O78</f>
        <v>418.31479909999996</v>
      </c>
      <c r="J32" s="67">
        <f t="shared" si="0"/>
        <v>0.10973457802839459</v>
      </c>
      <c r="K32" s="58"/>
      <c r="L32" s="59"/>
      <c r="M32" s="60"/>
      <c r="N32" s="69" t="s">
        <v>144</v>
      </c>
      <c r="O32" s="70">
        <v>701.2534673</v>
      </c>
    </row>
    <row r="33" spans="1:35" ht="27" customHeight="1">
      <c r="A33" s="3"/>
      <c r="B33" s="97"/>
      <c r="C33" s="370" t="s">
        <v>145</v>
      </c>
      <c r="D33" s="370"/>
      <c r="E33" s="370"/>
      <c r="F33" s="98"/>
      <c r="G33" s="99">
        <v>1542</v>
      </c>
      <c r="H33" s="100">
        <v>0.4</v>
      </c>
      <c r="I33" s="101">
        <f>SUM(O67+O69+O76+O77+O81+O82)</f>
        <v>1178.994474</v>
      </c>
      <c r="J33" s="67">
        <f t="shared" si="0"/>
        <v>0.3092801435200266</v>
      </c>
      <c r="K33" s="58"/>
      <c r="L33" s="59"/>
      <c r="M33" s="60"/>
      <c r="N33" s="69" t="s">
        <v>146</v>
      </c>
      <c r="O33" s="70">
        <v>974.1766600000001</v>
      </c>
      <c r="Q33" s="24"/>
      <c r="R33" s="24"/>
      <c r="S33" s="24"/>
      <c r="T33" s="24"/>
      <c r="U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  <c r="AG33" s="24"/>
      <c r="AH33" s="24"/>
      <c r="AI33" s="24"/>
    </row>
    <row r="34" spans="1:15" ht="13.5" customHeight="1" thickBot="1">
      <c r="A34" s="3"/>
      <c r="B34" s="72"/>
      <c r="C34" s="373" t="s">
        <v>147</v>
      </c>
      <c r="D34" s="373"/>
      <c r="E34" s="373"/>
      <c r="F34" s="102"/>
      <c r="G34" s="103">
        <v>127</v>
      </c>
      <c r="H34" s="104">
        <v>0</v>
      </c>
      <c r="I34" s="105">
        <f>O86</f>
        <v>95.50279660000001</v>
      </c>
      <c r="J34" s="104">
        <f t="shared" si="0"/>
        <v>0.025052804987966304</v>
      </c>
      <c r="K34" s="58"/>
      <c r="L34" s="59"/>
      <c r="M34" s="60"/>
      <c r="N34" s="69" t="s">
        <v>148</v>
      </c>
      <c r="O34" s="70">
        <v>403.3488699</v>
      </c>
    </row>
    <row r="35" spans="1:15" ht="13.5" customHeight="1" thickBot="1" thickTop="1">
      <c r="A35" s="3"/>
      <c r="B35" s="106"/>
      <c r="C35" s="374" t="s">
        <v>149</v>
      </c>
      <c r="D35" s="374"/>
      <c r="E35" s="374"/>
      <c r="F35" s="107"/>
      <c r="G35" s="108">
        <v>385988</v>
      </c>
      <c r="H35" s="109">
        <v>100</v>
      </c>
      <c r="I35" s="110">
        <f>O87</f>
        <v>381206.0032633998</v>
      </c>
      <c r="J35" s="109">
        <v>100</v>
      </c>
      <c r="K35" s="58"/>
      <c r="L35" s="59"/>
      <c r="M35" s="60"/>
      <c r="N35" s="69" t="s">
        <v>150</v>
      </c>
      <c r="O35" s="70">
        <v>2169.1610320000004</v>
      </c>
    </row>
    <row r="36" spans="1:15" ht="12">
      <c r="A36" s="3"/>
      <c r="B36" s="375" t="s">
        <v>151</v>
      </c>
      <c r="C36" s="375"/>
      <c r="D36" s="375"/>
      <c r="E36" s="375"/>
      <c r="F36" s="375"/>
      <c r="G36" s="375"/>
      <c r="H36" s="375"/>
      <c r="I36" s="375"/>
      <c r="J36" s="375"/>
      <c r="K36" s="111"/>
      <c r="L36" s="112"/>
      <c r="M36" s="60"/>
      <c r="N36" s="69" t="s">
        <v>152</v>
      </c>
      <c r="O36" s="70">
        <v>1752.0843715000003</v>
      </c>
    </row>
    <row r="37" spans="1:15" ht="12">
      <c r="A37" s="3"/>
      <c r="B37" s="376" t="s">
        <v>153</v>
      </c>
      <c r="C37" s="376"/>
      <c r="D37" s="376"/>
      <c r="E37" s="376"/>
      <c r="F37" s="376"/>
      <c r="G37" s="376"/>
      <c r="H37" s="376"/>
      <c r="I37" s="376"/>
      <c r="J37" s="376"/>
      <c r="K37" s="111"/>
      <c r="L37" s="112"/>
      <c r="M37" s="60"/>
      <c r="N37" s="69" t="s">
        <v>154</v>
      </c>
      <c r="O37" s="70">
        <v>184.7152687</v>
      </c>
    </row>
    <row r="38" spans="13:15" ht="12">
      <c r="M38" s="60"/>
      <c r="N38" s="69" t="s">
        <v>96</v>
      </c>
      <c r="O38" s="70">
        <v>3083.107493</v>
      </c>
    </row>
    <row r="39" spans="13:15" ht="12">
      <c r="M39" s="60"/>
      <c r="N39" s="69" t="s">
        <v>155</v>
      </c>
      <c r="O39" s="70">
        <v>792.6018435000001</v>
      </c>
    </row>
    <row r="40" spans="13:15" ht="12">
      <c r="M40" s="80"/>
      <c r="N40" s="81" t="s">
        <v>156</v>
      </c>
      <c r="O40" s="82">
        <v>95575.88619419998</v>
      </c>
    </row>
    <row r="41" spans="13:15" ht="12">
      <c r="M41" s="71" t="s">
        <v>157</v>
      </c>
      <c r="N41" s="69" t="s">
        <v>158</v>
      </c>
      <c r="O41" s="70">
        <v>9691.5600607</v>
      </c>
    </row>
    <row r="42" spans="13:15" ht="12">
      <c r="M42" s="71" t="s">
        <v>159</v>
      </c>
      <c r="N42" s="69" t="s">
        <v>160</v>
      </c>
      <c r="O42" s="70">
        <v>7.5171534</v>
      </c>
    </row>
    <row r="43" spans="13:15" ht="12">
      <c r="M43" s="71" t="s">
        <v>161</v>
      </c>
      <c r="N43" s="69" t="s">
        <v>162</v>
      </c>
      <c r="O43" s="70">
        <v>54.2792422</v>
      </c>
    </row>
    <row r="44" spans="13:15" ht="12">
      <c r="M44" s="60"/>
      <c r="N44" s="69" t="s">
        <v>163</v>
      </c>
      <c r="O44" s="70">
        <v>11006.906851999998</v>
      </c>
    </row>
    <row r="45" spans="13:15" ht="12">
      <c r="M45" s="73"/>
      <c r="N45" s="69" t="s">
        <v>164</v>
      </c>
      <c r="O45" s="70">
        <v>74815.62288589998</v>
      </c>
    </row>
    <row r="46" spans="13:15" ht="12">
      <c r="M46" s="80"/>
      <c r="N46" s="81" t="s">
        <v>165</v>
      </c>
      <c r="O46" s="82">
        <v>133.24840369999998</v>
      </c>
    </row>
    <row r="47" spans="13:15" ht="12">
      <c r="M47" s="60"/>
      <c r="N47" s="69" t="s">
        <v>166</v>
      </c>
      <c r="O47" s="70">
        <v>59.6075551</v>
      </c>
    </row>
    <row r="48" spans="13:15" ht="12">
      <c r="M48" s="71" t="s">
        <v>167</v>
      </c>
      <c r="N48" s="69" t="s">
        <v>168</v>
      </c>
      <c r="O48" s="70">
        <v>3.3163046</v>
      </c>
    </row>
    <row r="49" spans="13:15" ht="12">
      <c r="M49" s="60"/>
      <c r="N49" s="69" t="s">
        <v>169</v>
      </c>
      <c r="O49" s="70">
        <v>28.295877599999997</v>
      </c>
    </row>
    <row r="50" spans="13:15" ht="12">
      <c r="M50" s="60"/>
      <c r="N50" s="69" t="s">
        <v>170</v>
      </c>
      <c r="O50" s="70">
        <v>1.4761654</v>
      </c>
    </row>
    <row r="51" spans="13:15" ht="12">
      <c r="M51" s="73"/>
      <c r="N51" s="69" t="s">
        <v>171</v>
      </c>
      <c r="O51" s="70">
        <v>40.55250099999999</v>
      </c>
    </row>
    <row r="52" spans="13:15" ht="12">
      <c r="M52" s="60"/>
      <c r="N52" s="81" t="s">
        <v>172</v>
      </c>
      <c r="O52" s="82">
        <v>557.8677961</v>
      </c>
    </row>
    <row r="53" spans="13:15" ht="12">
      <c r="M53" s="71" t="s">
        <v>173</v>
      </c>
      <c r="N53" s="69" t="s">
        <v>174</v>
      </c>
      <c r="O53" s="70">
        <v>71.446061</v>
      </c>
    </row>
    <row r="54" spans="13:15" ht="12">
      <c r="M54" s="71"/>
      <c r="N54" s="69" t="s">
        <v>175</v>
      </c>
      <c r="O54" s="70">
        <v>43.19308549999999</v>
      </c>
    </row>
    <row r="55" spans="13:15" ht="12">
      <c r="M55" s="71" t="s">
        <v>176</v>
      </c>
      <c r="N55" s="69" t="s">
        <v>177</v>
      </c>
      <c r="O55" s="70">
        <v>226.9297934</v>
      </c>
    </row>
    <row r="56" spans="13:15" ht="12">
      <c r="M56" s="60"/>
      <c r="N56" s="69" t="s">
        <v>178</v>
      </c>
      <c r="O56" s="70">
        <v>216.2988562</v>
      </c>
    </row>
    <row r="57" spans="13:15" ht="12">
      <c r="M57" s="80"/>
      <c r="N57" s="81" t="s">
        <v>179</v>
      </c>
      <c r="O57" s="82">
        <v>1462.6883868</v>
      </c>
    </row>
    <row r="58" spans="13:15" ht="12">
      <c r="M58" s="71" t="s">
        <v>180</v>
      </c>
      <c r="N58" s="69" t="s">
        <v>181</v>
      </c>
      <c r="O58" s="70">
        <v>114.35575349999999</v>
      </c>
    </row>
    <row r="59" spans="13:15" ht="12">
      <c r="M59" s="71"/>
      <c r="N59" s="69" t="s">
        <v>182</v>
      </c>
      <c r="O59" s="70">
        <v>33.3865987</v>
      </c>
    </row>
    <row r="60" spans="13:15" ht="12">
      <c r="M60" s="71" t="s">
        <v>183</v>
      </c>
      <c r="N60" s="69" t="s">
        <v>184</v>
      </c>
      <c r="O60" s="70">
        <v>136.01202460000002</v>
      </c>
    </row>
    <row r="61" spans="13:15" ht="12">
      <c r="M61" s="60"/>
      <c r="N61" s="69" t="s">
        <v>185</v>
      </c>
      <c r="O61" s="70">
        <v>428.55647380000005</v>
      </c>
    </row>
    <row r="62" spans="13:15" ht="12">
      <c r="M62" s="60"/>
      <c r="N62" s="69" t="s">
        <v>186</v>
      </c>
      <c r="O62" s="70">
        <v>293.66824929999996</v>
      </c>
    </row>
    <row r="63" spans="13:15" ht="12">
      <c r="M63" s="60"/>
      <c r="N63" s="69" t="s">
        <v>187</v>
      </c>
      <c r="O63" s="70">
        <v>11.1833908</v>
      </c>
    </row>
    <row r="64" spans="13:15" ht="12">
      <c r="M64" s="60"/>
      <c r="N64" s="69" t="s">
        <v>188</v>
      </c>
      <c r="O64" s="70">
        <v>11.8821317</v>
      </c>
    </row>
    <row r="65" spans="13:15" ht="12">
      <c r="M65" s="60"/>
      <c r="N65" s="69" t="s">
        <v>189</v>
      </c>
      <c r="O65" s="70">
        <v>173.2093446</v>
      </c>
    </row>
    <row r="66" spans="13:15" ht="12">
      <c r="M66" s="60"/>
      <c r="N66" s="69" t="s">
        <v>190</v>
      </c>
      <c r="O66" s="70">
        <v>260.4344198</v>
      </c>
    </row>
    <row r="67" spans="13:15" ht="12">
      <c r="M67" s="113" t="s">
        <v>191</v>
      </c>
      <c r="N67" s="114" t="s">
        <v>192</v>
      </c>
      <c r="O67" s="82">
        <v>116.2921433</v>
      </c>
    </row>
    <row r="68" spans="13:15" ht="12">
      <c r="M68" s="86" t="s">
        <v>193</v>
      </c>
      <c r="N68" s="69" t="s">
        <v>194</v>
      </c>
      <c r="O68" s="70">
        <v>116.2921433</v>
      </c>
    </row>
    <row r="69" spans="13:15" ht="12">
      <c r="M69" s="71" t="s">
        <v>195</v>
      </c>
      <c r="N69" s="81" t="s">
        <v>196</v>
      </c>
      <c r="O69" s="82">
        <v>67.40951840000001</v>
      </c>
    </row>
    <row r="70" spans="13:15" ht="12">
      <c r="M70" s="71" t="s">
        <v>197</v>
      </c>
      <c r="N70" s="69" t="s">
        <v>198</v>
      </c>
      <c r="O70" s="70">
        <v>61.245768600000005</v>
      </c>
    </row>
    <row r="71" spans="13:15" ht="12">
      <c r="M71" s="86"/>
      <c r="N71" s="69" t="s">
        <v>199</v>
      </c>
      <c r="O71" s="70">
        <v>6.163749800000001</v>
      </c>
    </row>
    <row r="72" spans="13:15" ht="12">
      <c r="M72" s="71" t="s">
        <v>200</v>
      </c>
      <c r="N72" s="81" t="s">
        <v>201</v>
      </c>
      <c r="O72" s="82">
        <v>299.0319899</v>
      </c>
    </row>
    <row r="73" spans="13:15" ht="12">
      <c r="M73" s="71" t="s">
        <v>202</v>
      </c>
      <c r="N73" s="69" t="s">
        <v>203</v>
      </c>
      <c r="O73" s="70">
        <v>255.36242789999997</v>
      </c>
    </row>
    <row r="74" spans="13:15" ht="12">
      <c r="M74" s="73"/>
      <c r="N74" s="69" t="s">
        <v>204</v>
      </c>
      <c r="O74" s="70">
        <v>43.669562000000006</v>
      </c>
    </row>
    <row r="75" spans="13:15" ht="12">
      <c r="M75" s="115" t="s">
        <v>205</v>
      </c>
      <c r="N75" s="81" t="s">
        <v>206</v>
      </c>
      <c r="O75" s="82">
        <v>137.27004780000001</v>
      </c>
    </row>
    <row r="76" spans="13:15" ht="12">
      <c r="M76" s="116" t="s">
        <v>207</v>
      </c>
      <c r="N76" s="69" t="s">
        <v>208</v>
      </c>
      <c r="O76" s="70">
        <v>137.27004780000001</v>
      </c>
    </row>
    <row r="77" spans="13:15" ht="12">
      <c r="M77" s="87" t="s">
        <v>209</v>
      </c>
      <c r="N77" s="117" t="s">
        <v>210</v>
      </c>
      <c r="O77" s="118">
        <v>54.7976563</v>
      </c>
    </row>
    <row r="78" spans="13:15" ht="12">
      <c r="M78" s="80"/>
      <c r="N78" s="81" t="s">
        <v>211</v>
      </c>
      <c r="O78" s="82">
        <v>418.31479909999996</v>
      </c>
    </row>
    <row r="79" spans="13:15" ht="12">
      <c r="M79" s="71" t="s">
        <v>212</v>
      </c>
      <c r="N79" s="69" t="s">
        <v>213</v>
      </c>
      <c r="O79" s="70">
        <v>334.93623859999997</v>
      </c>
    </row>
    <row r="80" spans="13:15" ht="12">
      <c r="M80" s="73"/>
      <c r="N80" s="69" t="s">
        <v>214</v>
      </c>
      <c r="O80" s="70">
        <v>83.37856049999999</v>
      </c>
    </row>
    <row r="81" spans="13:15" ht="12">
      <c r="M81" s="87" t="s">
        <v>209</v>
      </c>
      <c r="N81" s="81" t="s">
        <v>215</v>
      </c>
      <c r="O81" s="82">
        <v>27.378641699999996</v>
      </c>
    </row>
    <row r="82" spans="13:15" ht="12">
      <c r="M82" s="60"/>
      <c r="N82" s="81" t="s">
        <v>216</v>
      </c>
      <c r="O82" s="82">
        <v>775.8464665</v>
      </c>
    </row>
    <row r="83" spans="13:15" ht="12">
      <c r="M83" s="60"/>
      <c r="N83" s="69" t="s">
        <v>217</v>
      </c>
      <c r="O83" s="70">
        <v>559.9696684</v>
      </c>
    </row>
    <row r="84" spans="13:15" ht="12">
      <c r="M84" s="71" t="s">
        <v>202</v>
      </c>
      <c r="N84" s="69" t="s">
        <v>218</v>
      </c>
      <c r="O84" s="70">
        <v>121.53540660000002</v>
      </c>
    </row>
    <row r="85" spans="13:15" ht="12">
      <c r="M85" s="73"/>
      <c r="N85" s="69" t="s">
        <v>219</v>
      </c>
      <c r="O85" s="70">
        <v>94.3413915</v>
      </c>
    </row>
    <row r="86" spans="13:15" ht="12.75" thickBot="1">
      <c r="M86" s="119" t="s">
        <v>220</v>
      </c>
      <c r="N86" s="120" t="s">
        <v>221</v>
      </c>
      <c r="O86" s="121">
        <v>95.50279660000001</v>
      </c>
    </row>
    <row r="87" spans="13:15" ht="12.75" thickTop="1">
      <c r="M87" s="86" t="s">
        <v>222</v>
      </c>
      <c r="N87" s="122"/>
      <c r="O87" s="123">
        <v>381206.0032633998</v>
      </c>
    </row>
  </sheetData>
  <sheetProtection/>
  <mergeCells count="22">
    <mergeCell ref="C32:E32"/>
    <mergeCell ref="C33:E33"/>
    <mergeCell ref="C34:E34"/>
    <mergeCell ref="C35:E35"/>
    <mergeCell ref="B36:J36"/>
    <mergeCell ref="B37:J37"/>
    <mergeCell ref="C8:E8"/>
    <mergeCell ref="C9:E9"/>
    <mergeCell ref="R10:V11"/>
    <mergeCell ref="C29:E29"/>
    <mergeCell ref="C30:E30"/>
    <mergeCell ref="C31:E31"/>
    <mergeCell ref="D3:E4"/>
    <mergeCell ref="G3:H3"/>
    <mergeCell ref="I3:J3"/>
    <mergeCell ref="S4:S5"/>
    <mergeCell ref="V4:V6"/>
    <mergeCell ref="C5:E5"/>
    <mergeCell ref="C6:E6"/>
    <mergeCell ref="S6:S7"/>
    <mergeCell ref="C7:E7"/>
    <mergeCell ref="V7:V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J23"/>
  <sheetViews>
    <sheetView zoomScalePageLayoutView="0" workbookViewId="0" topLeftCell="E1">
      <selection activeCell="G4" sqref="G4"/>
    </sheetView>
  </sheetViews>
  <sheetFormatPr defaultColWidth="9.140625" defaultRowHeight="15"/>
  <cols>
    <col min="1" max="4" width="9.140625" style="1" hidden="1" customWidth="1"/>
    <col min="5" max="5" width="35.7109375" style="1" customWidth="1"/>
    <col min="6" max="6" width="16.421875" style="1" customWidth="1"/>
    <col min="7" max="7" width="10.00390625" style="1" customWidth="1"/>
    <col min="8" max="9" width="9.140625" style="1" customWidth="1"/>
    <col min="10" max="16384" width="9.00390625" style="1" customWidth="1"/>
  </cols>
  <sheetData>
    <row r="1" ht="12">
      <c r="E1" s="1" t="s">
        <v>223</v>
      </c>
    </row>
    <row r="4" spans="1:10" ht="12" customHeight="1">
      <c r="A4" s="21" t="s">
        <v>49</v>
      </c>
      <c r="B4" s="21"/>
      <c r="C4" s="21"/>
      <c r="D4" s="1" t="s">
        <v>224</v>
      </c>
      <c r="E4" s="29" t="s">
        <v>547</v>
      </c>
      <c r="F4" s="29" t="s">
        <v>548</v>
      </c>
      <c r="G4" s="356" t="s">
        <v>277</v>
      </c>
      <c r="H4" s="22"/>
      <c r="I4" s="124"/>
      <c r="J4" s="21"/>
    </row>
    <row r="5" spans="1:10" ht="12" customHeight="1">
      <c r="A5" s="27" t="s">
        <v>225</v>
      </c>
      <c r="B5" s="27">
        <v>169885</v>
      </c>
      <c r="C5" s="27">
        <v>44</v>
      </c>
      <c r="E5" s="353" t="s">
        <v>552</v>
      </c>
      <c r="F5" s="354">
        <v>166132</v>
      </c>
      <c r="G5" s="442">
        <v>43.6</v>
      </c>
      <c r="H5" s="22"/>
      <c r="I5" s="124"/>
      <c r="J5" s="21"/>
    </row>
    <row r="6" spans="1:10" ht="12" customHeight="1">
      <c r="A6" s="27" t="s">
        <v>226</v>
      </c>
      <c r="B6" s="27">
        <v>84847</v>
      </c>
      <c r="C6" s="27">
        <v>22</v>
      </c>
      <c r="E6" s="353" t="s">
        <v>553</v>
      </c>
      <c r="F6" s="354">
        <v>84459</v>
      </c>
      <c r="G6" s="442">
        <v>22.2</v>
      </c>
      <c r="H6" s="22"/>
      <c r="I6" s="124"/>
      <c r="J6" s="21"/>
    </row>
    <row r="7" spans="1:10" ht="12" customHeight="1">
      <c r="A7" s="27" t="s">
        <v>227</v>
      </c>
      <c r="B7" s="27">
        <v>58264</v>
      </c>
      <c r="C7" s="27">
        <v>15.1</v>
      </c>
      <c r="E7" s="353" t="s">
        <v>554</v>
      </c>
      <c r="F7" s="354">
        <v>59839</v>
      </c>
      <c r="G7" s="442">
        <v>15.7</v>
      </c>
      <c r="H7" s="22"/>
      <c r="I7" s="124"/>
      <c r="J7" s="21"/>
    </row>
    <row r="8" spans="1:10" ht="12" customHeight="1">
      <c r="A8" s="27" t="s">
        <v>228</v>
      </c>
      <c r="B8" s="27">
        <v>16823</v>
      </c>
      <c r="C8" s="27">
        <v>4.4</v>
      </c>
      <c r="E8" s="353" t="s">
        <v>228</v>
      </c>
      <c r="F8" s="354">
        <v>15903</v>
      </c>
      <c r="G8" s="442">
        <v>4.2</v>
      </c>
      <c r="H8" s="22"/>
      <c r="I8" s="124"/>
      <c r="J8" s="21"/>
    </row>
    <row r="9" spans="1:10" ht="12" customHeight="1">
      <c r="A9" s="27" t="s">
        <v>229</v>
      </c>
      <c r="B9" s="27">
        <v>16006</v>
      </c>
      <c r="C9" s="27">
        <v>4.1</v>
      </c>
      <c r="E9" s="353" t="s">
        <v>555</v>
      </c>
      <c r="F9" s="354">
        <v>15493</v>
      </c>
      <c r="G9" s="442">
        <v>4.1</v>
      </c>
      <c r="H9" s="22"/>
      <c r="I9" s="124"/>
      <c r="J9" s="21"/>
    </row>
    <row r="10" spans="1:10" ht="12" customHeight="1">
      <c r="A10" s="27" t="s">
        <v>230</v>
      </c>
      <c r="B10" s="27">
        <v>7246</v>
      </c>
      <c r="C10" s="27">
        <v>1.9</v>
      </c>
      <c r="E10" s="353" t="s">
        <v>556</v>
      </c>
      <c r="F10" s="354">
        <v>7242</v>
      </c>
      <c r="G10" s="442">
        <v>1.9</v>
      </c>
      <c r="H10" s="22"/>
      <c r="I10" s="124"/>
      <c r="J10" s="21"/>
    </row>
    <row r="11" spans="1:10" ht="12" customHeight="1">
      <c r="A11" s="27" t="s">
        <v>231</v>
      </c>
      <c r="B11" s="27">
        <v>6185</v>
      </c>
      <c r="C11" s="27">
        <v>1.6</v>
      </c>
      <c r="E11" s="353" t="s">
        <v>557</v>
      </c>
      <c r="F11" s="354">
        <v>6361</v>
      </c>
      <c r="G11" s="442">
        <v>1.7</v>
      </c>
      <c r="H11" s="22"/>
      <c r="I11" s="124"/>
      <c r="J11" s="21"/>
    </row>
    <row r="12" spans="1:10" ht="12" customHeight="1">
      <c r="A12" s="27" t="s">
        <v>232</v>
      </c>
      <c r="B12" s="27">
        <v>6121</v>
      </c>
      <c r="C12" s="27">
        <v>1.6</v>
      </c>
      <c r="E12" s="353" t="s">
        <v>258</v>
      </c>
      <c r="F12" s="354">
        <v>6233</v>
      </c>
      <c r="G12" s="442">
        <v>1.6</v>
      </c>
      <c r="H12" s="22"/>
      <c r="I12" s="124"/>
      <c r="J12" s="21"/>
    </row>
    <row r="13" spans="1:10" ht="12" customHeight="1">
      <c r="A13" s="27" t="s">
        <v>233</v>
      </c>
      <c r="B13" s="27">
        <v>6031</v>
      </c>
      <c r="C13" s="27">
        <v>1.6</v>
      </c>
      <c r="E13" s="353" t="s">
        <v>558</v>
      </c>
      <c r="F13" s="354">
        <v>5710</v>
      </c>
      <c r="G13" s="442">
        <v>1.5</v>
      </c>
      <c r="H13" s="22"/>
      <c r="I13" s="124"/>
      <c r="J13" s="21"/>
    </row>
    <row r="14" spans="1:10" ht="12" customHeight="1">
      <c r="A14" s="27" t="s">
        <v>234</v>
      </c>
      <c r="B14" s="27">
        <v>3251</v>
      </c>
      <c r="C14" s="27">
        <v>0.8</v>
      </c>
      <c r="E14" s="353" t="s">
        <v>559</v>
      </c>
      <c r="F14" s="354">
        <v>3118</v>
      </c>
      <c r="G14" s="442">
        <v>0.8</v>
      </c>
      <c r="H14" s="22"/>
      <c r="I14" s="124"/>
      <c r="J14" s="21"/>
    </row>
    <row r="15" spans="1:10" ht="12" customHeight="1">
      <c r="A15" s="27" t="s">
        <v>235</v>
      </c>
      <c r="B15" s="27">
        <v>2902</v>
      </c>
      <c r="C15" s="27">
        <v>0.8</v>
      </c>
      <c r="E15" s="353" t="s">
        <v>560</v>
      </c>
      <c r="F15" s="354">
        <v>10717</v>
      </c>
      <c r="G15" s="442">
        <v>2.8</v>
      </c>
      <c r="H15" s="21"/>
      <c r="I15" s="21"/>
      <c r="J15" s="21"/>
    </row>
    <row r="16" spans="1:10" ht="12" customHeight="1">
      <c r="A16" s="27" t="s">
        <v>237</v>
      </c>
      <c r="B16" s="27">
        <v>2563</v>
      </c>
      <c r="C16" s="27">
        <v>0.7</v>
      </c>
      <c r="H16" s="21"/>
      <c r="I16" s="21"/>
      <c r="J16" s="21"/>
    </row>
    <row r="17" spans="1:10" ht="12" customHeight="1">
      <c r="A17" s="27" t="s">
        <v>238</v>
      </c>
      <c r="B17" s="27">
        <v>2483</v>
      </c>
      <c r="C17" s="27">
        <v>0.6</v>
      </c>
      <c r="H17" s="21"/>
      <c r="I17" s="21"/>
      <c r="J17" s="21"/>
    </row>
    <row r="18" spans="1:10" ht="12" customHeight="1">
      <c r="A18" s="27" t="s">
        <v>239</v>
      </c>
      <c r="B18" s="27">
        <v>1835</v>
      </c>
      <c r="C18" s="27">
        <v>0.5</v>
      </c>
      <c r="H18" s="21"/>
      <c r="I18" s="21"/>
      <c r="J18" s="21"/>
    </row>
    <row r="19" spans="1:10" ht="12" customHeight="1">
      <c r="A19" s="27" t="s">
        <v>240</v>
      </c>
      <c r="B19" s="27">
        <v>1153</v>
      </c>
      <c r="C19" s="27">
        <v>0.3</v>
      </c>
      <c r="H19" s="21"/>
      <c r="I19" s="21"/>
      <c r="J19" s="21"/>
    </row>
    <row r="20" spans="1:10" ht="12" customHeight="1">
      <c r="A20" s="27" t="s">
        <v>241</v>
      </c>
      <c r="B20" s="27">
        <v>156</v>
      </c>
      <c r="C20" s="27">
        <v>0</v>
      </c>
      <c r="H20" s="21"/>
      <c r="I20" s="21"/>
      <c r="J20" s="21"/>
    </row>
    <row r="21" spans="1:10" ht="12" customHeight="1">
      <c r="A21" s="27" t="s">
        <v>242</v>
      </c>
      <c r="B21" s="27">
        <v>126</v>
      </c>
      <c r="C21" s="27">
        <v>0</v>
      </c>
      <c r="H21" s="21"/>
      <c r="I21" s="21"/>
      <c r="J21" s="21"/>
    </row>
    <row r="22" spans="1:10" ht="12" customHeight="1">
      <c r="A22" s="27" t="s">
        <v>243</v>
      </c>
      <c r="B22" s="27">
        <v>79</v>
      </c>
      <c r="C22" s="27">
        <v>0</v>
      </c>
      <c r="H22" s="21"/>
      <c r="I22" s="21"/>
      <c r="J22" s="21"/>
    </row>
    <row r="23" spans="1:3" ht="12" customHeight="1">
      <c r="A23" s="27" t="s">
        <v>244</v>
      </c>
      <c r="B23" s="27">
        <v>32</v>
      </c>
      <c r="C23" s="27">
        <v>0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3:U4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.8515625" style="1" customWidth="1"/>
    <col min="2" max="2" width="2.57421875" style="1" customWidth="1"/>
    <col min="3" max="3" width="27.00390625" style="1" customWidth="1"/>
    <col min="4" max="4" width="2.57421875" style="1" customWidth="1"/>
    <col min="5" max="5" width="13.140625" style="1" customWidth="1"/>
    <col min="6" max="6" width="9.57421875" style="1" customWidth="1"/>
    <col min="7" max="7" width="13.140625" style="1" customWidth="1"/>
    <col min="8" max="8" width="9.8515625" style="1" customWidth="1"/>
    <col min="9" max="9" width="2.421875" style="1" customWidth="1"/>
    <col min="10" max="10" width="9.140625" style="1" customWidth="1"/>
    <col min="11" max="11" width="6.140625" style="1" customWidth="1"/>
    <col min="12" max="12" width="6.140625" style="1" hidden="1" customWidth="1"/>
    <col min="13" max="13" width="7.57421875" style="1" hidden="1" customWidth="1"/>
    <col min="14" max="14" width="6.140625" style="1" hidden="1" customWidth="1"/>
    <col min="15" max="15" width="11.57421875" style="1" hidden="1" customWidth="1"/>
    <col min="16" max="17" width="0" style="1" hidden="1" customWidth="1"/>
    <col min="18" max="18" width="5.421875" style="1" hidden="1" customWidth="1"/>
    <col min="19" max="20" width="0" style="1" hidden="1" customWidth="1"/>
    <col min="21" max="21" width="5.8515625" style="1" hidden="1" customWidth="1"/>
    <col min="22" max="32" width="0" style="1" hidden="1" customWidth="1"/>
    <col min="33" max="16384" width="9.00390625" style="1" customWidth="1"/>
  </cols>
  <sheetData>
    <row r="3" spans="1:10" ht="13.5">
      <c r="A3" s="125" t="s">
        <v>245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9" ht="12.75" thickBo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3"/>
      <c r="B5" s="126"/>
      <c r="C5" s="377" t="s">
        <v>246</v>
      </c>
      <c r="D5" s="127"/>
      <c r="E5" s="379" t="s">
        <v>247</v>
      </c>
      <c r="F5" s="380"/>
      <c r="G5" s="379" t="s">
        <v>248</v>
      </c>
      <c r="H5" s="381"/>
      <c r="I5" s="35"/>
    </row>
    <row r="6" spans="1:21" ht="18" customHeight="1" thickBot="1">
      <c r="A6" s="3"/>
      <c r="B6" s="128"/>
      <c r="C6" s="378"/>
      <c r="D6" s="129"/>
      <c r="E6" s="130" t="s">
        <v>249</v>
      </c>
      <c r="F6" s="130" t="s">
        <v>250</v>
      </c>
      <c r="G6" s="130" t="s">
        <v>249</v>
      </c>
      <c r="H6" s="50" t="s">
        <v>250</v>
      </c>
      <c r="I6" s="35"/>
      <c r="O6" s="21" t="s">
        <v>49</v>
      </c>
      <c r="P6" s="21"/>
      <c r="Q6" s="21"/>
      <c r="R6" s="1" t="s">
        <v>50</v>
      </c>
      <c r="S6" s="21" t="s">
        <v>51</v>
      </c>
      <c r="T6" s="21"/>
      <c r="U6" s="21"/>
    </row>
    <row r="7" spans="1:21" ht="24.75" customHeight="1">
      <c r="A7" s="3"/>
      <c r="B7" s="131"/>
      <c r="C7" s="132" t="s">
        <v>251</v>
      </c>
      <c r="D7" s="133"/>
      <c r="E7" s="134">
        <v>1835</v>
      </c>
      <c r="F7" s="135">
        <v>0.5</v>
      </c>
      <c r="G7" s="134">
        <v>1835.9379317</v>
      </c>
      <c r="H7" s="136">
        <f>G7/$G$26*100</f>
        <v>0.4816130690448314</v>
      </c>
      <c r="I7" s="137"/>
      <c r="L7" s="40" t="str">
        <f aca="true" t="shared" si="0" ref="L7:L25">C7</f>
        <v>燃え殻</v>
      </c>
      <c r="M7" s="138">
        <f>G7</f>
        <v>1835.9379317</v>
      </c>
      <c r="N7" s="139">
        <f>H7</f>
        <v>0.4816130690448314</v>
      </c>
      <c r="O7" s="27" t="s">
        <v>252</v>
      </c>
      <c r="P7" s="140">
        <v>166131.7103747999</v>
      </c>
      <c r="Q7" s="141">
        <v>43.580559842340364</v>
      </c>
      <c r="S7" s="27" t="s">
        <v>252</v>
      </c>
      <c r="T7" s="142">
        <v>166131.7103747999</v>
      </c>
      <c r="U7" s="141">
        <v>43.580559842340364</v>
      </c>
    </row>
    <row r="8" spans="1:21" ht="24.75" customHeight="1">
      <c r="A8" s="3"/>
      <c r="B8" s="64"/>
      <c r="C8" s="143" t="s">
        <v>225</v>
      </c>
      <c r="D8" s="144"/>
      <c r="E8" s="145">
        <v>169885</v>
      </c>
      <c r="F8" s="135">
        <v>44</v>
      </c>
      <c r="G8" s="145">
        <v>166131.7103747999</v>
      </c>
      <c r="H8" s="136">
        <f aca="true" t="shared" si="1" ref="H8:H25">G8/$G$26*100</f>
        <v>43.580559842340364</v>
      </c>
      <c r="I8" s="137"/>
      <c r="L8" s="40" t="str">
        <f t="shared" si="0"/>
        <v>汚泥</v>
      </c>
      <c r="M8" s="138">
        <f aca="true" t="shared" si="2" ref="M8:N25">G8</f>
        <v>166131.7103747999</v>
      </c>
      <c r="N8" s="139">
        <f t="shared" si="2"/>
        <v>43.580559842340364</v>
      </c>
      <c r="O8" s="27" t="s">
        <v>253</v>
      </c>
      <c r="P8" s="140">
        <v>84459.1832092</v>
      </c>
      <c r="Q8" s="141">
        <v>22.155785188629807</v>
      </c>
      <c r="S8" s="27" t="s">
        <v>253</v>
      </c>
      <c r="T8" s="142">
        <v>84459.1832092</v>
      </c>
      <c r="U8" s="141">
        <v>22.155785188629807</v>
      </c>
    </row>
    <row r="9" spans="1:21" ht="24.75" customHeight="1">
      <c r="A9" s="3"/>
      <c r="B9" s="64"/>
      <c r="C9" s="146" t="s">
        <v>234</v>
      </c>
      <c r="D9" s="144"/>
      <c r="E9" s="145">
        <v>3251</v>
      </c>
      <c r="F9" s="135">
        <v>0.8</v>
      </c>
      <c r="G9" s="145">
        <v>3117.9775492</v>
      </c>
      <c r="H9" s="136">
        <f t="shared" si="1"/>
        <v>0.8179245663782445</v>
      </c>
      <c r="I9" s="137"/>
      <c r="L9" s="40" t="str">
        <f t="shared" si="0"/>
        <v>廃油</v>
      </c>
      <c r="M9" s="138">
        <f t="shared" si="2"/>
        <v>3117.9775492</v>
      </c>
      <c r="N9" s="139">
        <f t="shared" si="2"/>
        <v>0.8179245663782445</v>
      </c>
      <c r="O9" s="27" t="s">
        <v>254</v>
      </c>
      <c r="P9" s="140">
        <v>59838.8438184</v>
      </c>
      <c r="Q9" s="141">
        <v>15.697245926385236</v>
      </c>
      <c r="S9" s="27" t="s">
        <v>254</v>
      </c>
      <c r="T9" s="142">
        <v>59838.8438184</v>
      </c>
      <c r="U9" s="141">
        <v>15.697245926385236</v>
      </c>
    </row>
    <row r="10" spans="1:21" ht="24.75" customHeight="1">
      <c r="A10" s="3"/>
      <c r="B10" s="64"/>
      <c r="C10" s="146" t="s">
        <v>238</v>
      </c>
      <c r="D10" s="144"/>
      <c r="E10" s="145">
        <v>2483</v>
      </c>
      <c r="F10" s="135">
        <v>0.6</v>
      </c>
      <c r="G10" s="145">
        <v>2751.8829929000008</v>
      </c>
      <c r="H10" s="136">
        <f t="shared" si="1"/>
        <v>0.7218886820621624</v>
      </c>
      <c r="I10" s="137"/>
      <c r="L10" s="40" t="str">
        <f t="shared" si="0"/>
        <v>廃酸</v>
      </c>
      <c r="M10" s="138">
        <f t="shared" si="2"/>
        <v>2751.8829929000008</v>
      </c>
      <c r="N10" s="139">
        <f t="shared" si="2"/>
        <v>0.7218886820621624</v>
      </c>
      <c r="O10" s="27" t="s">
        <v>228</v>
      </c>
      <c r="P10" s="140">
        <v>15902.899610099998</v>
      </c>
      <c r="Q10" s="141">
        <v>4.171733780150272</v>
      </c>
      <c r="S10" s="27" t="s">
        <v>228</v>
      </c>
      <c r="T10" s="142">
        <v>15902.899610099998</v>
      </c>
      <c r="U10" s="141">
        <v>4.171733780150272</v>
      </c>
    </row>
    <row r="11" spans="1:21" ht="24.75" customHeight="1">
      <c r="A11" s="3"/>
      <c r="B11" s="64"/>
      <c r="C11" s="146" t="s">
        <v>237</v>
      </c>
      <c r="D11" s="144"/>
      <c r="E11" s="145">
        <v>2563</v>
      </c>
      <c r="F11" s="135">
        <v>0.7</v>
      </c>
      <c r="G11" s="145">
        <v>1889.2739604999997</v>
      </c>
      <c r="H11" s="136">
        <f t="shared" si="1"/>
        <v>0.4956044617153047</v>
      </c>
      <c r="I11" s="137"/>
      <c r="L11" s="40" t="str">
        <f t="shared" si="0"/>
        <v>廃アルカリ</v>
      </c>
      <c r="M11" s="138">
        <f t="shared" si="2"/>
        <v>1889.2739604999997</v>
      </c>
      <c r="N11" s="139">
        <f t="shared" si="2"/>
        <v>0.4956044617153047</v>
      </c>
      <c r="O11" s="27" t="s">
        <v>255</v>
      </c>
      <c r="P11" s="140">
        <v>15492.583249800002</v>
      </c>
      <c r="Q11" s="141">
        <v>4.064097395416718</v>
      </c>
      <c r="S11" s="27" t="s">
        <v>255</v>
      </c>
      <c r="T11" s="142">
        <v>15492.583249800002</v>
      </c>
      <c r="U11" s="141">
        <v>4.064097395416718</v>
      </c>
    </row>
    <row r="12" spans="1:21" ht="24.75" customHeight="1">
      <c r="A12" s="3"/>
      <c r="B12" s="64"/>
      <c r="C12" s="146" t="s">
        <v>231</v>
      </c>
      <c r="D12" s="144"/>
      <c r="E12" s="145">
        <v>6185</v>
      </c>
      <c r="F12" s="135">
        <v>1.6</v>
      </c>
      <c r="G12" s="145">
        <v>5709.864773099998</v>
      </c>
      <c r="H12" s="136">
        <f t="shared" si="1"/>
        <v>1.4978423015953095</v>
      </c>
      <c r="I12" s="137"/>
      <c r="L12" s="40" t="str">
        <f t="shared" si="0"/>
        <v>廃プラスチック類</v>
      </c>
      <c r="M12" s="138">
        <f t="shared" si="2"/>
        <v>5709.864773099998</v>
      </c>
      <c r="N12" s="139">
        <f t="shared" si="2"/>
        <v>1.4978423015953095</v>
      </c>
      <c r="O12" s="27" t="s">
        <v>256</v>
      </c>
      <c r="P12" s="140">
        <v>7241.944896500002</v>
      </c>
      <c r="Q12" s="141">
        <v>1.8997457633152945</v>
      </c>
      <c r="S12" s="27" t="s">
        <v>256</v>
      </c>
      <c r="T12" s="142">
        <v>7241.944896500002</v>
      </c>
      <c r="U12" s="141">
        <v>1.8997457633152945</v>
      </c>
    </row>
    <row r="13" spans="1:21" ht="24.75" customHeight="1">
      <c r="A13" s="3"/>
      <c r="B13" s="64"/>
      <c r="C13" s="146" t="s">
        <v>240</v>
      </c>
      <c r="D13" s="144"/>
      <c r="E13" s="145">
        <v>1153</v>
      </c>
      <c r="F13" s="135">
        <v>0.3</v>
      </c>
      <c r="G13" s="145">
        <v>1117.9944828999999</v>
      </c>
      <c r="H13" s="136">
        <f t="shared" si="1"/>
        <v>0.293278299221197</v>
      </c>
      <c r="I13" s="137"/>
      <c r="L13" s="40" t="str">
        <f t="shared" si="0"/>
        <v>紙くず</v>
      </c>
      <c r="M13" s="138">
        <f t="shared" si="2"/>
        <v>1117.9944828999999</v>
      </c>
      <c r="N13" s="139">
        <f t="shared" si="2"/>
        <v>0.293278299221197</v>
      </c>
      <c r="O13" s="27" t="s">
        <v>257</v>
      </c>
      <c r="P13" s="140">
        <v>6361.048017400001</v>
      </c>
      <c r="Q13" s="141">
        <v>1.6686641770971122</v>
      </c>
      <c r="S13" s="27" t="s">
        <v>257</v>
      </c>
      <c r="T13" s="142">
        <v>6361.048017400001</v>
      </c>
      <c r="U13" s="141">
        <v>1.6686641770971122</v>
      </c>
    </row>
    <row r="14" spans="1:21" ht="24.75" customHeight="1">
      <c r="A14" s="3"/>
      <c r="B14" s="64"/>
      <c r="C14" s="146" t="s">
        <v>232</v>
      </c>
      <c r="D14" s="144"/>
      <c r="E14" s="145">
        <v>6121</v>
      </c>
      <c r="F14" s="135">
        <v>1.6</v>
      </c>
      <c r="G14" s="145">
        <v>6232.873922399999</v>
      </c>
      <c r="H14" s="136">
        <f t="shared" si="1"/>
        <v>1.6350408621695562</v>
      </c>
      <c r="I14" s="137"/>
      <c r="L14" s="40" t="str">
        <f t="shared" si="0"/>
        <v>木くず</v>
      </c>
      <c r="M14" s="138">
        <f t="shared" si="2"/>
        <v>6232.873922399999</v>
      </c>
      <c r="N14" s="139">
        <f t="shared" si="2"/>
        <v>1.6350408621695562</v>
      </c>
      <c r="O14" s="27" t="s">
        <v>258</v>
      </c>
      <c r="P14" s="140">
        <v>6232.873922399999</v>
      </c>
      <c r="Q14" s="141">
        <v>1.6350408621695562</v>
      </c>
      <c r="S14" s="27" t="s">
        <v>258</v>
      </c>
      <c r="T14" s="142">
        <v>6232.873922399999</v>
      </c>
      <c r="U14" s="141">
        <v>1.6350408621695562</v>
      </c>
    </row>
    <row r="15" spans="1:21" ht="24.75" customHeight="1">
      <c r="A15" s="3"/>
      <c r="B15" s="64"/>
      <c r="C15" s="146" t="s">
        <v>259</v>
      </c>
      <c r="D15" s="144"/>
      <c r="E15" s="145">
        <v>79</v>
      </c>
      <c r="F15" s="135">
        <v>0</v>
      </c>
      <c r="G15" s="145">
        <v>79.46748279999998</v>
      </c>
      <c r="H15" s="136">
        <f t="shared" si="1"/>
        <v>0.020846335608490085</v>
      </c>
      <c r="I15" s="137"/>
      <c r="L15" s="40" t="str">
        <f t="shared" si="0"/>
        <v>繊維くず</v>
      </c>
      <c r="M15" s="138">
        <f t="shared" si="2"/>
        <v>79.46748279999998</v>
      </c>
      <c r="N15" s="139">
        <f t="shared" si="2"/>
        <v>0.020846335608490085</v>
      </c>
      <c r="O15" s="27" t="s">
        <v>260</v>
      </c>
      <c r="P15" s="140">
        <v>5709.864773099998</v>
      </c>
      <c r="Q15" s="141">
        <v>1.4978423015953095</v>
      </c>
      <c r="S15" s="27" t="s">
        <v>260</v>
      </c>
      <c r="T15" s="142">
        <v>5709.864773099998</v>
      </c>
      <c r="U15" s="141">
        <v>1.4978423015953095</v>
      </c>
    </row>
    <row r="16" spans="1:21" ht="24.75" customHeight="1">
      <c r="A16" s="3"/>
      <c r="B16" s="64"/>
      <c r="C16" s="146" t="s">
        <v>261</v>
      </c>
      <c r="D16" s="144"/>
      <c r="E16" s="145">
        <v>2902</v>
      </c>
      <c r="F16" s="135">
        <v>0.8</v>
      </c>
      <c r="G16" s="145">
        <v>2754.2282516</v>
      </c>
      <c r="H16" s="136">
        <f t="shared" si="1"/>
        <v>0.7225039028823809</v>
      </c>
      <c r="I16" s="137"/>
      <c r="L16" s="40" t="str">
        <f t="shared" si="0"/>
        <v>動植物性残さ</v>
      </c>
      <c r="M16" s="138">
        <f t="shared" si="2"/>
        <v>2754.2282516</v>
      </c>
      <c r="N16" s="139">
        <f t="shared" si="2"/>
        <v>0.7225039028823809</v>
      </c>
      <c r="O16" s="27" t="s">
        <v>262</v>
      </c>
      <c r="P16" s="140">
        <v>3117.9775492</v>
      </c>
      <c r="Q16" s="141">
        <v>0.8179245663782445</v>
      </c>
      <c r="S16" s="27" t="s">
        <v>262</v>
      </c>
      <c r="T16" s="142">
        <v>3117.9775492</v>
      </c>
      <c r="U16" s="141">
        <v>0.8179245663782445</v>
      </c>
    </row>
    <row r="17" spans="1:21" ht="24.75" customHeight="1">
      <c r="A17" s="3"/>
      <c r="B17" s="64"/>
      <c r="C17" s="146" t="s">
        <v>263</v>
      </c>
      <c r="D17" s="144"/>
      <c r="E17" s="145">
        <v>126</v>
      </c>
      <c r="F17" s="135">
        <v>0</v>
      </c>
      <c r="G17" s="145">
        <v>83.7153262</v>
      </c>
      <c r="H17" s="136">
        <f t="shared" si="1"/>
        <v>0.021960652634884056</v>
      </c>
      <c r="I17" s="137"/>
      <c r="L17" s="40" t="str">
        <f t="shared" si="0"/>
        <v>動物系固形不要物</v>
      </c>
      <c r="M17" s="138">
        <f t="shared" si="2"/>
        <v>83.7153262</v>
      </c>
      <c r="N17" s="139">
        <f t="shared" si="2"/>
        <v>0.021960652634884056</v>
      </c>
      <c r="O17" s="27" t="s">
        <v>264</v>
      </c>
      <c r="P17" s="140">
        <v>2754.2282516</v>
      </c>
      <c r="Q17" s="141">
        <v>0.7225039028823809</v>
      </c>
      <c r="S17" s="27" t="s">
        <v>236</v>
      </c>
      <c r="T17" s="142">
        <f>P17+P18+P19+P20+P21+P22+P23+P24+P25</f>
        <v>10717.0738425</v>
      </c>
      <c r="U17" s="142">
        <f>Q17+Q18+Q19+Q20+Q21+Q22+Q23+Q24+Q25</f>
        <v>2.8113601965221107</v>
      </c>
    </row>
    <row r="18" spans="1:17" ht="24.75" customHeight="1">
      <c r="A18" s="3"/>
      <c r="B18" s="64"/>
      <c r="C18" s="147" t="s">
        <v>265</v>
      </c>
      <c r="D18" s="144"/>
      <c r="E18" s="145">
        <v>32</v>
      </c>
      <c r="F18" s="135">
        <v>0</v>
      </c>
      <c r="G18" s="145">
        <v>32.174544700000006</v>
      </c>
      <c r="H18" s="136">
        <f t="shared" si="1"/>
        <v>0.00844019884906391</v>
      </c>
      <c r="I18" s="137"/>
      <c r="L18" s="40" t="str">
        <f t="shared" si="0"/>
        <v>ゴムくず</v>
      </c>
      <c r="M18" s="138">
        <f t="shared" si="2"/>
        <v>32.174544700000006</v>
      </c>
      <c r="N18" s="139">
        <f t="shared" si="2"/>
        <v>0.00844019884906391</v>
      </c>
      <c r="O18" s="27" t="s">
        <v>266</v>
      </c>
      <c r="P18" s="140">
        <v>2751.8829929000008</v>
      </c>
      <c r="Q18" s="141">
        <v>0.7218886820621624</v>
      </c>
    </row>
    <row r="19" spans="1:17" ht="24.75" customHeight="1">
      <c r="A19" s="3"/>
      <c r="B19" s="64"/>
      <c r="C19" s="147" t="s">
        <v>230</v>
      </c>
      <c r="D19" s="144"/>
      <c r="E19" s="145">
        <v>7246</v>
      </c>
      <c r="F19" s="135">
        <v>1.9</v>
      </c>
      <c r="G19" s="145">
        <v>7241.944896500002</v>
      </c>
      <c r="H19" s="136">
        <f t="shared" si="1"/>
        <v>1.8997457633152945</v>
      </c>
      <c r="I19" s="137"/>
      <c r="L19" s="40" t="str">
        <f t="shared" si="0"/>
        <v>金属くず</v>
      </c>
      <c r="M19" s="138">
        <f t="shared" si="2"/>
        <v>7241.944896500002</v>
      </c>
      <c r="N19" s="139">
        <f t="shared" si="2"/>
        <v>1.8997457633152945</v>
      </c>
      <c r="O19" s="27" t="s">
        <v>267</v>
      </c>
      <c r="P19" s="140">
        <v>1889.2739604999997</v>
      </c>
      <c r="Q19" s="141">
        <v>0.4956044617153047</v>
      </c>
    </row>
    <row r="20" spans="1:17" ht="30" customHeight="1">
      <c r="A20" s="3"/>
      <c r="B20" s="72"/>
      <c r="C20" s="148" t="s">
        <v>233</v>
      </c>
      <c r="D20" s="149"/>
      <c r="E20" s="150">
        <v>6031</v>
      </c>
      <c r="F20" s="151">
        <v>1.6</v>
      </c>
      <c r="G20" s="150">
        <v>6361.048017400001</v>
      </c>
      <c r="H20" s="136">
        <f t="shared" si="1"/>
        <v>1.6686641770971122</v>
      </c>
      <c r="I20" s="137"/>
      <c r="L20" s="40" t="str">
        <f t="shared" si="0"/>
        <v>ガラスくず、　コンクリートくず及び陶磁器くず</v>
      </c>
      <c r="M20" s="138">
        <f t="shared" si="2"/>
        <v>6361.048017400001</v>
      </c>
      <c r="N20" s="139">
        <f t="shared" si="2"/>
        <v>1.6686641770971122</v>
      </c>
      <c r="O20" s="27" t="s">
        <v>268</v>
      </c>
      <c r="P20" s="140">
        <v>1835.9379317</v>
      </c>
      <c r="Q20" s="141">
        <v>0.4816130690448314</v>
      </c>
    </row>
    <row r="21" spans="1:17" ht="24.75" customHeight="1">
      <c r="A21" s="3"/>
      <c r="B21" s="64"/>
      <c r="C21" s="146" t="s">
        <v>229</v>
      </c>
      <c r="D21" s="144"/>
      <c r="E21" s="145">
        <v>16006</v>
      </c>
      <c r="F21" s="135">
        <v>4.1</v>
      </c>
      <c r="G21" s="145">
        <v>15492.583249800002</v>
      </c>
      <c r="H21" s="136">
        <f t="shared" si="1"/>
        <v>4.064097395416718</v>
      </c>
      <c r="I21" s="137"/>
      <c r="L21" s="40" t="str">
        <f t="shared" si="0"/>
        <v>鉱さい</v>
      </c>
      <c r="M21" s="138">
        <f t="shared" si="2"/>
        <v>15492.583249800002</v>
      </c>
      <c r="N21" s="139">
        <f t="shared" si="2"/>
        <v>4.064097395416718</v>
      </c>
      <c r="O21" s="27" t="s">
        <v>269</v>
      </c>
      <c r="P21" s="140">
        <v>1117.9944828999999</v>
      </c>
      <c r="Q21" s="141">
        <v>0.293278299221197</v>
      </c>
    </row>
    <row r="22" spans="1:17" ht="24.75" customHeight="1">
      <c r="A22" s="3"/>
      <c r="B22" s="64"/>
      <c r="C22" s="146" t="s">
        <v>227</v>
      </c>
      <c r="D22" s="144"/>
      <c r="E22" s="145">
        <v>58264</v>
      </c>
      <c r="F22" s="135">
        <v>15.1</v>
      </c>
      <c r="G22" s="145">
        <v>59838.8438184</v>
      </c>
      <c r="H22" s="136">
        <f t="shared" si="1"/>
        <v>15.697245926385236</v>
      </c>
      <c r="I22" s="137"/>
      <c r="L22" s="40" t="str">
        <f t="shared" si="0"/>
        <v>がれき類</v>
      </c>
      <c r="M22" s="138">
        <f t="shared" si="2"/>
        <v>59838.8438184</v>
      </c>
      <c r="N22" s="139">
        <f t="shared" si="2"/>
        <v>15.697245926385236</v>
      </c>
      <c r="O22" s="27" t="s">
        <v>270</v>
      </c>
      <c r="P22" s="140">
        <v>172.39886919999998</v>
      </c>
      <c r="Q22" s="141">
        <v>0.04522459450379601</v>
      </c>
    </row>
    <row r="23" spans="1:17" ht="24.75" customHeight="1">
      <c r="A23" s="3"/>
      <c r="B23" s="64"/>
      <c r="C23" s="146" t="s">
        <v>226</v>
      </c>
      <c r="D23" s="144"/>
      <c r="E23" s="145">
        <v>84847</v>
      </c>
      <c r="F23" s="135">
        <v>22</v>
      </c>
      <c r="G23" s="145">
        <v>84459.1832092</v>
      </c>
      <c r="H23" s="136">
        <f t="shared" si="1"/>
        <v>22.155785188629807</v>
      </c>
      <c r="I23" s="137"/>
      <c r="L23" s="40" t="str">
        <f t="shared" si="0"/>
        <v>動物のふん尿</v>
      </c>
      <c r="M23" s="138">
        <f t="shared" si="2"/>
        <v>84459.1832092</v>
      </c>
      <c r="N23" s="139">
        <f t="shared" si="2"/>
        <v>22.155785188629807</v>
      </c>
      <c r="O23" s="27" t="s">
        <v>271</v>
      </c>
      <c r="P23" s="140">
        <v>83.7153262</v>
      </c>
      <c r="Q23" s="141">
        <v>0.021960652634884056</v>
      </c>
    </row>
    <row r="24" spans="1:17" ht="24.75" customHeight="1">
      <c r="A24" s="3"/>
      <c r="B24" s="64"/>
      <c r="C24" s="146" t="s">
        <v>272</v>
      </c>
      <c r="D24" s="144"/>
      <c r="E24" s="145">
        <v>156</v>
      </c>
      <c r="F24" s="135">
        <v>0</v>
      </c>
      <c r="G24" s="145">
        <v>172.39886919999998</v>
      </c>
      <c r="H24" s="136">
        <f t="shared" si="1"/>
        <v>0.04522459450379601</v>
      </c>
      <c r="I24" s="137"/>
      <c r="L24" s="40" t="str">
        <f t="shared" si="0"/>
        <v>動物の死体</v>
      </c>
      <c r="M24" s="138">
        <f t="shared" si="2"/>
        <v>172.39886919999998</v>
      </c>
      <c r="N24" s="139">
        <f t="shared" si="2"/>
        <v>0.04522459450379601</v>
      </c>
      <c r="O24" s="27" t="s">
        <v>273</v>
      </c>
      <c r="P24" s="140">
        <v>79.46748279999998</v>
      </c>
      <c r="Q24" s="141">
        <v>0.020846335608490085</v>
      </c>
    </row>
    <row r="25" spans="1:17" ht="24.75" customHeight="1" thickBot="1">
      <c r="A25" s="3"/>
      <c r="B25" s="152"/>
      <c r="C25" s="153" t="s">
        <v>274</v>
      </c>
      <c r="D25" s="154"/>
      <c r="E25" s="155">
        <v>16823</v>
      </c>
      <c r="F25" s="156">
        <v>4.4</v>
      </c>
      <c r="G25" s="155">
        <v>15902.899610099998</v>
      </c>
      <c r="H25" s="136">
        <f t="shared" si="1"/>
        <v>4.171733780150272</v>
      </c>
      <c r="I25" s="137"/>
      <c r="L25" s="40" t="str">
        <f t="shared" si="0"/>
        <v>ばいじん</v>
      </c>
      <c r="M25" s="138">
        <f t="shared" si="2"/>
        <v>15902.899610099998</v>
      </c>
      <c r="N25" s="139">
        <f t="shared" si="2"/>
        <v>4.171733780150272</v>
      </c>
      <c r="O25" s="27" t="s">
        <v>244</v>
      </c>
      <c r="P25" s="140">
        <v>32.174544700000006</v>
      </c>
      <c r="Q25" s="141">
        <v>0.00844019884906391</v>
      </c>
    </row>
    <row r="26" spans="1:9" ht="24.75" customHeight="1" thickBot="1" thickTop="1">
      <c r="A26" s="3"/>
      <c r="B26" s="128"/>
      <c r="C26" s="157" t="s">
        <v>275</v>
      </c>
      <c r="D26" s="129"/>
      <c r="E26" s="158">
        <v>385988</v>
      </c>
      <c r="F26" s="159">
        <v>100</v>
      </c>
      <c r="G26" s="158">
        <v>381206.0032633998</v>
      </c>
      <c r="H26" s="160">
        <f>SUM(H7:H25)</f>
        <v>100.00000000000003</v>
      </c>
      <c r="I26" s="137"/>
    </row>
    <row r="27" spans="1:9" ht="24.75" customHeight="1">
      <c r="A27" s="3"/>
      <c r="B27" s="161" t="s">
        <v>276</v>
      </c>
      <c r="C27" s="3"/>
      <c r="D27" s="3"/>
      <c r="E27" s="3"/>
      <c r="F27" s="3"/>
      <c r="G27" s="3"/>
      <c r="H27" s="3"/>
      <c r="I27" s="3"/>
    </row>
    <row r="28" ht="19.5" customHeight="1"/>
    <row r="29" ht="19.5" customHeight="1" hidden="1"/>
    <row r="30" spans="8:10" ht="19.5" customHeight="1" hidden="1">
      <c r="H30" s="162">
        <v>1835.9379317</v>
      </c>
      <c r="I30" s="163"/>
      <c r="J30" s="164"/>
    </row>
    <row r="31" spans="8:10" ht="19.5" customHeight="1" hidden="1">
      <c r="H31" s="162">
        <v>166131.7103747999</v>
      </c>
      <c r="I31" s="163"/>
      <c r="J31" s="164"/>
    </row>
    <row r="32" spans="8:10" ht="19.5" customHeight="1" hidden="1">
      <c r="H32" s="162">
        <v>3117.9775492</v>
      </c>
      <c r="I32" s="163"/>
      <c r="J32" s="164"/>
    </row>
    <row r="33" spans="8:10" ht="19.5" customHeight="1" hidden="1">
      <c r="H33" s="162">
        <v>2751.8829929000008</v>
      </c>
      <c r="I33" s="163"/>
      <c r="J33" s="164"/>
    </row>
    <row r="34" spans="8:10" ht="19.5" customHeight="1" hidden="1">
      <c r="H34" s="162">
        <v>1889.2739604999997</v>
      </c>
      <c r="I34" s="163"/>
      <c r="J34" s="164"/>
    </row>
    <row r="35" spans="8:10" ht="19.5" customHeight="1" hidden="1">
      <c r="H35" s="162">
        <v>5709.864773099998</v>
      </c>
      <c r="I35" s="163"/>
      <c r="J35" s="164"/>
    </row>
    <row r="36" spans="8:10" ht="19.5" customHeight="1" hidden="1">
      <c r="H36" s="162">
        <v>1117.9944828999999</v>
      </c>
      <c r="I36" s="163"/>
      <c r="J36" s="164"/>
    </row>
    <row r="37" spans="8:10" ht="19.5" customHeight="1" hidden="1">
      <c r="H37" s="162">
        <v>6232.873922399999</v>
      </c>
      <c r="I37" s="163"/>
      <c r="J37" s="164"/>
    </row>
    <row r="38" spans="8:10" ht="19.5" customHeight="1" hidden="1">
      <c r="H38" s="162">
        <v>79.46748279999998</v>
      </c>
      <c r="I38" s="163"/>
      <c r="J38" s="164"/>
    </row>
    <row r="39" spans="8:10" ht="19.5" customHeight="1" hidden="1">
      <c r="H39" s="162">
        <v>2754.2282516</v>
      </c>
      <c r="I39" s="163"/>
      <c r="J39" s="164"/>
    </row>
    <row r="40" spans="8:10" ht="19.5" customHeight="1" hidden="1">
      <c r="H40" s="162">
        <v>83.7153262</v>
      </c>
      <c r="I40" s="163"/>
      <c r="J40" s="164"/>
    </row>
    <row r="41" spans="8:10" ht="19.5" customHeight="1" hidden="1">
      <c r="H41" s="162">
        <v>32.174544700000006</v>
      </c>
      <c r="I41" s="163"/>
      <c r="J41" s="164"/>
    </row>
    <row r="42" spans="8:10" ht="19.5" customHeight="1" hidden="1">
      <c r="H42" s="162">
        <v>7241.944896500002</v>
      </c>
      <c r="I42" s="163"/>
      <c r="J42" s="164"/>
    </row>
    <row r="43" spans="8:10" ht="19.5" customHeight="1" hidden="1">
      <c r="H43" s="162">
        <v>6361.048017400001</v>
      </c>
      <c r="I43" s="163"/>
      <c r="J43" s="164"/>
    </row>
    <row r="44" spans="8:10" ht="19.5" customHeight="1" hidden="1">
      <c r="H44" s="162">
        <v>15492.583249800002</v>
      </c>
      <c r="I44" s="163"/>
      <c r="J44" s="164"/>
    </row>
    <row r="45" spans="8:10" ht="19.5" customHeight="1" hidden="1">
      <c r="H45" s="162">
        <v>59838.8438184</v>
      </c>
      <c r="I45" s="163"/>
      <c r="J45" s="164"/>
    </row>
    <row r="46" spans="8:10" ht="19.5" customHeight="1" hidden="1">
      <c r="H46" s="162">
        <v>84459.1832092</v>
      </c>
      <c r="I46" s="163"/>
      <c r="J46" s="164"/>
    </row>
    <row r="47" spans="8:10" ht="19.5" customHeight="1" hidden="1">
      <c r="H47" s="162">
        <v>172.39886919999998</v>
      </c>
      <c r="I47" s="163"/>
      <c r="J47" s="164"/>
    </row>
    <row r="48" spans="8:10" ht="19.5" customHeight="1" hidden="1">
      <c r="H48" s="162">
        <v>15902.899610099998</v>
      </c>
      <c r="I48" s="163"/>
      <c r="J48" s="164"/>
    </row>
    <row r="49" spans="8:10" ht="19.5" customHeight="1" hidden="1">
      <c r="H49" s="162">
        <v>381206.0032633998</v>
      </c>
      <c r="I49" s="163"/>
      <c r="J49" s="164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3">
    <mergeCell ref="C5:C6"/>
    <mergeCell ref="E5:F5"/>
    <mergeCell ref="G5:H5"/>
  </mergeCells>
  <printOptions/>
  <pageMargins left="0" right="0" top="0.7480314960629921" bottom="0.7480314960629921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16.421875" style="0" customWidth="1"/>
    <col min="3" max="3" width="10.00390625" style="0" customWidth="1"/>
  </cols>
  <sheetData>
    <row r="1" ht="13.5">
      <c r="A1" t="s">
        <v>312</v>
      </c>
    </row>
    <row r="3" spans="1:5" s="1" customFormat="1" ht="12">
      <c r="A3" s="441" t="s">
        <v>561</v>
      </c>
      <c r="B3" s="441" t="s">
        <v>562</v>
      </c>
      <c r="C3" s="356" t="s">
        <v>277</v>
      </c>
      <c r="E3" s="21"/>
    </row>
    <row r="4" spans="1:5" s="1" customFormat="1" ht="12">
      <c r="A4" s="356" t="s">
        <v>563</v>
      </c>
      <c r="B4" s="357">
        <v>100008</v>
      </c>
      <c r="C4" s="356">
        <v>26.2</v>
      </c>
      <c r="E4" s="21"/>
    </row>
    <row r="5" spans="1:5" s="1" customFormat="1" ht="12">
      <c r="A5" s="356" t="s">
        <v>564</v>
      </c>
      <c r="B5" s="357">
        <v>64680</v>
      </c>
      <c r="C5" s="358">
        <v>17</v>
      </c>
      <c r="E5" s="21"/>
    </row>
    <row r="6" spans="1:5" s="1" customFormat="1" ht="12">
      <c r="A6" s="356" t="s">
        <v>565</v>
      </c>
      <c r="B6" s="357">
        <v>53829</v>
      </c>
      <c r="C6" s="356">
        <v>14.1</v>
      </c>
      <c r="E6" s="21"/>
    </row>
    <row r="7" spans="1:5" s="1" customFormat="1" ht="12.75">
      <c r="A7" s="356" t="s">
        <v>566</v>
      </c>
      <c r="B7" s="357">
        <v>52834</v>
      </c>
      <c r="C7" s="356">
        <v>13.9</v>
      </c>
      <c r="E7" s="21"/>
    </row>
    <row r="8" spans="1:5" s="1" customFormat="1" ht="12.75">
      <c r="A8" s="356" t="s">
        <v>567</v>
      </c>
      <c r="B8" s="357">
        <v>35823</v>
      </c>
      <c r="C8" s="356">
        <v>9.4</v>
      </c>
      <c r="E8" s="21"/>
    </row>
    <row r="9" spans="1:5" s="1" customFormat="1" ht="12.75">
      <c r="A9" s="356" t="s">
        <v>568</v>
      </c>
      <c r="B9" s="357">
        <v>35600</v>
      </c>
      <c r="C9" s="356">
        <v>9.3</v>
      </c>
      <c r="E9" s="21"/>
    </row>
    <row r="10" spans="1:5" s="1" customFormat="1" ht="12.75">
      <c r="A10" s="356" t="s">
        <v>569</v>
      </c>
      <c r="B10" s="357">
        <v>25360</v>
      </c>
      <c r="C10" s="356">
        <v>6.7</v>
      </c>
      <c r="E10" s="21"/>
    </row>
    <row r="11" spans="1:5" s="1" customFormat="1" ht="12.75">
      <c r="A11" s="356" t="s">
        <v>570</v>
      </c>
      <c r="B11" s="357">
        <v>13073</v>
      </c>
      <c r="C11" s="356">
        <v>3.4</v>
      </c>
      <c r="E11" s="21"/>
    </row>
  </sheetData>
  <sheetProtection/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selection activeCell="K4" sqref="K4"/>
    </sheetView>
  </sheetViews>
  <sheetFormatPr defaultColWidth="9.140625" defaultRowHeight="15"/>
  <cols>
    <col min="1" max="2" width="2.421875" style="1" customWidth="1"/>
    <col min="3" max="7" width="3.421875" style="1" customWidth="1"/>
    <col min="8" max="9" width="2.28125" style="1" customWidth="1"/>
    <col min="10" max="14" width="3.421875" style="1" customWidth="1"/>
    <col min="15" max="15" width="2.57421875" style="1" customWidth="1"/>
    <col min="16" max="20" width="3.421875" style="1" customWidth="1"/>
    <col min="21" max="21" width="2.8515625" style="1" customWidth="1"/>
    <col min="22" max="24" width="3.421875" style="1" customWidth="1"/>
    <col min="25" max="25" width="5.421875" style="1" customWidth="1"/>
    <col min="26" max="29" width="3.421875" style="1" customWidth="1"/>
    <col min="30" max="30" width="2.57421875" style="1" customWidth="1"/>
    <col min="31" max="31" width="1.421875" style="1" customWidth="1"/>
    <col min="32" max="32" width="2.57421875" style="1" customWidth="1"/>
    <col min="33" max="33" width="9.00390625" style="1" customWidth="1"/>
    <col min="34" max="34" width="14.57421875" style="1" hidden="1" customWidth="1"/>
    <col min="35" max="44" width="0" style="1" hidden="1" customWidth="1"/>
    <col min="45" max="16384" width="9.00390625" style="1" customWidth="1"/>
  </cols>
  <sheetData>
    <row r="1" ht="12.75" customHeight="1">
      <c r="A1" s="1" t="s">
        <v>311</v>
      </c>
    </row>
    <row r="2" spans="3:11" ht="13.5">
      <c r="C2" s="2"/>
      <c r="D2" s="2"/>
      <c r="E2" s="2"/>
      <c r="F2" s="2"/>
      <c r="G2" s="2"/>
      <c r="H2" s="2"/>
      <c r="I2" s="2"/>
      <c r="J2" s="2"/>
      <c r="K2" s="2"/>
    </row>
    <row r="3" spans="3:11" ht="13.5">
      <c r="C3" s="2"/>
      <c r="D3" s="2"/>
      <c r="E3" s="2"/>
      <c r="F3" s="2"/>
      <c r="G3" s="2"/>
      <c r="H3" s="2"/>
      <c r="I3" s="2"/>
      <c r="J3" s="2"/>
      <c r="K3" s="2"/>
    </row>
    <row r="5" spans="1:31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3"/>
    </row>
    <row r="7" spans="1:44" ht="12">
      <c r="A7" s="3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3"/>
      <c r="W7" s="3"/>
      <c r="X7" s="8"/>
      <c r="Y7" s="8" t="s">
        <v>0</v>
      </c>
      <c r="Z7" s="8"/>
      <c r="AA7" s="8"/>
      <c r="AB7" s="8"/>
      <c r="AC7" s="8"/>
      <c r="AD7" s="9"/>
      <c r="AE7" s="3"/>
      <c r="AI7" s="1" t="str">
        <f>'[1]P34表-Ⅲ・10'!C6</f>
        <v>排出量</v>
      </c>
      <c r="AJ7" s="1" t="str">
        <f>'[1]P34表-Ⅲ・10'!D6</f>
        <v>直接再生　　　利用量</v>
      </c>
      <c r="AK7" s="1" t="str">
        <f>'[1]P34表-Ⅲ・10'!E6</f>
        <v>直接最終　　　処分量</v>
      </c>
      <c r="AL7" s="382" t="str">
        <f>'[1]P34表-Ⅲ・10'!F6</f>
        <v>中　　　間　　　処　　　理</v>
      </c>
      <c r="AM7" s="382"/>
      <c r="AN7" s="382"/>
      <c r="AO7" s="382"/>
      <c r="AP7" s="1" t="str">
        <f>'[1]P34表-Ⅲ・10'!J6</f>
        <v>再生　　　　　利用量計</v>
      </c>
      <c r="AQ7" s="1" t="str">
        <f>'[1]P34表-Ⅲ・10'!K6</f>
        <v>減量化量</v>
      </c>
      <c r="AR7" s="1" t="str">
        <f>'[1]P34表-Ⅲ・10'!L6</f>
        <v>最終処分量計</v>
      </c>
    </row>
    <row r="8" spans="1:41" ht="12.75" thickBot="1">
      <c r="A8" s="3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  <c r="AE8" s="3"/>
      <c r="AL8" s="1" t="str">
        <f>'[1]P34表-Ⅲ・10'!F7</f>
        <v>中間処理量</v>
      </c>
      <c r="AM8" s="1" t="str">
        <f>'[1]P34表-Ⅲ・10'!G7</f>
        <v>処理残渣量</v>
      </c>
      <c r="AN8" s="1" t="str">
        <f>'[1]P34表-Ⅲ・10'!H7</f>
        <v>再生利用量</v>
      </c>
      <c r="AO8" s="1" t="str">
        <f>'[1]P34表-Ⅲ・10'!I7</f>
        <v>最終処分</v>
      </c>
    </row>
    <row r="9" spans="1:44" ht="13.5" thickBot="1" thickTop="1">
      <c r="A9" s="3"/>
      <c r="B9" s="7"/>
      <c r="C9" s="8"/>
      <c r="D9" s="8"/>
      <c r="E9" s="8"/>
      <c r="F9" s="8"/>
      <c r="G9" s="8"/>
      <c r="H9" s="8"/>
      <c r="I9" s="8"/>
      <c r="J9" s="383" t="s">
        <v>1</v>
      </c>
      <c r="K9" s="384"/>
      <c r="L9" s="384"/>
      <c r="M9" s="38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86" t="s">
        <v>2</v>
      </c>
      <c r="AA9" s="387"/>
      <c r="AB9" s="387"/>
      <c r="AC9" s="388"/>
      <c r="AD9" s="9"/>
      <c r="AE9" s="3"/>
      <c r="AI9" s="1" t="str">
        <f>'[1]P34表-Ⅲ・10'!C8</f>
        <v>(A)</v>
      </c>
      <c r="AJ9" s="1" t="str">
        <f>'[1]P34表-Ⅲ・10'!D8</f>
        <v>(B)</v>
      </c>
      <c r="AK9" s="1" t="str">
        <f>'[1]P34表-Ⅲ・10'!E8</f>
        <v>(C)</v>
      </c>
      <c r="AL9" s="1" t="str">
        <f>'[1]P34表-Ⅲ・10'!F8</f>
        <v>(D)</v>
      </c>
      <c r="AM9" s="1" t="str">
        <f>'[1]P34表-Ⅲ・10'!G8</f>
        <v>(E)</v>
      </c>
      <c r="AN9" s="1" t="str">
        <f>'[1]P34表-Ⅲ・10'!H8</f>
        <v>(F)</v>
      </c>
      <c r="AO9" s="1" t="str">
        <f>'[1]P34表-Ⅲ・10'!I8</f>
        <v>(G)</v>
      </c>
      <c r="AP9" s="1" t="str">
        <f>'[1]P34表-Ⅲ・10'!J8</f>
        <v>(B)+(F)</v>
      </c>
      <c r="AQ9" s="1" t="str">
        <f>'[1]P34表-Ⅲ・10'!K8</f>
        <v>(D)-(E)</v>
      </c>
      <c r="AR9" s="1" t="str">
        <f>'[1]P34表-Ⅲ・10'!L8</f>
        <v>(C)+(G)</v>
      </c>
    </row>
    <row r="10" spans="1:44" ht="12.75" thickTop="1">
      <c r="A10" s="3"/>
      <c r="B10" s="7"/>
      <c r="C10" s="386" t="s">
        <v>3</v>
      </c>
      <c r="D10" s="387"/>
      <c r="E10" s="387"/>
      <c r="F10" s="388"/>
      <c r="G10" s="8"/>
      <c r="H10" s="8"/>
      <c r="I10" s="8"/>
      <c r="J10" s="389">
        <f>AJ10</f>
        <v>83185.5812449934</v>
      </c>
      <c r="K10" s="390"/>
      <c r="L10" s="390"/>
      <c r="M10" s="391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92">
        <f>AP10</f>
        <v>199995.52121705352</v>
      </c>
      <c r="AA10" s="390"/>
      <c r="AB10" s="390"/>
      <c r="AC10" s="393"/>
      <c r="AD10" s="9"/>
      <c r="AE10" s="3"/>
      <c r="AH10" s="1" t="str">
        <f>'[1]P34表-Ⅲ・10'!B47</f>
        <v>合計</v>
      </c>
      <c r="AI10" s="1">
        <f>'[1]P34表-Ⅲ・10'!C47</f>
        <v>381206.00326339994</v>
      </c>
      <c r="AJ10" s="1">
        <f>'[1]P34表-Ⅲ・10'!D47</f>
        <v>83185.5812449934</v>
      </c>
      <c r="AK10" s="1">
        <f>'[1]P34表-Ⅲ・10'!E47</f>
        <v>5734.016994672373</v>
      </c>
      <c r="AL10" s="1">
        <f>'[1]P34表-Ⅲ・10'!F47</f>
        <v>292286.4050237342</v>
      </c>
      <c r="AM10" s="1">
        <f>'[1]P34表-Ⅲ・10'!G47</f>
        <v>123515.05981799331</v>
      </c>
      <c r="AN10" s="1">
        <f>'[1]P34表-Ⅲ・10'!H47</f>
        <v>116809.9399720601</v>
      </c>
      <c r="AO10" s="1">
        <f>'[1]P34表-Ⅲ・10'!I47</f>
        <v>6705.119845933218</v>
      </c>
      <c r="AP10" s="1">
        <f>'[1]P34表-Ⅲ・10'!J47</f>
        <v>199995.52121705352</v>
      </c>
      <c r="AQ10" s="1">
        <f>'[1]P34表-Ⅲ・10'!K47</f>
        <v>168771.34520574086</v>
      </c>
      <c r="AR10" s="1">
        <f>'[1]P34表-Ⅲ・10'!L47</f>
        <v>12439.136840605588</v>
      </c>
    </row>
    <row r="11" spans="1:44" ht="12.75" thickBot="1">
      <c r="A11" s="3"/>
      <c r="B11" s="7"/>
      <c r="C11" s="392">
        <f>AI10</f>
        <v>381206.00326339994</v>
      </c>
      <c r="D11" s="390"/>
      <c r="E11" s="390"/>
      <c r="F11" s="393"/>
      <c r="G11" s="8"/>
      <c r="H11" s="8"/>
      <c r="I11" s="8"/>
      <c r="J11" s="394">
        <f>AJ11</f>
        <v>21.821687101688976</v>
      </c>
      <c r="K11" s="395"/>
      <c r="L11" s="395"/>
      <c r="M11" s="39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97">
        <f>AP11</f>
        <v>52.46389603126571</v>
      </c>
      <c r="AA11" s="398"/>
      <c r="AB11" s="398"/>
      <c r="AC11" s="399"/>
      <c r="AD11" s="9"/>
      <c r="AE11" s="3"/>
      <c r="AH11" s="1" t="str">
        <f>'[1]P34表-Ⅲ・10'!B48</f>
        <v>構成比</v>
      </c>
      <c r="AI11" s="10">
        <v>100</v>
      </c>
      <c r="AJ11" s="1">
        <f>'[1]P34表-Ⅲ・10'!D48</f>
        <v>21.821687101688976</v>
      </c>
      <c r="AK11" s="1">
        <f>'[1]P34表-Ⅲ・10'!E48</f>
        <v>1.504178041684818</v>
      </c>
      <c r="AL11" s="1">
        <f>'[1]P34表-Ⅲ・10'!F48</f>
        <v>76.67413485662622</v>
      </c>
      <c r="AM11" s="1">
        <f>'[1]P34表-Ⅲ・10'!G48</f>
        <v>32.40113187111819</v>
      </c>
      <c r="AN11" s="1">
        <f>'[1]P34表-Ⅲ・10'!H48</f>
        <v>30.642208929576732</v>
      </c>
      <c r="AO11" s="1">
        <f>'[1]P34表-Ⅲ・10'!I48</f>
        <v>1.7589229415414571</v>
      </c>
      <c r="AP11" s="1">
        <f>'[1]P34表-Ⅲ・10'!J48</f>
        <v>52.46389603126571</v>
      </c>
      <c r="AQ11" s="1">
        <f>'[1]P34表-Ⅲ・10'!K48</f>
        <v>44.27300298550802</v>
      </c>
      <c r="AR11" s="1">
        <f>'[1]P34表-Ⅲ・10'!L48</f>
        <v>3.2631009832262747</v>
      </c>
    </row>
    <row r="12" spans="1:31" ht="13.5" thickBot="1" thickTop="1">
      <c r="A12" s="3"/>
      <c r="B12" s="7"/>
      <c r="C12" s="400">
        <f>AI11</f>
        <v>100</v>
      </c>
      <c r="D12" s="401"/>
      <c r="E12" s="401"/>
      <c r="F12" s="40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3"/>
    </row>
    <row r="13" spans="1:31" ht="12.75" thickTop="1">
      <c r="A13" s="3"/>
      <c r="B13" s="7"/>
      <c r="C13" s="8"/>
      <c r="D13" s="8"/>
      <c r="E13" s="8"/>
      <c r="F13" s="8"/>
      <c r="G13" s="8"/>
      <c r="H13" s="8"/>
      <c r="I13" s="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03" t="s">
        <v>4</v>
      </c>
      <c r="AA13" s="403"/>
      <c r="AB13" s="403"/>
      <c r="AC13" s="403"/>
      <c r="AD13" s="9"/>
      <c r="AE13" s="3"/>
    </row>
    <row r="14" spans="1:31" ht="12">
      <c r="A14" s="3"/>
      <c r="B14" s="7"/>
      <c r="C14" s="403" t="s">
        <v>5</v>
      </c>
      <c r="D14" s="403"/>
      <c r="E14" s="403"/>
      <c r="F14" s="403"/>
      <c r="G14" s="8"/>
      <c r="H14" s="8"/>
      <c r="I14" s="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04">
        <v>0.53</v>
      </c>
      <c r="AA14" s="404"/>
      <c r="AB14" s="404"/>
      <c r="AC14" s="404"/>
      <c r="AD14" s="9"/>
      <c r="AE14" s="3"/>
    </row>
    <row r="15" spans="1:31" ht="12">
      <c r="A15" s="3"/>
      <c r="B15" s="7"/>
      <c r="C15" s="404">
        <v>1</v>
      </c>
      <c r="D15" s="404"/>
      <c r="E15" s="404"/>
      <c r="F15" s="404"/>
      <c r="G15" s="8"/>
      <c r="H15" s="8"/>
      <c r="I15" s="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8"/>
      <c r="AA15" s="8"/>
      <c r="AB15" s="8"/>
      <c r="AC15" s="8"/>
      <c r="AD15" s="9"/>
      <c r="AE15" s="3"/>
    </row>
    <row r="16" spans="1:31" ht="12">
      <c r="A16" s="3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83" t="s">
        <v>6</v>
      </c>
      <c r="W16" s="384"/>
      <c r="X16" s="384"/>
      <c r="Y16" s="385"/>
      <c r="Z16" s="8"/>
      <c r="AA16" s="8"/>
      <c r="AB16" s="8"/>
      <c r="AC16" s="8"/>
      <c r="AD16" s="9"/>
      <c r="AE16" s="3"/>
    </row>
    <row r="17" spans="1:31" ht="12">
      <c r="A17" s="3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389">
        <f>AN10</f>
        <v>116809.9399720601</v>
      </c>
      <c r="W17" s="390"/>
      <c r="X17" s="390"/>
      <c r="Y17" s="391"/>
      <c r="Z17" s="8"/>
      <c r="AA17" s="8"/>
      <c r="AB17" s="8"/>
      <c r="AC17" s="8"/>
      <c r="AD17" s="9"/>
      <c r="AE17" s="3"/>
    </row>
    <row r="18" spans="1:31" ht="12">
      <c r="A18" s="3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83" t="s">
        <v>7</v>
      </c>
      <c r="Q18" s="384"/>
      <c r="R18" s="384"/>
      <c r="S18" s="385"/>
      <c r="T18" s="8"/>
      <c r="U18" s="8"/>
      <c r="V18" s="394">
        <f>AN11</f>
        <v>30.642208929576732</v>
      </c>
      <c r="W18" s="395"/>
      <c r="X18" s="395"/>
      <c r="Y18" s="396"/>
      <c r="Z18" s="8"/>
      <c r="AA18" s="8"/>
      <c r="AB18" s="8"/>
      <c r="AC18" s="8"/>
      <c r="AD18" s="9"/>
      <c r="AE18" s="3"/>
    </row>
    <row r="19" spans="1:31" ht="12">
      <c r="A19" s="3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89">
        <f>AM10</f>
        <v>123515.05981799331</v>
      </c>
      <c r="Q19" s="390"/>
      <c r="R19" s="390"/>
      <c r="S19" s="391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  <c r="AE19" s="3"/>
    </row>
    <row r="20" spans="1:31" ht="12">
      <c r="A20" s="3"/>
      <c r="B20" s="7"/>
      <c r="C20" s="8"/>
      <c r="D20" s="8"/>
      <c r="E20" s="8"/>
      <c r="F20" s="8"/>
      <c r="G20" s="8"/>
      <c r="H20" s="8"/>
      <c r="I20" s="8"/>
      <c r="J20" s="383" t="s">
        <v>8</v>
      </c>
      <c r="K20" s="384"/>
      <c r="L20" s="384"/>
      <c r="M20" s="385"/>
      <c r="N20" s="8"/>
      <c r="O20" s="8"/>
      <c r="P20" s="394">
        <f>AM11</f>
        <v>32.40113187111819</v>
      </c>
      <c r="Q20" s="395"/>
      <c r="R20" s="395"/>
      <c r="S20" s="396"/>
      <c r="T20" s="8"/>
      <c r="U20" s="8"/>
      <c r="V20" s="383" t="s">
        <v>9</v>
      </c>
      <c r="W20" s="384"/>
      <c r="X20" s="384"/>
      <c r="Y20" s="385"/>
      <c r="Z20" s="8"/>
      <c r="AA20" s="8"/>
      <c r="AB20" s="8"/>
      <c r="AC20" s="8"/>
      <c r="AD20" s="9"/>
      <c r="AE20" s="3"/>
    </row>
    <row r="21" spans="1:31" ht="12.75" thickBot="1">
      <c r="A21" s="3"/>
      <c r="B21" s="7"/>
      <c r="C21" s="8"/>
      <c r="D21" s="8"/>
      <c r="E21" s="8"/>
      <c r="F21" s="8"/>
      <c r="G21" s="8"/>
      <c r="H21" s="8"/>
      <c r="I21" s="8"/>
      <c r="J21" s="389">
        <f>AL10</f>
        <v>292286.4050237342</v>
      </c>
      <c r="K21" s="390"/>
      <c r="L21" s="390"/>
      <c r="M21" s="391"/>
      <c r="N21" s="8"/>
      <c r="O21" s="8"/>
      <c r="P21" s="8"/>
      <c r="Q21" s="8"/>
      <c r="R21" s="8"/>
      <c r="S21" s="8"/>
      <c r="T21" s="8"/>
      <c r="U21" s="8"/>
      <c r="V21" s="389">
        <f>AO10</f>
        <v>6705.119845933218</v>
      </c>
      <c r="W21" s="390"/>
      <c r="X21" s="390"/>
      <c r="Y21" s="391"/>
      <c r="Z21" s="8"/>
      <c r="AA21" s="8"/>
      <c r="AB21" s="8"/>
      <c r="AC21" s="8"/>
      <c r="AD21" s="9"/>
      <c r="AE21" s="3"/>
    </row>
    <row r="22" spans="1:31" ht="12.75" thickTop="1">
      <c r="A22" s="3"/>
      <c r="B22" s="7"/>
      <c r="C22" s="8"/>
      <c r="D22" s="8"/>
      <c r="E22" s="8"/>
      <c r="F22" s="8"/>
      <c r="G22" s="8"/>
      <c r="H22" s="8"/>
      <c r="I22" s="8"/>
      <c r="J22" s="394">
        <f>AL11</f>
        <v>76.67413485662622</v>
      </c>
      <c r="K22" s="395"/>
      <c r="L22" s="395"/>
      <c r="M22" s="396"/>
      <c r="N22" s="8"/>
      <c r="O22" s="8"/>
      <c r="P22" s="386" t="s">
        <v>10</v>
      </c>
      <c r="Q22" s="387"/>
      <c r="R22" s="387"/>
      <c r="S22" s="388"/>
      <c r="T22" s="8"/>
      <c r="U22" s="8"/>
      <c r="V22" s="394">
        <f>AO11</f>
        <v>1.7589229415414571</v>
      </c>
      <c r="W22" s="395"/>
      <c r="X22" s="395"/>
      <c r="Y22" s="396"/>
      <c r="Z22" s="8"/>
      <c r="AA22" s="8"/>
      <c r="AB22" s="8"/>
      <c r="AC22" s="8"/>
      <c r="AD22" s="9"/>
      <c r="AE22" s="3"/>
    </row>
    <row r="23" spans="1:31" ht="12">
      <c r="A23" s="3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92">
        <f>J21-P19</f>
        <v>168771.3452057409</v>
      </c>
      <c r="Q23" s="390"/>
      <c r="R23" s="390"/>
      <c r="S23" s="393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/>
      <c r="AE23" s="3"/>
    </row>
    <row r="24" spans="1:31" ht="12.75" thickBot="1">
      <c r="A24" s="3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97">
        <f>J22-P20</f>
        <v>44.273002985508036</v>
      </c>
      <c r="Q24" s="398"/>
      <c r="R24" s="398"/>
      <c r="S24" s="399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/>
      <c r="AE24" s="3"/>
    </row>
    <row r="25" spans="1:31" ht="12.75" thickTop="1">
      <c r="A25" s="3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/>
      <c r="AE25" s="3"/>
    </row>
    <row r="26" spans="1:31" ht="12">
      <c r="A26" s="3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05" t="s">
        <v>11</v>
      </c>
      <c r="Q26" s="405"/>
      <c r="R26" s="405"/>
      <c r="S26" s="405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/>
      <c r="AE26" s="3"/>
    </row>
    <row r="27" spans="1:31" ht="12.75" thickBot="1">
      <c r="A27" s="3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404">
        <v>0.43</v>
      </c>
      <c r="Q27" s="404"/>
      <c r="R27" s="404"/>
      <c r="S27" s="404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/>
      <c r="AE27" s="3"/>
    </row>
    <row r="28" spans="1:31" ht="12.75" thickTop="1">
      <c r="A28" s="3"/>
      <c r="B28" s="7"/>
      <c r="C28" s="8"/>
      <c r="D28" s="8"/>
      <c r="E28" s="8"/>
      <c r="F28" s="8"/>
      <c r="G28" s="8"/>
      <c r="H28" s="8"/>
      <c r="I28" s="8"/>
      <c r="J28" s="383" t="s">
        <v>12</v>
      </c>
      <c r="K28" s="384"/>
      <c r="L28" s="384"/>
      <c r="M28" s="385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86" t="s">
        <v>13</v>
      </c>
      <c r="AA28" s="387"/>
      <c r="AB28" s="387"/>
      <c r="AC28" s="388"/>
      <c r="AD28" s="9"/>
      <c r="AE28" s="3"/>
    </row>
    <row r="29" spans="1:31" ht="12">
      <c r="A29" s="3"/>
      <c r="B29" s="7"/>
      <c r="C29" s="8"/>
      <c r="D29" s="8"/>
      <c r="E29" s="8"/>
      <c r="F29" s="8"/>
      <c r="G29" s="8"/>
      <c r="H29" s="8"/>
      <c r="I29" s="8"/>
      <c r="J29" s="389">
        <f>AK10</f>
        <v>5734.016994672373</v>
      </c>
      <c r="K29" s="390"/>
      <c r="L29" s="390"/>
      <c r="M29" s="39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92">
        <f>AR10</f>
        <v>12439.136840605588</v>
      </c>
      <c r="AA29" s="390"/>
      <c r="AB29" s="390"/>
      <c r="AC29" s="393"/>
      <c r="AD29" s="9"/>
      <c r="AE29" s="3"/>
    </row>
    <row r="30" spans="1:31" ht="12.75" thickBot="1">
      <c r="A30" s="3"/>
      <c r="B30" s="7"/>
      <c r="C30" s="8"/>
      <c r="D30" s="8"/>
      <c r="E30" s="8"/>
      <c r="F30" s="8"/>
      <c r="G30" s="8"/>
      <c r="H30" s="8"/>
      <c r="I30" s="8"/>
      <c r="J30" s="394">
        <f>AK11</f>
        <v>1.504178041684818</v>
      </c>
      <c r="K30" s="395"/>
      <c r="L30" s="395"/>
      <c r="M30" s="39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97">
        <f>AR11</f>
        <v>3.2631009832262747</v>
      </c>
      <c r="AA30" s="398"/>
      <c r="AB30" s="398"/>
      <c r="AC30" s="399"/>
      <c r="AD30" s="9"/>
      <c r="AE30" s="3"/>
    </row>
    <row r="31" spans="1:31" ht="12.75" thickTop="1">
      <c r="A31" s="3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9"/>
      <c r="AE31" s="3"/>
    </row>
    <row r="32" spans="1:31" ht="12">
      <c r="A32" s="3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403" t="s">
        <v>14</v>
      </c>
      <c r="AA32" s="403"/>
      <c r="AB32" s="403"/>
      <c r="AC32" s="403"/>
      <c r="AD32" s="9"/>
      <c r="AE32" s="3"/>
    </row>
    <row r="33" spans="1:31" ht="12">
      <c r="A33" s="3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404">
        <v>0.04</v>
      </c>
      <c r="AA33" s="404"/>
      <c r="AB33" s="404"/>
      <c r="AC33" s="404"/>
      <c r="AD33" s="9"/>
      <c r="AE33" s="3"/>
    </row>
    <row r="34" spans="1:31" ht="12">
      <c r="A34" s="3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  <c r="AE34" s="3"/>
    </row>
    <row r="35" spans="1:31" ht="12">
      <c r="A35" s="3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  <c r="AE35" s="3"/>
    </row>
    <row r="36" spans="1:31" ht="12">
      <c r="A36" s="3"/>
      <c r="B36" s="8" t="s">
        <v>15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"/>
    </row>
    <row r="37" spans="2:30" ht="1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2:30" ht="1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1" ht="13.5" customHeight="1">
      <c r="A39" s="406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</row>
  </sheetData>
  <sheetProtection/>
  <mergeCells count="40">
    <mergeCell ref="A39:AE39"/>
    <mergeCell ref="J29:M29"/>
    <mergeCell ref="Z29:AC29"/>
    <mergeCell ref="J30:M30"/>
    <mergeCell ref="Z30:AC30"/>
    <mergeCell ref="Z32:AC32"/>
    <mergeCell ref="Z33:AC33"/>
    <mergeCell ref="P23:S23"/>
    <mergeCell ref="P24:S24"/>
    <mergeCell ref="P26:S26"/>
    <mergeCell ref="P27:S27"/>
    <mergeCell ref="J28:M28"/>
    <mergeCell ref="Z28:AC28"/>
    <mergeCell ref="J20:M20"/>
    <mergeCell ref="P20:S20"/>
    <mergeCell ref="V20:Y20"/>
    <mergeCell ref="J21:M21"/>
    <mergeCell ref="V21:Y21"/>
    <mergeCell ref="J22:M22"/>
    <mergeCell ref="P22:S22"/>
    <mergeCell ref="V22:Y22"/>
    <mergeCell ref="C15:F15"/>
    <mergeCell ref="V16:Y16"/>
    <mergeCell ref="V17:Y17"/>
    <mergeCell ref="P18:S18"/>
    <mergeCell ref="V18:Y18"/>
    <mergeCell ref="P19:S19"/>
    <mergeCell ref="C11:F11"/>
    <mergeCell ref="J11:M11"/>
    <mergeCell ref="Z11:AC11"/>
    <mergeCell ref="C12:F12"/>
    <mergeCell ref="Z13:AC13"/>
    <mergeCell ref="C14:F14"/>
    <mergeCell ref="Z14:AC14"/>
    <mergeCell ref="AL7:AO7"/>
    <mergeCell ref="J9:M9"/>
    <mergeCell ref="Z9:AC9"/>
    <mergeCell ref="C10:F10"/>
    <mergeCell ref="J10:M10"/>
    <mergeCell ref="Z10:AC10"/>
  </mergeCells>
  <printOptions/>
  <pageMargins left="0.3937007874015748" right="0" top="0.7480314960629921" bottom="0.7480314960629921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E17" sqref="E17"/>
    </sheetView>
  </sheetViews>
  <sheetFormatPr defaultColWidth="9.140625" defaultRowHeight="15"/>
  <cols>
    <col min="1" max="1" width="11.140625" style="0" bestFit="1" customWidth="1"/>
    <col min="2" max="2" width="13.57421875" style="0" customWidth="1"/>
    <col min="4" max="4" width="12.8515625" style="0" customWidth="1"/>
  </cols>
  <sheetData>
    <row r="1" ht="13.5">
      <c r="A1" t="s">
        <v>278</v>
      </c>
    </row>
    <row r="3" spans="1:4" ht="15">
      <c r="A3" s="165"/>
      <c r="B3" s="165" t="s">
        <v>279</v>
      </c>
      <c r="C3" s="165" t="s">
        <v>280</v>
      </c>
      <c r="D3" s="165" t="s">
        <v>281</v>
      </c>
    </row>
    <row r="4" spans="1:4" ht="15">
      <c r="A4" s="165" t="s">
        <v>282</v>
      </c>
      <c r="B4" s="165">
        <v>147</v>
      </c>
      <c r="C4" s="165">
        <v>178</v>
      </c>
      <c r="D4" s="165">
        <v>69</v>
      </c>
    </row>
    <row r="5" spans="1:4" ht="15">
      <c r="A5" s="165" t="s">
        <v>283</v>
      </c>
      <c r="B5" s="165">
        <v>150</v>
      </c>
      <c r="C5" s="165">
        <v>187</v>
      </c>
      <c r="D5" s="165">
        <v>68</v>
      </c>
    </row>
    <row r="6" spans="1:4" ht="15">
      <c r="A6" s="165" t="s">
        <v>284</v>
      </c>
      <c r="B6" s="165">
        <v>181</v>
      </c>
      <c r="C6" s="165">
        <v>185</v>
      </c>
      <c r="D6" s="165">
        <v>60</v>
      </c>
    </row>
    <row r="7" spans="1:4" ht="15">
      <c r="A7" s="165" t="s">
        <v>285</v>
      </c>
      <c r="B7" s="165">
        <v>169</v>
      </c>
      <c r="C7" s="165">
        <v>179</v>
      </c>
      <c r="D7" s="165">
        <v>67</v>
      </c>
    </row>
    <row r="8" spans="1:4" ht="15">
      <c r="A8" s="165" t="s">
        <v>286</v>
      </c>
      <c r="B8" s="165">
        <v>172</v>
      </c>
      <c r="C8" s="165">
        <v>179</v>
      </c>
      <c r="D8" s="165">
        <v>58</v>
      </c>
    </row>
    <row r="9" spans="1:4" ht="15">
      <c r="A9" s="165" t="s">
        <v>287</v>
      </c>
      <c r="B9" s="165">
        <v>171</v>
      </c>
      <c r="C9" s="165">
        <v>179</v>
      </c>
      <c r="D9" s="165">
        <v>50</v>
      </c>
    </row>
    <row r="10" spans="1:4" ht="15">
      <c r="A10" s="165" t="s">
        <v>288</v>
      </c>
      <c r="B10" s="165">
        <v>184</v>
      </c>
      <c r="C10" s="165">
        <v>177</v>
      </c>
      <c r="D10" s="165">
        <v>45</v>
      </c>
    </row>
    <row r="11" spans="1:4" ht="15">
      <c r="A11" s="165" t="s">
        <v>289</v>
      </c>
      <c r="B11" s="165">
        <v>183</v>
      </c>
      <c r="C11" s="165">
        <v>175</v>
      </c>
      <c r="D11" s="165">
        <v>42</v>
      </c>
    </row>
    <row r="12" spans="1:4" ht="15">
      <c r="A12" s="165" t="s">
        <v>290</v>
      </c>
      <c r="B12" s="165">
        <v>182</v>
      </c>
      <c r="C12" s="165">
        <v>172</v>
      </c>
      <c r="D12" s="165">
        <v>40</v>
      </c>
    </row>
    <row r="13" spans="1:4" ht="15">
      <c r="A13" s="165" t="s">
        <v>291</v>
      </c>
      <c r="B13" s="165">
        <v>201</v>
      </c>
      <c r="C13" s="165">
        <v>180</v>
      </c>
      <c r="D13" s="165">
        <v>30</v>
      </c>
    </row>
    <row r="14" spans="1:4" ht="15">
      <c r="A14" s="165" t="s">
        <v>292</v>
      </c>
      <c r="B14" s="165">
        <v>211</v>
      </c>
      <c r="C14" s="165">
        <v>180</v>
      </c>
      <c r="D14" s="165">
        <v>26</v>
      </c>
    </row>
    <row r="15" spans="1:4" ht="15">
      <c r="A15" s="165" t="s">
        <v>293</v>
      </c>
      <c r="B15" s="165">
        <v>219</v>
      </c>
      <c r="C15" s="165">
        <v>179</v>
      </c>
      <c r="D15" s="165">
        <v>24</v>
      </c>
    </row>
    <row r="16" spans="1:4" ht="15">
      <c r="A16" s="165" t="s">
        <v>294</v>
      </c>
      <c r="B16" s="165">
        <v>215</v>
      </c>
      <c r="C16" s="165">
        <v>182</v>
      </c>
      <c r="D16" s="165">
        <v>22</v>
      </c>
    </row>
    <row r="17" spans="1:4" ht="15">
      <c r="A17" s="165" t="s">
        <v>295</v>
      </c>
      <c r="B17" s="165">
        <v>219</v>
      </c>
      <c r="C17" s="165">
        <v>180</v>
      </c>
      <c r="D17" s="165">
        <v>20</v>
      </c>
    </row>
    <row r="18" spans="1:4" ht="15">
      <c r="A18" s="165" t="s">
        <v>296</v>
      </c>
      <c r="B18" s="165">
        <v>217</v>
      </c>
      <c r="C18" s="165">
        <v>170</v>
      </c>
      <c r="D18" s="165">
        <v>17</v>
      </c>
    </row>
    <row r="19" spans="1:4" ht="15">
      <c r="A19" s="165" t="s">
        <v>297</v>
      </c>
      <c r="B19" s="165">
        <v>207</v>
      </c>
      <c r="C19" s="165">
        <v>169</v>
      </c>
      <c r="D19" s="165">
        <v>14</v>
      </c>
    </row>
    <row r="20" spans="1:5" ht="15">
      <c r="A20" s="165" t="s">
        <v>298</v>
      </c>
      <c r="B20" s="165">
        <v>205</v>
      </c>
      <c r="C20" s="165">
        <v>167</v>
      </c>
      <c r="D20" s="165">
        <v>14</v>
      </c>
      <c r="E20" s="166"/>
    </row>
    <row r="21" spans="1:4" ht="15">
      <c r="A21" s="165" t="s">
        <v>299</v>
      </c>
      <c r="B21" s="167">
        <f>'[1]P34表-Ⅲ・10'!J47/1000</f>
        <v>199.99552121705352</v>
      </c>
      <c r="C21" s="167">
        <f>'[1]P34表-Ⅲ・10'!K47/1000</f>
        <v>168.77134520574086</v>
      </c>
      <c r="D21" s="167">
        <f>'[1]P34表-Ⅲ・10'!L47/1000</f>
        <v>12.439136840605588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4"/>
  <sheetViews>
    <sheetView zoomScalePageLayoutView="0" workbookViewId="0" topLeftCell="M1">
      <selection activeCell="O27" sqref="O27"/>
    </sheetView>
  </sheetViews>
  <sheetFormatPr defaultColWidth="9.140625" defaultRowHeight="15"/>
  <cols>
    <col min="1" max="1" width="9.28125" style="16" hidden="1" customWidth="1"/>
    <col min="2" max="12" width="7.421875" style="16" hidden="1" customWidth="1"/>
    <col min="13" max="13" width="7.421875" style="16" customWidth="1"/>
    <col min="14" max="14" width="43.57421875" style="16" customWidth="1"/>
    <col min="15" max="15" width="9.421875" style="16" customWidth="1"/>
    <col min="16" max="16" width="9.00390625" style="16" customWidth="1"/>
    <col min="17" max="17" width="12.8515625" style="16" customWidth="1"/>
    <col min="18" max="18" width="9.00390625" style="16" customWidth="1"/>
    <col min="19" max="19" width="3.8515625" style="16" customWidth="1"/>
    <col min="20" max="16384" width="9.00390625" style="16" customWidth="1"/>
  </cols>
  <sheetData>
    <row r="1" ht="12">
      <c r="M1" s="16" t="s">
        <v>300</v>
      </c>
    </row>
    <row r="3" ht="12" customHeight="1"/>
    <row r="4" spans="2:17" ht="12">
      <c r="B4" s="168"/>
      <c r="C4" s="168" t="s">
        <v>301</v>
      </c>
      <c r="D4" s="168" t="s">
        <v>302</v>
      </c>
      <c r="E4" s="168" t="s">
        <v>281</v>
      </c>
      <c r="G4" s="16" t="s">
        <v>303</v>
      </c>
      <c r="I4" s="169" t="s">
        <v>301</v>
      </c>
      <c r="J4" s="169" t="s">
        <v>302</v>
      </c>
      <c r="K4" s="169" t="s">
        <v>281</v>
      </c>
      <c r="M4" s="19" t="s">
        <v>303</v>
      </c>
      <c r="N4" s="170"/>
      <c r="O4" s="170" t="s">
        <v>2</v>
      </c>
      <c r="P4" s="170" t="s">
        <v>10</v>
      </c>
      <c r="Q4" s="170" t="s">
        <v>281</v>
      </c>
    </row>
    <row r="5" spans="2:17" ht="12">
      <c r="B5" s="168" t="s">
        <v>268</v>
      </c>
      <c r="C5" s="171">
        <f>'[1]P34表-Ⅲ・10'!J9</f>
        <v>1224.3028019346673</v>
      </c>
      <c r="D5" s="171">
        <f>'[1]P34表-Ⅲ・10'!K9</f>
        <v>120.68310599049113</v>
      </c>
      <c r="E5" s="171">
        <f>'[1]P34表-Ⅲ・10'!L9</f>
        <v>490.9520237748418</v>
      </c>
      <c r="G5" s="16">
        <f>RANK(I5,$I$5:$I$23)</f>
        <v>9</v>
      </c>
      <c r="H5" s="169" t="s">
        <v>239</v>
      </c>
      <c r="I5" s="172">
        <f>C6</f>
        <v>66.68541353143759</v>
      </c>
      <c r="J5" s="172">
        <f>D6</f>
        <v>6.573376142337434</v>
      </c>
      <c r="K5" s="172">
        <f>E6</f>
        <v>26.741210326224984</v>
      </c>
      <c r="M5" s="19"/>
      <c r="N5" s="173" t="s">
        <v>304</v>
      </c>
      <c r="O5" s="173">
        <f>I24</f>
        <v>52.46389603126571</v>
      </c>
      <c r="P5" s="173">
        <f>J24</f>
        <v>44.27300298550802</v>
      </c>
      <c r="Q5" s="173">
        <f>K24</f>
        <v>3.2631009832262747</v>
      </c>
    </row>
    <row r="6" spans="2:17" ht="12">
      <c r="B6" s="168" t="s">
        <v>305</v>
      </c>
      <c r="C6" s="171">
        <f>'[1]P34表-Ⅲ・10'!J10</f>
        <v>66.68541353143759</v>
      </c>
      <c r="D6" s="171">
        <f>'[1]P34表-Ⅲ・10'!K10</f>
        <v>6.573376142337434</v>
      </c>
      <c r="E6" s="171">
        <f>'[1]P34表-Ⅲ・10'!L10</f>
        <v>26.741210326224984</v>
      </c>
      <c r="G6" s="16">
        <f aca="true" t="shared" si="0" ref="G6:G23">RANK(I6,$I$5:$I$23)</f>
        <v>19</v>
      </c>
      <c r="H6" s="169" t="s">
        <v>225</v>
      </c>
      <c r="I6" s="172">
        <f>C8</f>
        <v>6.098231891634106</v>
      </c>
      <c r="J6" s="172">
        <f>D8</f>
        <v>91.89418496019591</v>
      </c>
      <c r="K6" s="172">
        <f>E8</f>
        <v>2.007583148169992</v>
      </c>
      <c r="M6" s="19"/>
      <c r="N6" s="170"/>
      <c r="O6" s="170"/>
      <c r="P6" s="170"/>
      <c r="Q6" s="170"/>
    </row>
    <row r="7" spans="2:17" ht="12">
      <c r="B7" s="168" t="s">
        <v>252</v>
      </c>
      <c r="C7" s="171">
        <f>'[1]P34表-Ⅲ・10'!J11</f>
        <v>10131.096944193256</v>
      </c>
      <c r="D7" s="171">
        <f>'[1]P34表-Ⅲ・10'!K11</f>
        <v>152665.3812093556</v>
      </c>
      <c r="E7" s="171">
        <f>'[1]P34表-Ⅲ・10'!L11</f>
        <v>3335.232221251061</v>
      </c>
      <c r="G7" s="16">
        <f t="shared" si="0"/>
        <v>16</v>
      </c>
      <c r="H7" s="169" t="s">
        <v>234</v>
      </c>
      <c r="I7" s="172">
        <f>C10</f>
        <v>38.610973863378966</v>
      </c>
      <c r="J7" s="172">
        <f>D10</f>
        <v>57.278517650190494</v>
      </c>
      <c r="K7" s="172">
        <f>E10</f>
        <v>4.110508486430547</v>
      </c>
      <c r="M7" s="19">
        <v>1</v>
      </c>
      <c r="N7" s="174" t="str">
        <f aca="true" t="shared" si="1" ref="N7:N25">VLOOKUP(M7,$G$5:$K$23,2,FALSE)</f>
        <v>がれき類</v>
      </c>
      <c r="O7" s="174">
        <f>VLOOKUP(M7,$G$5:$K$23,3,FALSE)</f>
        <v>95.88006327614268</v>
      </c>
      <c r="P7" s="174">
        <f>VLOOKUP(M7,$G$5:$K$23,4,FALSE)</f>
        <v>0.9430724408853921</v>
      </c>
      <c r="Q7" s="174">
        <f>VLOOKUP(M7,$G$5:$K$23,5,FALSE)</f>
        <v>3.176864282971923</v>
      </c>
    </row>
    <row r="8" spans="2:17" ht="12">
      <c r="B8" s="168" t="s">
        <v>305</v>
      </c>
      <c r="C8" s="171">
        <f>'[1]P34表-Ⅲ・10'!J12</f>
        <v>6.098231891634106</v>
      </c>
      <c r="D8" s="171">
        <f>'[1]P34表-Ⅲ・10'!K12</f>
        <v>91.89418496019591</v>
      </c>
      <c r="E8" s="171">
        <f>'[1]P34表-Ⅲ・10'!L12</f>
        <v>2.007583148169992</v>
      </c>
      <c r="G8" s="16">
        <f t="shared" si="0"/>
        <v>17</v>
      </c>
      <c r="H8" s="169" t="s">
        <v>238</v>
      </c>
      <c r="I8" s="172">
        <f>C12</f>
        <v>32.16877929113707</v>
      </c>
      <c r="J8" s="172">
        <f>D12</f>
        <v>65.30653455292223</v>
      </c>
      <c r="K8" s="172">
        <f>E12</f>
        <v>2.5246861559407</v>
      </c>
      <c r="M8" s="19">
        <v>2</v>
      </c>
      <c r="N8" s="174" t="str">
        <f t="shared" si="1"/>
        <v>動物のふん尿</v>
      </c>
      <c r="O8" s="174">
        <f aca="true" t="shared" si="2" ref="O8:O25">VLOOKUP(M8,$G$5:$K$23,3,FALSE)</f>
        <v>95.76007293479677</v>
      </c>
      <c r="P8" s="174">
        <f aca="true" t="shared" si="3" ref="P8:P25">VLOOKUP(M8,$G$5:$K$23,4,FALSE)</f>
        <v>4.197302833327413</v>
      </c>
      <c r="Q8" s="174">
        <f aca="true" t="shared" si="4" ref="Q8:Q25">VLOOKUP(M8,$G$5:$K$23,5,FALSE)</f>
        <v>0.04262423187582141</v>
      </c>
    </row>
    <row r="9" spans="2:17" ht="12">
      <c r="B9" s="168" t="s">
        <v>262</v>
      </c>
      <c r="C9" s="171">
        <f>'[1]P34表-Ⅲ・10'!J13</f>
        <v>1203.881496587636</v>
      </c>
      <c r="D9" s="171">
        <f>'[1]P34表-Ⅲ・10'!K13</f>
        <v>1785.931320847499</v>
      </c>
      <c r="E9" s="171">
        <f>'[1]P34表-Ⅲ・10'!L13</f>
        <v>128.16473176486517</v>
      </c>
      <c r="G9" s="16">
        <f t="shared" si="0"/>
        <v>18</v>
      </c>
      <c r="H9" s="169" t="s">
        <v>237</v>
      </c>
      <c r="I9" s="172">
        <f>C14</f>
        <v>21.586540696984194</v>
      </c>
      <c r="J9" s="172">
        <f>D14</f>
        <v>75.96172865523519</v>
      </c>
      <c r="K9" s="172">
        <f>E14</f>
        <v>2.4517306477806136</v>
      </c>
      <c r="M9" s="19">
        <v>3</v>
      </c>
      <c r="N9" s="174" t="str">
        <f t="shared" si="1"/>
        <v>金属くず</v>
      </c>
      <c r="O9" s="174">
        <f t="shared" si="2"/>
        <v>95.65398815434881</v>
      </c>
      <c r="P9" s="174">
        <f t="shared" si="3"/>
        <v>2.0272186900660247</v>
      </c>
      <c r="Q9" s="174">
        <f t="shared" si="4"/>
        <v>2.318793155585168</v>
      </c>
    </row>
    <row r="10" spans="2:17" ht="12">
      <c r="B10" s="168" t="s">
        <v>305</v>
      </c>
      <c r="C10" s="171">
        <f>'[1]P34表-Ⅲ・10'!J14</f>
        <v>38.610973863378966</v>
      </c>
      <c r="D10" s="171">
        <f>'[1]P34表-Ⅲ・10'!K14</f>
        <v>57.278517650190494</v>
      </c>
      <c r="E10" s="171">
        <f>'[1]P34表-Ⅲ・10'!L14</f>
        <v>4.110508486430547</v>
      </c>
      <c r="G10" s="16">
        <f t="shared" si="0"/>
        <v>14</v>
      </c>
      <c r="H10" s="169" t="s">
        <v>231</v>
      </c>
      <c r="I10" s="172">
        <f>C16</f>
        <v>53.70795134353904</v>
      </c>
      <c r="J10" s="172">
        <f>D16</f>
        <v>26.597270548195418</v>
      </c>
      <c r="K10" s="172">
        <f>E16</f>
        <v>19.694778108265535</v>
      </c>
      <c r="M10" s="19">
        <v>4</v>
      </c>
      <c r="N10" s="174" t="str">
        <f t="shared" si="1"/>
        <v>鉱さい</v>
      </c>
      <c r="O10" s="174">
        <f t="shared" si="2"/>
        <v>91.69611642816596</v>
      </c>
      <c r="P10" s="174">
        <f t="shared" si="3"/>
        <v>0.6463289372325421</v>
      </c>
      <c r="Q10" s="174">
        <f t="shared" si="4"/>
        <v>7.657554634601499</v>
      </c>
    </row>
    <row r="11" spans="2:17" ht="12">
      <c r="B11" s="168" t="s">
        <v>266</v>
      </c>
      <c r="C11" s="171">
        <f>'[1]P34表-Ⅲ・10'!J15</f>
        <v>885.2471663363384</v>
      </c>
      <c r="D11" s="171">
        <f>'[1]P34表-Ⅲ・10'!K15</f>
        <v>1797.1594176142294</v>
      </c>
      <c r="E11" s="171">
        <f>'[1]P34表-Ⅲ・10'!L15</f>
        <v>69.47640894943292</v>
      </c>
      <c r="G11" s="16">
        <f t="shared" si="0"/>
        <v>10</v>
      </c>
      <c r="H11" s="169" t="s">
        <v>240</v>
      </c>
      <c r="I11" s="172">
        <f>C18</f>
        <v>66.25334491881283</v>
      </c>
      <c r="J11" s="172">
        <f>D18</f>
        <v>29.38255872945564</v>
      </c>
      <c r="K11" s="172">
        <f>E18</f>
        <v>4.3640963517315186</v>
      </c>
      <c r="M11" s="19">
        <v>5</v>
      </c>
      <c r="N11" s="174" t="str">
        <f t="shared" si="1"/>
        <v>木くず</v>
      </c>
      <c r="O11" s="174">
        <f t="shared" si="2"/>
        <v>78.60731378981335</v>
      </c>
      <c r="P11" s="174">
        <f t="shared" si="3"/>
        <v>16.572929882706557</v>
      </c>
      <c r="Q11" s="174">
        <f t="shared" si="4"/>
        <v>4.819756327480092</v>
      </c>
    </row>
    <row r="12" spans="2:17" ht="12">
      <c r="B12" s="168" t="s">
        <v>305</v>
      </c>
      <c r="C12" s="171">
        <f>'[1]P34表-Ⅲ・10'!J16</f>
        <v>32.16877929113707</v>
      </c>
      <c r="D12" s="171">
        <f>'[1]P34表-Ⅲ・10'!K16</f>
        <v>65.30653455292223</v>
      </c>
      <c r="E12" s="171">
        <f>'[1]P34表-Ⅲ・10'!L16</f>
        <v>2.5246861559407</v>
      </c>
      <c r="G12" s="16">
        <f t="shared" si="0"/>
        <v>5</v>
      </c>
      <c r="H12" s="169" t="s">
        <v>232</v>
      </c>
      <c r="I12" s="172">
        <f>C20</f>
        <v>78.60731378981335</v>
      </c>
      <c r="J12" s="172">
        <f>D20</f>
        <v>16.572929882706557</v>
      </c>
      <c r="K12" s="172">
        <f>E20</f>
        <v>4.819756327480092</v>
      </c>
      <c r="M12" s="19">
        <v>6</v>
      </c>
      <c r="N12" s="174" t="str">
        <f t="shared" si="1"/>
        <v>ばいじん</v>
      </c>
      <c r="O12" s="174">
        <f t="shared" si="2"/>
        <v>73.84684899779465</v>
      </c>
      <c r="P12" s="174">
        <f t="shared" si="3"/>
        <v>13.37759906767994</v>
      </c>
      <c r="Q12" s="174">
        <f t="shared" si="4"/>
        <v>12.775551934525417</v>
      </c>
    </row>
    <row r="13" spans="2:17" ht="12" customHeight="1">
      <c r="B13" s="168" t="s">
        <v>267</v>
      </c>
      <c r="C13" s="171">
        <f>'[1]P34表-Ⅲ・10'!J17</f>
        <v>407.8288923608575</v>
      </c>
      <c r="D13" s="171">
        <f>'[1]P34表-Ⅲ・10'!K17</f>
        <v>1435.1251594290252</v>
      </c>
      <c r="E13" s="171">
        <f>'[1]P34表-Ⅲ・10'!L17</f>
        <v>46.3199087101171</v>
      </c>
      <c r="G13" s="16">
        <f t="shared" si="0"/>
        <v>13</v>
      </c>
      <c r="H13" s="169" t="s">
        <v>243</v>
      </c>
      <c r="I13" s="172">
        <f>C22</f>
        <v>53.83705729724792</v>
      </c>
      <c r="J13" s="172">
        <f>D22</f>
        <v>30.4909501025396</v>
      </c>
      <c r="K13" s="172">
        <f>E22</f>
        <v>15.671992600212475</v>
      </c>
      <c r="M13" s="19">
        <v>7</v>
      </c>
      <c r="N13" s="174" t="str">
        <f t="shared" si="1"/>
        <v>動物系固形不要物</v>
      </c>
      <c r="O13" s="174">
        <f t="shared" si="2"/>
        <v>70.81078150182219</v>
      </c>
      <c r="P13" s="174">
        <f t="shared" si="3"/>
        <v>24.892038429864748</v>
      </c>
      <c r="Q13" s="174">
        <f t="shared" si="4"/>
        <v>4.297180068313072</v>
      </c>
    </row>
    <row r="14" spans="2:17" ht="12" customHeight="1">
      <c r="B14" s="168" t="s">
        <v>305</v>
      </c>
      <c r="C14" s="171">
        <f>'[1]P34表-Ⅲ・10'!J18</f>
        <v>21.586540696984194</v>
      </c>
      <c r="D14" s="171">
        <f>'[1]P34表-Ⅲ・10'!K18</f>
        <v>75.96172865523519</v>
      </c>
      <c r="E14" s="171">
        <f>'[1]P34表-Ⅲ・10'!L18</f>
        <v>2.4517306477806136</v>
      </c>
      <c r="G14" s="16">
        <f t="shared" si="0"/>
        <v>11</v>
      </c>
      <c r="H14" s="169" t="s">
        <v>235</v>
      </c>
      <c r="I14" s="172">
        <f>C24</f>
        <v>66.19001955336448</v>
      </c>
      <c r="J14" s="172">
        <f>D24</f>
        <v>31.51668603019863</v>
      </c>
      <c r="K14" s="172">
        <f>E24</f>
        <v>2.293294416436897</v>
      </c>
      <c r="M14" s="19">
        <v>8</v>
      </c>
      <c r="N14" s="174" t="str">
        <f t="shared" si="1"/>
        <v>ガラスくず､ コンクリートくず 及 び 陶 磁 器 くず</v>
      </c>
      <c r="O14" s="174">
        <f t="shared" si="2"/>
        <v>67.3034082868792</v>
      </c>
      <c r="P14" s="174">
        <f t="shared" si="3"/>
        <v>9.410993459442743</v>
      </c>
      <c r="Q14" s="174">
        <f t="shared" si="4"/>
        <v>23.28559825367805</v>
      </c>
    </row>
    <row r="15" spans="2:17" ht="12" customHeight="1">
      <c r="B15" s="168" t="s">
        <v>260</v>
      </c>
      <c r="C15" s="171">
        <f>'[1]P34表-Ⅲ・10'!J19</f>
        <v>3066.6513941184226</v>
      </c>
      <c r="D15" s="171">
        <f>'[1]P34表-Ⅲ・10'!K19</f>
        <v>1518.668181637511</v>
      </c>
      <c r="E15" s="171">
        <f>'[1]P34表-Ⅲ・10'!L19</f>
        <v>1124.545197344064</v>
      </c>
      <c r="G15" s="16">
        <f t="shared" si="0"/>
        <v>7</v>
      </c>
      <c r="H15" s="169" t="s">
        <v>242</v>
      </c>
      <c r="I15" s="172">
        <f>C26</f>
        <v>70.81078150182219</v>
      </c>
      <c r="J15" s="172">
        <f>D26</f>
        <v>24.892038429864748</v>
      </c>
      <c r="K15" s="172">
        <f>E26</f>
        <v>4.297180068313072</v>
      </c>
      <c r="M15" s="19">
        <v>9</v>
      </c>
      <c r="N15" s="174" t="str">
        <f t="shared" si="1"/>
        <v>燃え殻</v>
      </c>
      <c r="O15" s="174">
        <f t="shared" si="2"/>
        <v>66.68541353143759</v>
      </c>
      <c r="P15" s="174">
        <f t="shared" si="3"/>
        <v>6.573376142337434</v>
      </c>
      <c r="Q15" s="174">
        <f t="shared" si="4"/>
        <v>26.741210326224984</v>
      </c>
    </row>
    <row r="16" spans="2:17" ht="12" customHeight="1">
      <c r="B16" s="168" t="s">
        <v>305</v>
      </c>
      <c r="C16" s="171">
        <f>'[1]P34表-Ⅲ・10'!J20</f>
        <v>53.70795134353904</v>
      </c>
      <c r="D16" s="171">
        <f>'[1]P34表-Ⅲ・10'!K20</f>
        <v>26.597270548195418</v>
      </c>
      <c r="E16" s="171">
        <f>'[1]P34表-Ⅲ・10'!L20</f>
        <v>19.694778108265535</v>
      </c>
      <c r="G16" s="16">
        <f t="shared" si="0"/>
        <v>12</v>
      </c>
      <c r="H16" s="169" t="s">
        <v>244</v>
      </c>
      <c r="I16" s="172">
        <f>C28</f>
        <v>54.117646384801354</v>
      </c>
      <c r="J16" s="172">
        <f>D28</f>
        <v>23.656096990756392</v>
      </c>
      <c r="K16" s="172">
        <f>E28</f>
        <v>22.226256624442257</v>
      </c>
      <c r="M16" s="19">
        <v>10</v>
      </c>
      <c r="N16" s="174" t="str">
        <f t="shared" si="1"/>
        <v>紙くず</v>
      </c>
      <c r="O16" s="174">
        <f t="shared" si="2"/>
        <v>66.25334491881283</v>
      </c>
      <c r="P16" s="174">
        <f t="shared" si="3"/>
        <v>29.38255872945564</v>
      </c>
      <c r="Q16" s="174">
        <f t="shared" si="4"/>
        <v>4.3640963517315186</v>
      </c>
    </row>
    <row r="17" spans="2:17" ht="12" customHeight="1">
      <c r="B17" s="168" t="s">
        <v>269</v>
      </c>
      <c r="C17" s="171">
        <f>'[1]P34表-Ⅲ・10'!J21</f>
        <v>740.7087409290348</v>
      </c>
      <c r="D17" s="171">
        <f>'[1]P34表-Ⅲ・10'!K21</f>
        <v>328.4953855301663</v>
      </c>
      <c r="E17" s="171">
        <f>'[1]P34表-Ⅲ・10'!L21</f>
        <v>48.79035644079855</v>
      </c>
      <c r="G17" s="16">
        <f t="shared" si="0"/>
        <v>3</v>
      </c>
      <c r="H17" s="169" t="s">
        <v>306</v>
      </c>
      <c r="I17" s="172">
        <f>C30</f>
        <v>95.65398815434881</v>
      </c>
      <c r="J17" s="172">
        <f>D30</f>
        <v>2.0272186900660247</v>
      </c>
      <c r="K17" s="172">
        <f>E30</f>
        <v>2.318793155585168</v>
      </c>
      <c r="M17" s="19">
        <v>11</v>
      </c>
      <c r="N17" s="174" t="str">
        <f t="shared" si="1"/>
        <v>動植物性残さ</v>
      </c>
      <c r="O17" s="174">
        <f t="shared" si="2"/>
        <v>66.19001955336448</v>
      </c>
      <c r="P17" s="174">
        <f t="shared" si="3"/>
        <v>31.51668603019863</v>
      </c>
      <c r="Q17" s="174">
        <f t="shared" si="4"/>
        <v>2.293294416436897</v>
      </c>
    </row>
    <row r="18" spans="2:17" ht="12" customHeight="1">
      <c r="B18" s="168" t="s">
        <v>305</v>
      </c>
      <c r="C18" s="171">
        <f>'[1]P34表-Ⅲ・10'!J22</f>
        <v>66.25334491881283</v>
      </c>
      <c r="D18" s="171">
        <f>'[1]P34表-Ⅲ・10'!K22</f>
        <v>29.38255872945564</v>
      </c>
      <c r="E18" s="171">
        <f>'[1]P34表-Ⅲ・10'!L22</f>
        <v>4.3640963517315186</v>
      </c>
      <c r="G18" s="16">
        <f t="shared" si="0"/>
        <v>8</v>
      </c>
      <c r="H18" s="169" t="s">
        <v>307</v>
      </c>
      <c r="I18" s="172">
        <f>C32</f>
        <v>67.3034082868792</v>
      </c>
      <c r="J18" s="172">
        <f>D32</f>
        <v>9.410993459442743</v>
      </c>
      <c r="K18" s="172">
        <f>E32</f>
        <v>23.28559825367805</v>
      </c>
      <c r="M18" s="19">
        <v>12</v>
      </c>
      <c r="N18" s="174" t="str">
        <f t="shared" si="1"/>
        <v>ゴムくず</v>
      </c>
      <c r="O18" s="174">
        <f t="shared" si="2"/>
        <v>54.117646384801354</v>
      </c>
      <c r="P18" s="174">
        <f t="shared" si="3"/>
        <v>23.656096990756392</v>
      </c>
      <c r="Q18" s="174">
        <f t="shared" si="4"/>
        <v>22.226256624442257</v>
      </c>
    </row>
    <row r="19" spans="2:17" ht="12" customHeight="1">
      <c r="B19" s="168" t="s">
        <v>258</v>
      </c>
      <c r="C19" s="171">
        <f>'[1]P34表-Ⅲ・10'!J23</f>
        <v>4899.4947623044145</v>
      </c>
      <c r="D19" s="171">
        <f>'[1]P34表-Ⅲ・10'!K23</f>
        <v>1032.9698248368538</v>
      </c>
      <c r="E19" s="171">
        <f>'[1]P34表-Ⅲ・10'!L23</f>
        <v>300.40933525873055</v>
      </c>
      <c r="G19" s="16">
        <f t="shared" si="0"/>
        <v>4</v>
      </c>
      <c r="H19" s="169" t="s">
        <v>229</v>
      </c>
      <c r="I19" s="172">
        <f>C34</f>
        <v>91.69611642816596</v>
      </c>
      <c r="J19" s="172">
        <f>D34</f>
        <v>0.6463289372325421</v>
      </c>
      <c r="K19" s="172">
        <f>E34</f>
        <v>7.657554634601499</v>
      </c>
      <c r="M19" s="19">
        <v>13</v>
      </c>
      <c r="N19" s="174" t="str">
        <f t="shared" si="1"/>
        <v>繊維くず</v>
      </c>
      <c r="O19" s="174">
        <f t="shared" si="2"/>
        <v>53.83705729724792</v>
      </c>
      <c r="P19" s="174">
        <f t="shared" si="3"/>
        <v>30.4909501025396</v>
      </c>
      <c r="Q19" s="174">
        <f t="shared" si="4"/>
        <v>15.671992600212475</v>
      </c>
    </row>
    <row r="20" spans="2:17" ht="12" customHeight="1">
      <c r="B20" s="168" t="s">
        <v>305</v>
      </c>
      <c r="C20" s="171">
        <f>'[1]P34表-Ⅲ・10'!J24</f>
        <v>78.60731378981335</v>
      </c>
      <c r="D20" s="171">
        <f>'[1]P34表-Ⅲ・10'!K24</f>
        <v>16.572929882706557</v>
      </c>
      <c r="E20" s="171">
        <f>'[1]P34表-Ⅲ・10'!L24</f>
        <v>4.819756327480092</v>
      </c>
      <c r="G20" s="16">
        <f t="shared" si="0"/>
        <v>1</v>
      </c>
      <c r="H20" s="169" t="s">
        <v>227</v>
      </c>
      <c r="I20" s="172">
        <f>C36</f>
        <v>95.88006327614268</v>
      </c>
      <c r="J20" s="172">
        <f>D36</f>
        <v>0.9430724408853921</v>
      </c>
      <c r="K20" s="172">
        <f>E36</f>
        <v>3.176864282971923</v>
      </c>
      <c r="M20" s="19">
        <v>14</v>
      </c>
      <c r="N20" s="174" t="str">
        <f t="shared" si="1"/>
        <v>廃プラスチック類</v>
      </c>
      <c r="O20" s="174">
        <f t="shared" si="2"/>
        <v>53.70795134353904</v>
      </c>
      <c r="P20" s="174">
        <f t="shared" si="3"/>
        <v>26.597270548195418</v>
      </c>
      <c r="Q20" s="174">
        <f t="shared" si="4"/>
        <v>19.694778108265535</v>
      </c>
    </row>
    <row r="21" spans="2:17" ht="12" customHeight="1">
      <c r="B21" s="168" t="s">
        <v>273</v>
      </c>
      <c r="C21" s="171">
        <f>'[1]P34表-Ⅲ・10'!J25</f>
        <v>42.782954247716624</v>
      </c>
      <c r="D21" s="171">
        <f>'[1]P34表-Ⅲ・10'!K25</f>
        <v>24.230390528292233</v>
      </c>
      <c r="E21" s="171">
        <f>'[1]P34表-Ⅲ・10'!L25</f>
        <v>12.454138023991117</v>
      </c>
      <c r="G21" s="16">
        <f t="shared" si="0"/>
        <v>2</v>
      </c>
      <c r="H21" s="169" t="s">
        <v>308</v>
      </c>
      <c r="I21" s="172">
        <f>C38</f>
        <v>95.76007293479677</v>
      </c>
      <c r="J21" s="172">
        <f>D38</f>
        <v>4.197302833327413</v>
      </c>
      <c r="K21" s="172">
        <f>E38</f>
        <v>0.04262423187582141</v>
      </c>
      <c r="M21" s="19">
        <v>15</v>
      </c>
      <c r="N21" s="174" t="str">
        <f t="shared" si="1"/>
        <v>動物の死体</v>
      </c>
      <c r="O21" s="174">
        <f t="shared" si="2"/>
        <v>48.61681362651657</v>
      </c>
      <c r="P21" s="174">
        <f t="shared" si="3"/>
        <v>48.64976218179372</v>
      </c>
      <c r="Q21" s="174">
        <f t="shared" si="4"/>
        <v>2.733424191689706</v>
      </c>
    </row>
    <row r="22" spans="2:17" ht="12" customHeight="1">
      <c r="B22" s="168" t="s">
        <v>305</v>
      </c>
      <c r="C22" s="171">
        <f>'[1]P34表-Ⅲ・10'!J26</f>
        <v>53.83705729724792</v>
      </c>
      <c r="D22" s="171">
        <f>'[1]P34表-Ⅲ・10'!K26</f>
        <v>30.4909501025396</v>
      </c>
      <c r="E22" s="171">
        <f>'[1]P34表-Ⅲ・10'!L26</f>
        <v>15.671992600212475</v>
      </c>
      <c r="G22" s="16">
        <f t="shared" si="0"/>
        <v>15</v>
      </c>
      <c r="H22" s="169" t="s">
        <v>241</v>
      </c>
      <c r="I22" s="172">
        <f>C40</f>
        <v>48.61681362651657</v>
      </c>
      <c r="J22" s="172">
        <f>D40</f>
        <v>48.64976218179372</v>
      </c>
      <c r="K22" s="172">
        <f>E40</f>
        <v>2.733424191689706</v>
      </c>
      <c r="M22" s="19">
        <v>16</v>
      </c>
      <c r="N22" s="174" t="str">
        <f t="shared" si="1"/>
        <v>廃油</v>
      </c>
      <c r="O22" s="174">
        <f t="shared" si="2"/>
        <v>38.610973863378966</v>
      </c>
      <c r="P22" s="174">
        <f t="shared" si="3"/>
        <v>57.278517650190494</v>
      </c>
      <c r="Q22" s="174">
        <f t="shared" si="4"/>
        <v>4.110508486430547</v>
      </c>
    </row>
    <row r="23" spans="2:17" ht="12" customHeight="1">
      <c r="B23" s="168" t="s">
        <v>264</v>
      </c>
      <c r="C23" s="171">
        <f>'[1]P34表-Ⅲ・10'!J27</f>
        <v>1823.0242182783288</v>
      </c>
      <c r="D23" s="171">
        <f>'[1]P34表-Ⅲ・10'!K27</f>
        <v>868.0414706118012</v>
      </c>
      <c r="E23" s="171">
        <f>'[1]P34表-Ⅲ・10'!L27</f>
        <v>63.16256270987037</v>
      </c>
      <c r="G23" s="16">
        <f t="shared" si="0"/>
        <v>6</v>
      </c>
      <c r="H23" s="169" t="s">
        <v>228</v>
      </c>
      <c r="I23" s="172">
        <f>C42</f>
        <v>73.84684899779465</v>
      </c>
      <c r="J23" s="172">
        <f>D42</f>
        <v>13.37759906767994</v>
      </c>
      <c r="K23" s="172">
        <f>E42</f>
        <v>12.775551934525417</v>
      </c>
      <c r="M23" s="19">
        <v>17</v>
      </c>
      <c r="N23" s="174" t="str">
        <f t="shared" si="1"/>
        <v>廃酸</v>
      </c>
      <c r="O23" s="174">
        <f t="shared" si="2"/>
        <v>32.16877929113707</v>
      </c>
      <c r="P23" s="174">
        <f t="shared" si="3"/>
        <v>65.30653455292223</v>
      </c>
      <c r="Q23" s="174">
        <f t="shared" si="4"/>
        <v>2.5246861559407</v>
      </c>
    </row>
    <row r="24" spans="2:17" ht="12" customHeight="1">
      <c r="B24" s="168" t="s">
        <v>305</v>
      </c>
      <c r="C24" s="171">
        <f>'[1]P34表-Ⅲ・10'!J28</f>
        <v>66.19001955336448</v>
      </c>
      <c r="D24" s="171">
        <f>'[1]P34表-Ⅲ・10'!K28</f>
        <v>31.51668603019863</v>
      </c>
      <c r="E24" s="171">
        <f>'[1]P34表-Ⅲ・10'!L28</f>
        <v>2.293294416436897</v>
      </c>
      <c r="H24" s="169" t="s">
        <v>304</v>
      </c>
      <c r="I24" s="172">
        <f>C44</f>
        <v>52.46389603126571</v>
      </c>
      <c r="J24" s="172">
        <f>D44</f>
        <v>44.27300298550802</v>
      </c>
      <c r="K24" s="172">
        <f>E44</f>
        <v>3.2631009832262747</v>
      </c>
      <c r="M24" s="19">
        <v>18</v>
      </c>
      <c r="N24" s="174" t="str">
        <f t="shared" si="1"/>
        <v>廃アルカリ</v>
      </c>
      <c r="O24" s="174">
        <f t="shared" si="2"/>
        <v>21.586540696984194</v>
      </c>
      <c r="P24" s="174">
        <f t="shared" si="3"/>
        <v>75.96172865523519</v>
      </c>
      <c r="Q24" s="174">
        <f t="shared" si="4"/>
        <v>2.4517306477806136</v>
      </c>
    </row>
    <row r="25" spans="2:17" ht="12" customHeight="1">
      <c r="B25" s="168" t="s">
        <v>271</v>
      </c>
      <c r="C25" s="171">
        <f>'[1]P34表-Ⅲ・10'!J29</f>
        <v>59.27947671901971</v>
      </c>
      <c r="D25" s="171">
        <f>'[1]P34表-Ⅲ・10'!K29</f>
        <v>20.838451169390634</v>
      </c>
      <c r="E25" s="171">
        <f>'[1]P34表-Ⅲ・10'!L29</f>
        <v>3.597398311589671</v>
      </c>
      <c r="H25" s="169"/>
      <c r="M25" s="19">
        <v>19</v>
      </c>
      <c r="N25" s="174" t="str">
        <f t="shared" si="1"/>
        <v>汚泥</v>
      </c>
      <c r="O25" s="174">
        <f t="shared" si="2"/>
        <v>6.098231891634106</v>
      </c>
      <c r="P25" s="174">
        <f t="shared" si="3"/>
        <v>91.89418496019591</v>
      </c>
      <c r="Q25" s="174">
        <f t="shared" si="4"/>
        <v>2.007583148169992</v>
      </c>
    </row>
    <row r="26" spans="2:5" ht="12" customHeight="1">
      <c r="B26" s="168" t="s">
        <v>305</v>
      </c>
      <c r="C26" s="171">
        <f>'[1]P34表-Ⅲ・10'!J30</f>
        <v>70.81078150182219</v>
      </c>
      <c r="D26" s="171">
        <f>'[1]P34表-Ⅲ・10'!K30</f>
        <v>24.892038429864748</v>
      </c>
      <c r="E26" s="171">
        <f>'[1]P34表-Ⅲ・10'!L30</f>
        <v>4.297180068313072</v>
      </c>
    </row>
    <row r="27" spans="2:5" ht="12" customHeight="1">
      <c r="B27" s="168" t="s">
        <v>244</v>
      </c>
      <c r="C27" s="171">
        <f>'[1]P34表-Ⅲ・10'!J31</f>
        <v>17.41210632666585</v>
      </c>
      <c r="D27" s="171">
        <f>'[1]P34表-Ⅲ・10'!K31</f>
        <v>7.611241500566272</v>
      </c>
      <c r="E27" s="171">
        <f>'[1]P34表-Ⅲ・10'!L31</f>
        <v>7.151196872767887</v>
      </c>
    </row>
    <row r="28" spans="2:5" ht="12" customHeight="1">
      <c r="B28" s="168" t="s">
        <v>305</v>
      </c>
      <c r="C28" s="171">
        <f>'[1]P34表-Ⅲ・10'!J32</f>
        <v>54.117646384801354</v>
      </c>
      <c r="D28" s="171">
        <f>'[1]P34表-Ⅲ・10'!K32</f>
        <v>23.656096990756392</v>
      </c>
      <c r="E28" s="171">
        <f>'[1]P34表-Ⅲ・10'!L32</f>
        <v>22.226256624442257</v>
      </c>
    </row>
    <row r="29" spans="2:5" ht="12" customHeight="1">
      <c r="B29" s="168" t="s">
        <v>256</v>
      </c>
      <c r="C29" s="171">
        <f>'[1]P34表-Ⅲ・10'!J33</f>
        <v>6927.20911344258</v>
      </c>
      <c r="D29" s="171">
        <f>'[1]P34表-Ⅲ・10'!K33</f>
        <v>146.81006046613066</v>
      </c>
      <c r="E29" s="171">
        <f>'[1]P34表-Ⅲ・10'!L33</f>
        <v>167.92572259129145</v>
      </c>
    </row>
    <row r="30" spans="2:5" ht="12" customHeight="1">
      <c r="B30" s="168" t="s">
        <v>305</v>
      </c>
      <c r="C30" s="171">
        <f>'[1]P34表-Ⅲ・10'!J34</f>
        <v>95.65398815434881</v>
      </c>
      <c r="D30" s="171">
        <f>'[1]P34表-Ⅲ・10'!K34</f>
        <v>2.0272186900660247</v>
      </c>
      <c r="E30" s="171">
        <f>'[1]P34表-Ⅲ・10'!L34</f>
        <v>2.318793155585168</v>
      </c>
    </row>
    <row r="31" spans="2:5" ht="12" customHeight="1">
      <c r="B31" s="168" t="s">
        <v>309</v>
      </c>
      <c r="C31" s="171">
        <f>'[1]P34表-Ⅲ・10'!J35</f>
        <v>4281.2021184751575</v>
      </c>
      <c r="D31" s="171">
        <f>'[1]P34表-Ⅲ・10'!K35</f>
        <v>598.6378128695264</v>
      </c>
      <c r="E31" s="171">
        <f>'[1]P34表-Ⅲ・10'!L35</f>
        <v>1481.208086055317</v>
      </c>
    </row>
    <row r="32" spans="2:5" ht="12" customHeight="1">
      <c r="B32" s="168" t="s">
        <v>305</v>
      </c>
      <c r="C32" s="171">
        <f>'[1]P34表-Ⅲ・10'!J36</f>
        <v>67.3034082868792</v>
      </c>
      <c r="D32" s="171">
        <f>'[1]P34表-Ⅲ・10'!K36</f>
        <v>9.410993459442743</v>
      </c>
      <c r="E32" s="171">
        <f>'[1]P34表-Ⅲ・10'!L36</f>
        <v>23.28559825367805</v>
      </c>
    </row>
    <row r="33" spans="2:5" ht="12" customHeight="1">
      <c r="B33" s="168" t="s">
        <v>255</v>
      </c>
      <c r="C33" s="171">
        <f>'[1]P34表-Ⅲ・10'!J37</f>
        <v>14206.097174467148</v>
      </c>
      <c r="D33" s="171">
        <f>'[1]P34表-Ⅲ・10'!K37</f>
        <v>100.1330486682992</v>
      </c>
      <c r="E33" s="171">
        <f>'[1]P34表-Ⅲ・10'!L37</f>
        <v>1186.3530266645555</v>
      </c>
    </row>
    <row r="34" spans="2:5" ht="12" customHeight="1">
      <c r="B34" s="168" t="s">
        <v>305</v>
      </c>
      <c r="C34" s="171">
        <f>'[1]P34表-Ⅲ・10'!J38</f>
        <v>91.69611642816596</v>
      </c>
      <c r="D34" s="171">
        <f>'[1]P34表-Ⅲ・10'!K38</f>
        <v>0.6463289372325421</v>
      </c>
      <c r="E34" s="171">
        <f>'[1]P34表-Ⅲ・10'!L38</f>
        <v>7.657554634601499</v>
      </c>
    </row>
    <row r="35" spans="2:5" ht="12" customHeight="1">
      <c r="B35" s="168" t="s">
        <v>254</v>
      </c>
      <c r="C35" s="171">
        <f>'[1]P34表-Ⅲ・10'!J39</f>
        <v>57373.52131679411</v>
      </c>
      <c r="D35" s="171">
        <f>'[1]P34表-Ⅲ・10'!K39</f>
        <v>564.3236449957825</v>
      </c>
      <c r="E35" s="171">
        <f>'[1]P34表-Ⅲ・10'!L39</f>
        <v>1900.998856610102</v>
      </c>
    </row>
    <row r="36" spans="2:5" ht="12" customHeight="1">
      <c r="B36" s="168" t="s">
        <v>305</v>
      </c>
      <c r="C36" s="171">
        <f>'[1]P34表-Ⅲ・10'!J40</f>
        <v>95.88006327614268</v>
      </c>
      <c r="D36" s="171">
        <f>'[1]P34表-Ⅲ・10'!K40</f>
        <v>0.9430724408853921</v>
      </c>
      <c r="E36" s="171">
        <f>'[1]P34表-Ⅲ・10'!L40</f>
        <v>3.176864282971923</v>
      </c>
    </row>
    <row r="37" spans="2:5" ht="12" customHeight="1">
      <c r="B37" s="168" t="s">
        <v>253</v>
      </c>
      <c r="C37" s="171">
        <f>'[1]P34表-Ⅲ・10'!J41</f>
        <v>80878.17544126353</v>
      </c>
      <c r="D37" s="171">
        <f>'[1]P34表-Ⅲ・10'!K41</f>
        <v>3545.007689844942</v>
      </c>
      <c r="E37" s="171">
        <f>'[1]P34表-Ⅲ・10'!L41</f>
        <v>36.000078091514226</v>
      </c>
    </row>
    <row r="38" spans="2:5" ht="12" customHeight="1">
      <c r="B38" s="168" t="s">
        <v>305</v>
      </c>
      <c r="C38" s="171">
        <f>'[1]P34表-Ⅲ・10'!J42</f>
        <v>95.76007293479677</v>
      </c>
      <c r="D38" s="171">
        <f>'[1]P34表-Ⅲ・10'!K42</f>
        <v>4.197302833327413</v>
      </c>
      <c r="E38" s="171">
        <f>'[1]P34表-Ⅲ・10'!L42</f>
        <v>0.04262423187582141</v>
      </c>
    </row>
    <row r="39" spans="2:5" ht="12" customHeight="1">
      <c r="B39" s="168" t="s">
        <v>270</v>
      </c>
      <c r="C39" s="171">
        <f>'[1]P34表-Ⅲ・10'!J43</f>
        <v>83.81483693318607</v>
      </c>
      <c r="D39" s="171">
        <f>'[1]P34表-Ⅲ・10'!K43</f>
        <v>83.87163986990161</v>
      </c>
      <c r="E39" s="171">
        <f>'[1]P34表-Ⅲ・10'!L43</f>
        <v>4.712392396912294</v>
      </c>
    </row>
    <row r="40" spans="2:5" ht="12" customHeight="1">
      <c r="B40" s="168" t="s">
        <v>305</v>
      </c>
      <c r="C40" s="171">
        <f>'[1]P34表-Ⅲ・10'!J44</f>
        <v>48.61681362651657</v>
      </c>
      <c r="D40" s="171">
        <f>'[1]P34表-Ⅲ・10'!K44</f>
        <v>48.64976218179372</v>
      </c>
      <c r="E40" s="171">
        <f>'[1]P34表-Ⅲ・10'!L44</f>
        <v>2.733424191689706</v>
      </c>
    </row>
    <row r="41" spans="2:5" ht="12" customHeight="1">
      <c r="B41" s="168" t="s">
        <v>228</v>
      </c>
      <c r="C41" s="171">
        <f>'[1]P34表-Ⅲ・10'!J45</f>
        <v>11743.790261341419</v>
      </c>
      <c r="D41" s="171">
        <f>'[1]P34表-Ⅲ・10'!K45</f>
        <v>2127.426149974814</v>
      </c>
      <c r="E41" s="171">
        <f>'[1]P34表-Ⅲ・10'!L45</f>
        <v>2031.6831987837652</v>
      </c>
    </row>
    <row r="42" spans="2:5" ht="12" customHeight="1">
      <c r="B42" s="168" t="s">
        <v>305</v>
      </c>
      <c r="C42" s="171">
        <f>'[1]P34表-Ⅲ・10'!J46</f>
        <v>73.84684899779465</v>
      </c>
      <c r="D42" s="171">
        <f>'[1]P34表-Ⅲ・10'!K46</f>
        <v>13.37759906767994</v>
      </c>
      <c r="E42" s="171">
        <f>'[1]P34表-Ⅲ・10'!L46</f>
        <v>12.775551934525417</v>
      </c>
    </row>
    <row r="43" spans="2:5" ht="12">
      <c r="B43" s="168" t="s">
        <v>310</v>
      </c>
      <c r="C43" s="171">
        <f>'[1]P34表-Ⅲ・10'!J47</f>
        <v>199995.52121705352</v>
      </c>
      <c r="D43" s="171">
        <f>'[1]P34表-Ⅲ・10'!K47</f>
        <v>168771.34520574086</v>
      </c>
      <c r="E43" s="171">
        <f>'[1]P34表-Ⅲ・10'!L47</f>
        <v>12439.136840605588</v>
      </c>
    </row>
    <row r="44" spans="2:5" ht="12" customHeight="1">
      <c r="B44" s="168" t="s">
        <v>305</v>
      </c>
      <c r="C44" s="171">
        <f>'[1]P34表-Ⅲ・10'!J48</f>
        <v>52.46389603126571</v>
      </c>
      <c r="D44" s="171">
        <f>'[1]P34表-Ⅲ・10'!K48</f>
        <v>44.27300298550802</v>
      </c>
      <c r="E44" s="171">
        <f>'[1]P34表-Ⅲ・10'!L48</f>
        <v>3.2631009832262747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Shinpo, Yuta</dc:creator>
  <cp:keywords/>
  <dc:description/>
  <cp:lastModifiedBy>Ariizumi, Yasuhiro</cp:lastModifiedBy>
  <cp:lastPrinted>2014-10-08T07:26:58Z</cp:lastPrinted>
  <dcterms:created xsi:type="dcterms:W3CDTF">2014-02-10T09:02:16Z</dcterms:created>
  <dcterms:modified xsi:type="dcterms:W3CDTF">2014-10-08T07:28:23Z</dcterms:modified>
  <cp:category/>
  <cp:version/>
  <cp:contentType/>
  <cp:contentStatus/>
</cp:coreProperties>
</file>