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120" yWindow="-120" windowWidth="29040" windowHeight="15990"/>
  </bookViews>
  <sheets>
    <sheet name="ひな形(簡略版)" sheetId="19" r:id="rId1"/>
    <sheet name="点検補修費入力" sheetId="21" r:id="rId2"/>
    <sheet name="LCC算出ツール作業用" sheetId="14" r:id="rId3"/>
  </sheets>
  <definedNames>
    <definedName name="_xlnm.Print_Area" localSheetId="0">'ひな形(簡略版)'!$A$1:$M$208</definedName>
    <definedName name="グラフ延命化データ範囲" localSheetId="2">OFFSET(LCC算出ツール作業用!$C$91,0,0,1,LCC算出ツール作業用!$C$73)</definedName>
    <definedName name="グラフ更新データ範囲" localSheetId="2">OFFSET(LCC算出ツール作業用!$C$92,0,0,1,LCC算出ツール作業用!$C$73)</definedName>
    <definedName name="グラフ年範囲" localSheetId="2">OFFSET(LCC算出ツール作業用!$C$90,0,0,1,LCC算出ツール作業用!$C$73)</definedName>
    <definedName name="割引グラフ延命化データ範囲" localSheetId="2">OFFSET(LCC算出ツール作業用!$C$95,0,0,1,LCC算出ツール作業用!$C$73)</definedName>
    <definedName name="割引グラフ更新データ範囲" localSheetId="2">OFFSET(LCC算出ツール作業用!$C$96,0,0,1,LCC算出ツール作業用!$C$73)</definedName>
    <definedName name="割引グラフ年範囲" localSheetId="2">OFFSET(LCC算出ツール作業用!$C$94,0,0,1,LCC算出ツール作業用!$C$73)</definedName>
    <definedName name="点検補修費">#REF!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0" i="14" l="1"/>
  <c r="C82" i="14" s="1"/>
  <c r="T28" i="14"/>
  <c r="U28" i="14" s="1"/>
  <c r="V28" i="14" s="1"/>
  <c r="W28" i="14" s="1"/>
  <c r="X28" i="14" s="1"/>
  <c r="Y28" i="14" s="1"/>
  <c r="Z28" i="14" s="1"/>
  <c r="AA28" i="14" s="1"/>
  <c r="AB28" i="14" s="1"/>
  <c r="AC28" i="14" s="1"/>
  <c r="AD28" i="14" s="1"/>
  <c r="AE28" i="14" s="1"/>
  <c r="AF28" i="14" s="1"/>
  <c r="AG28" i="14" s="1"/>
  <c r="AH28" i="14" s="1"/>
  <c r="AI28" i="14" s="1"/>
  <c r="AJ28" i="14" s="1"/>
  <c r="AK28" i="14" s="1"/>
  <c r="AL28" i="14" s="1"/>
  <c r="AM28" i="14" s="1"/>
  <c r="AN28" i="14" s="1"/>
  <c r="T26" i="14"/>
  <c r="U26" i="14"/>
  <c r="V26" i="14" s="1"/>
  <c r="W26" i="14" s="1"/>
  <c r="X26" i="14" s="1"/>
  <c r="Y26" i="14" s="1"/>
  <c r="Z26" i="14" s="1"/>
  <c r="AA26" i="14" s="1"/>
  <c r="AB26" i="14" s="1"/>
  <c r="AC26" i="14" s="1"/>
  <c r="AD26" i="14" s="1"/>
  <c r="BT16" i="21" l="1"/>
  <c r="BS16" i="21"/>
  <c r="BR16" i="21"/>
  <c r="BQ16" i="21"/>
  <c r="BP16" i="21"/>
  <c r="BO16" i="21"/>
  <c r="BN16" i="21"/>
  <c r="BM16" i="21"/>
  <c r="BL16" i="21"/>
  <c r="BK16" i="21"/>
  <c r="BJ16" i="21"/>
  <c r="BI16" i="21"/>
  <c r="BH16" i="21"/>
  <c r="BG16" i="21"/>
  <c r="BF16" i="21"/>
  <c r="BE16" i="21"/>
  <c r="BD16" i="21"/>
  <c r="BC16" i="21"/>
  <c r="BB16" i="21"/>
  <c r="BA16" i="21"/>
  <c r="AZ16" i="21"/>
  <c r="AY16" i="21"/>
  <c r="AX16" i="21"/>
  <c r="AW16" i="21"/>
  <c r="AV16" i="21"/>
  <c r="AU16" i="21"/>
  <c r="AT16" i="21"/>
  <c r="AS16" i="21"/>
  <c r="AR16" i="21"/>
  <c r="AQ16" i="21"/>
  <c r="AP16" i="21"/>
  <c r="AO16" i="21"/>
  <c r="AN16" i="21"/>
  <c r="AM16" i="21"/>
  <c r="AL16" i="21"/>
  <c r="AK16" i="21"/>
  <c r="AJ16" i="21"/>
  <c r="AI16" i="21"/>
  <c r="AH16" i="21"/>
  <c r="AG16" i="21"/>
  <c r="AF16" i="21"/>
  <c r="AE16" i="21"/>
  <c r="AD16" i="21"/>
  <c r="AC16" i="21"/>
  <c r="AB16" i="21"/>
  <c r="AA16" i="21"/>
  <c r="Z16" i="21"/>
  <c r="Y16" i="21"/>
  <c r="X16" i="21"/>
  <c r="W16" i="21"/>
  <c r="V16" i="21"/>
  <c r="U16" i="21"/>
  <c r="T16" i="21"/>
  <c r="S16" i="21"/>
  <c r="R16" i="21"/>
  <c r="Q16" i="21"/>
  <c r="P16" i="21"/>
  <c r="O16" i="21"/>
  <c r="N16" i="21"/>
  <c r="M16" i="21"/>
  <c r="L16" i="21"/>
  <c r="K16" i="21"/>
  <c r="J16" i="21"/>
  <c r="I16" i="21"/>
  <c r="H16" i="21"/>
  <c r="G16" i="21"/>
  <c r="F16" i="21"/>
  <c r="E16" i="21"/>
  <c r="D16" i="21"/>
  <c r="C16" i="21"/>
  <c r="E13" i="14" l="1"/>
  <c r="G13" i="14" l="1"/>
  <c r="AE26" i="14" l="1"/>
  <c r="AF26" i="14" s="1"/>
  <c r="AG26" i="14" s="1"/>
  <c r="AH26" i="14" s="1"/>
  <c r="AI26" i="14" s="1"/>
  <c r="AJ26" i="14" s="1"/>
  <c r="AK26" i="14" s="1"/>
  <c r="AL26" i="14" s="1"/>
  <c r="AM26" i="14" s="1"/>
  <c r="AN26" i="14" s="1"/>
  <c r="BF27" i="14"/>
  <c r="BF28" i="14" s="1"/>
  <c r="BE27" i="14"/>
  <c r="BE28" i="14" s="1"/>
  <c r="BD27" i="14"/>
  <c r="BD28" i="14" s="1"/>
  <c r="BC27" i="14"/>
  <c r="BC28" i="14" s="1"/>
  <c r="BB27" i="14"/>
  <c r="BB28" i="14" s="1"/>
  <c r="BA27" i="14"/>
  <c r="BA28" i="14" s="1"/>
  <c r="AZ27" i="14"/>
  <c r="AZ28" i="14" s="1"/>
  <c r="AY27" i="14"/>
  <c r="AY28" i="14" s="1"/>
  <c r="AX27" i="14"/>
  <c r="AX28" i="14" s="1"/>
  <c r="AW27" i="14"/>
  <c r="AW28" i="14" s="1"/>
  <c r="AV27" i="14"/>
  <c r="AV28" i="14" s="1"/>
  <c r="AU27" i="14"/>
  <c r="AU28" i="14" s="1"/>
  <c r="AT27" i="14"/>
  <c r="AT28" i="14" s="1"/>
  <c r="AS27" i="14"/>
  <c r="AS28" i="14" s="1"/>
  <c r="AR27" i="14"/>
  <c r="AR28" i="14" s="1"/>
  <c r="AQ27" i="14"/>
  <c r="AQ28" i="14" s="1"/>
  <c r="AP27" i="14"/>
  <c r="AP28" i="14" s="1"/>
  <c r="AO27" i="14"/>
  <c r="AO28" i="14" s="1"/>
  <c r="AN27" i="14"/>
  <c r="AM27" i="14"/>
  <c r="AL27" i="14"/>
  <c r="AK27" i="14"/>
  <c r="AJ27" i="14"/>
  <c r="AI27" i="14"/>
  <c r="AH27" i="14"/>
  <c r="AG27" i="14"/>
  <c r="AF27" i="14"/>
  <c r="C27" i="14"/>
  <c r="BF26" i="14"/>
  <c r="BE26" i="14"/>
  <c r="BD26" i="14"/>
  <c r="BC26" i="14"/>
  <c r="BB26" i="14"/>
  <c r="BA26" i="14"/>
  <c r="AZ26" i="14"/>
  <c r="AY26" i="14"/>
  <c r="AX26" i="14"/>
  <c r="AW26" i="14"/>
  <c r="AV26" i="14"/>
  <c r="AU26" i="14"/>
  <c r="AT26" i="14"/>
  <c r="AS26" i="14"/>
  <c r="AR26" i="14"/>
  <c r="AQ26" i="14"/>
  <c r="AP26" i="14"/>
  <c r="AO26" i="14"/>
  <c r="BA23" i="14"/>
  <c r="BB23" i="14" s="1"/>
  <c r="BC23" i="14" s="1"/>
  <c r="BD23" i="14" s="1"/>
  <c r="BE23" i="14" s="1"/>
  <c r="BF23" i="14" s="1"/>
  <c r="BG23" i="14" s="1"/>
  <c r="BH23" i="14" s="1"/>
  <c r="BI23" i="14" s="1"/>
  <c r="BJ23" i="14" s="1"/>
  <c r="BK23" i="14" s="1"/>
  <c r="BL23" i="14" s="1"/>
  <c r="BM23" i="14" s="1"/>
  <c r="BN23" i="14" s="1"/>
  <c r="BO23" i="14" s="1"/>
  <c r="BP23" i="14" s="1"/>
  <c r="BQ23" i="14" s="1"/>
  <c r="BR23" i="14" s="1"/>
  <c r="BS23" i="14" s="1"/>
  <c r="BT23" i="14" s="1"/>
  <c r="BA22" i="14"/>
  <c r="BB22" i="14" s="1"/>
  <c r="BC22" i="14" s="1"/>
  <c r="BD22" i="14" s="1"/>
  <c r="BE22" i="14" s="1"/>
  <c r="BF22" i="14" s="1"/>
  <c r="BG22" i="14" s="1"/>
  <c r="BH22" i="14" s="1"/>
  <c r="BI22" i="14" s="1"/>
  <c r="BJ22" i="14" s="1"/>
  <c r="BK22" i="14" s="1"/>
  <c r="BL22" i="14" s="1"/>
  <c r="BM22" i="14" s="1"/>
  <c r="BN22" i="14" s="1"/>
  <c r="BO22" i="14" s="1"/>
  <c r="BP22" i="14" s="1"/>
  <c r="BQ22" i="14" s="1"/>
  <c r="BR22" i="14" s="1"/>
  <c r="BS22" i="14" s="1"/>
  <c r="BT22" i="14" s="1"/>
  <c r="BA21" i="14"/>
  <c r="BB21" i="14" s="1"/>
  <c r="BC21" i="14" s="1"/>
  <c r="BD21" i="14" s="1"/>
  <c r="BE21" i="14" s="1"/>
  <c r="BF21" i="14" s="1"/>
  <c r="BG21" i="14" s="1"/>
  <c r="BH21" i="14" s="1"/>
  <c r="BI21" i="14" s="1"/>
  <c r="BJ21" i="14" s="1"/>
  <c r="BK21" i="14" s="1"/>
  <c r="BL21" i="14" s="1"/>
  <c r="BM21" i="14" s="1"/>
  <c r="BN21" i="14" s="1"/>
  <c r="BO21" i="14" s="1"/>
  <c r="BP21" i="14" s="1"/>
  <c r="BQ21" i="14" s="1"/>
  <c r="BR21" i="14" s="1"/>
  <c r="BS21" i="14" s="1"/>
  <c r="BT21" i="14" s="1"/>
  <c r="BA20" i="14"/>
  <c r="BB20" i="14" s="1"/>
  <c r="BC20" i="14" s="1"/>
  <c r="BD20" i="14" s="1"/>
  <c r="BE20" i="14" s="1"/>
  <c r="BF20" i="14" s="1"/>
  <c r="BG20" i="14" s="1"/>
  <c r="BH20" i="14" s="1"/>
  <c r="BI20" i="14" s="1"/>
  <c r="BJ20" i="14" s="1"/>
  <c r="BK20" i="14" s="1"/>
  <c r="BL20" i="14" s="1"/>
  <c r="BM20" i="14" s="1"/>
  <c r="BN20" i="14" s="1"/>
  <c r="BO20" i="14" s="1"/>
  <c r="BP20" i="14" s="1"/>
  <c r="BQ20" i="14" s="1"/>
  <c r="BR20" i="14" s="1"/>
  <c r="BS20" i="14" s="1"/>
  <c r="BT20" i="14" s="1"/>
  <c r="BG25" i="14" l="1"/>
  <c r="BH25" i="14" l="1"/>
  <c r="BG26" i="14"/>
  <c r="BG27" i="14"/>
  <c r="BG28" i="14" s="1"/>
  <c r="C10" i="19"/>
  <c r="C13" i="19"/>
  <c r="G163" i="19"/>
  <c r="G172" i="19" s="1"/>
  <c r="G165" i="19"/>
  <c r="G166" i="19"/>
  <c r="G168" i="19"/>
  <c r="G169" i="19"/>
  <c r="G170" i="19"/>
  <c r="G171" i="19"/>
  <c r="F196" i="19"/>
  <c r="F197" i="19"/>
  <c r="BI25" i="14" l="1"/>
  <c r="BH27" i="14"/>
  <c r="BH28" i="14" s="1"/>
  <c r="BH26" i="14"/>
  <c r="D197" i="19"/>
  <c r="C48" i="14"/>
  <c r="BJ25" i="14" l="1"/>
  <c r="BI26" i="14"/>
  <c r="BI27" i="14"/>
  <c r="BI28" i="14" s="1"/>
  <c r="C75" i="14"/>
  <c r="C71" i="14"/>
  <c r="C72" i="14" s="1"/>
  <c r="C55" i="14"/>
  <c r="BG29" i="14"/>
  <c r="BH29" i="14" s="1"/>
  <c r="BI29" i="14" s="1"/>
  <c r="BJ29" i="14" s="1"/>
  <c r="BK29" i="14" s="1"/>
  <c r="BL29" i="14" s="1"/>
  <c r="BM29" i="14" s="1"/>
  <c r="BN29" i="14" s="1"/>
  <c r="BO29" i="14" s="1"/>
  <c r="BP29" i="14" s="1"/>
  <c r="BQ29" i="14" s="1"/>
  <c r="BR29" i="14" s="1"/>
  <c r="BS29" i="14" s="1"/>
  <c r="BT29" i="14" s="1"/>
  <c r="BG24" i="14"/>
  <c r="BH24" i="14" s="1"/>
  <c r="BI24" i="14" s="1"/>
  <c r="BJ24" i="14" s="1"/>
  <c r="BK24" i="14" s="1"/>
  <c r="BL24" i="14" s="1"/>
  <c r="BM24" i="14" s="1"/>
  <c r="BN24" i="14" s="1"/>
  <c r="BO24" i="14" s="1"/>
  <c r="BP24" i="14" s="1"/>
  <c r="BQ24" i="14" s="1"/>
  <c r="BR24" i="14" s="1"/>
  <c r="BS24" i="14" s="1"/>
  <c r="BT24" i="14" s="1"/>
  <c r="BK25" i="14" l="1"/>
  <c r="BJ27" i="14"/>
  <c r="BJ28" i="14" s="1"/>
  <c r="BJ26" i="14"/>
  <c r="C73" i="14"/>
  <c r="A76" i="14"/>
  <c r="C57" i="14"/>
  <c r="A63" i="14"/>
  <c r="C54" i="14"/>
  <c r="C56" i="14" s="1"/>
  <c r="BL25" i="14" l="1"/>
  <c r="BK27" i="14"/>
  <c r="BK28" i="14" s="1"/>
  <c r="BK26" i="14"/>
  <c r="C50" i="14"/>
  <c r="C47" i="14"/>
  <c r="A33" i="14"/>
  <c r="B96" i="14"/>
  <c r="B95" i="14"/>
  <c r="BM25" i="14" l="1"/>
  <c r="BL27" i="14"/>
  <c r="BL28" i="14" s="1"/>
  <c r="BL26" i="14"/>
  <c r="BE33" i="14"/>
  <c r="BR33" i="14"/>
  <c r="BN33" i="14"/>
  <c r="BK33" i="14"/>
  <c r="BH33" i="14"/>
  <c r="BG33" i="14"/>
  <c r="BT33" i="14"/>
  <c r="BL33" i="14"/>
  <c r="BJ33" i="14"/>
  <c r="BO33" i="14"/>
  <c r="BQ33" i="14"/>
  <c r="BM33" i="14"/>
  <c r="BP33" i="14"/>
  <c r="BS33" i="14"/>
  <c r="BI33" i="14"/>
  <c r="E33" i="14"/>
  <c r="E87" i="14" s="1"/>
  <c r="N33" i="14"/>
  <c r="N87" i="14" s="1"/>
  <c r="BF33" i="14"/>
  <c r="Z33" i="14"/>
  <c r="Z87" i="14" s="1"/>
  <c r="AH33" i="14"/>
  <c r="AH87" i="14" s="1"/>
  <c r="H33" i="14"/>
  <c r="H87" i="14" s="1"/>
  <c r="AP33" i="14"/>
  <c r="AP87" i="14" s="1"/>
  <c r="C33" i="14"/>
  <c r="C87" i="14" s="1"/>
  <c r="C51" i="14"/>
  <c r="C49" i="14"/>
  <c r="D33" i="14"/>
  <c r="D87" i="14" s="1"/>
  <c r="S33" i="14"/>
  <c r="S87" i="14" s="1"/>
  <c r="AX33" i="14"/>
  <c r="F33" i="14"/>
  <c r="F87" i="14" s="1"/>
  <c r="K33" i="14"/>
  <c r="K87" i="14" s="1"/>
  <c r="P33" i="14"/>
  <c r="P87" i="14" s="1"/>
  <c r="V33" i="14"/>
  <c r="V87" i="14" s="1"/>
  <c r="AD33" i="14"/>
  <c r="AD87" i="14" s="1"/>
  <c r="AL33" i="14"/>
  <c r="AL87" i="14" s="1"/>
  <c r="AT33" i="14"/>
  <c r="BB33" i="14"/>
  <c r="J33" i="14"/>
  <c r="J87" i="14" s="1"/>
  <c r="O33" i="14"/>
  <c r="O87" i="14" s="1"/>
  <c r="T33" i="14"/>
  <c r="T87" i="14" s="1"/>
  <c r="AA33" i="14"/>
  <c r="AA87" i="14" s="1"/>
  <c r="AI33" i="14"/>
  <c r="AI87" i="14" s="1"/>
  <c r="AQ33" i="14"/>
  <c r="AQ87" i="14" s="1"/>
  <c r="AY33" i="14"/>
  <c r="G33" i="14"/>
  <c r="G87" i="14" s="1"/>
  <c r="L33" i="14"/>
  <c r="L87" i="14" s="1"/>
  <c r="R33" i="14"/>
  <c r="R87" i="14" s="1"/>
  <c r="W33" i="14"/>
  <c r="W87" i="14" s="1"/>
  <c r="AE33" i="14"/>
  <c r="AE87" i="14" s="1"/>
  <c r="AM33" i="14"/>
  <c r="AM87" i="14" s="1"/>
  <c r="AU33" i="14"/>
  <c r="BC33" i="14"/>
  <c r="X33" i="14"/>
  <c r="X87" i="14" s="1"/>
  <c r="AB33" i="14"/>
  <c r="AB87" i="14" s="1"/>
  <c r="AF33" i="14"/>
  <c r="AF87" i="14" s="1"/>
  <c r="AJ33" i="14"/>
  <c r="AJ87" i="14" s="1"/>
  <c r="AN33" i="14"/>
  <c r="AN87" i="14" s="1"/>
  <c r="AR33" i="14"/>
  <c r="AV33" i="14"/>
  <c r="AZ33" i="14"/>
  <c r="BD33" i="14"/>
  <c r="I33" i="14"/>
  <c r="I87" i="14" s="1"/>
  <c r="M33" i="14"/>
  <c r="M87" i="14" s="1"/>
  <c r="Q33" i="14"/>
  <c r="Q87" i="14" s="1"/>
  <c r="U33" i="14"/>
  <c r="U87" i="14" s="1"/>
  <c r="Y33" i="14"/>
  <c r="Y87" i="14" s="1"/>
  <c r="AC33" i="14"/>
  <c r="AC87" i="14" s="1"/>
  <c r="AG33" i="14"/>
  <c r="AG87" i="14" s="1"/>
  <c r="AK33" i="14"/>
  <c r="AK87" i="14" s="1"/>
  <c r="AO33" i="14"/>
  <c r="AO87" i="14" s="1"/>
  <c r="AS33" i="14"/>
  <c r="AW33" i="14"/>
  <c r="BA33" i="14"/>
  <c r="C45" i="14" l="1"/>
  <c r="F201" i="19" s="1"/>
  <c r="BN25" i="14"/>
  <c r="BM27" i="14"/>
  <c r="BM28" i="14" s="1"/>
  <c r="BM26" i="14"/>
  <c r="B3" i="14"/>
  <c r="BO25" i="14" l="1"/>
  <c r="BN26" i="14"/>
  <c r="BN27" i="14"/>
  <c r="BN28" i="14" s="1"/>
  <c r="H3" i="14"/>
  <c r="F3" i="14"/>
  <c r="D3" i="14"/>
  <c r="C36" i="14" s="1"/>
  <c r="E3" i="14"/>
  <c r="G3" i="14"/>
  <c r="BP25" i="14" l="1"/>
  <c r="BO26" i="14"/>
  <c r="BO27" i="14"/>
  <c r="BO28" i="14" s="1"/>
  <c r="C39" i="14"/>
  <c r="F37" i="14"/>
  <c r="J170" i="19" s="1"/>
  <c r="C76" i="14"/>
  <c r="D75" i="14"/>
  <c r="C77" i="14"/>
  <c r="B18" i="14"/>
  <c r="BQ25" i="14" l="1"/>
  <c r="BP27" i="14"/>
  <c r="BP28" i="14" s="1"/>
  <c r="BP26" i="14"/>
  <c r="BT18" i="14"/>
  <c r="BP18" i="14"/>
  <c r="BL18" i="14"/>
  <c r="BH18" i="14"/>
  <c r="BD18" i="14"/>
  <c r="AZ18" i="14"/>
  <c r="AV18" i="14"/>
  <c r="AR18" i="14"/>
  <c r="AN18" i="14"/>
  <c r="AJ18" i="14"/>
  <c r="AF18" i="14"/>
  <c r="AB18" i="14"/>
  <c r="X18" i="14"/>
  <c r="T18" i="14"/>
  <c r="P18" i="14"/>
  <c r="L18" i="14"/>
  <c r="H18" i="14"/>
  <c r="D18" i="14"/>
  <c r="BR18" i="14"/>
  <c r="BJ18" i="14"/>
  <c r="BF18" i="14"/>
  <c r="AX18" i="14"/>
  <c r="AP18" i="14"/>
  <c r="AL18" i="14"/>
  <c r="AD18" i="14"/>
  <c r="V18" i="14"/>
  <c r="R18" i="14"/>
  <c r="J18" i="14"/>
  <c r="BM18" i="14"/>
  <c r="BE18" i="14"/>
  <c r="BA18" i="14"/>
  <c r="AW18" i="14"/>
  <c r="AO18" i="14"/>
  <c r="AK18" i="14"/>
  <c r="AC18" i="14"/>
  <c r="U18" i="14"/>
  <c r="M18" i="14"/>
  <c r="I18" i="14"/>
  <c r="BS18" i="14"/>
  <c r="BO18" i="14"/>
  <c r="BK18" i="14"/>
  <c r="BG18" i="14"/>
  <c r="BC18" i="14"/>
  <c r="AY18" i="14"/>
  <c r="AU18" i="14"/>
  <c r="AQ18" i="14"/>
  <c r="AM18" i="14"/>
  <c r="AI18" i="14"/>
  <c r="AE18" i="14"/>
  <c r="AA18" i="14"/>
  <c r="W18" i="14"/>
  <c r="S18" i="14"/>
  <c r="O18" i="14"/>
  <c r="K18" i="14"/>
  <c r="G18" i="14"/>
  <c r="C18" i="14"/>
  <c r="BN18" i="14"/>
  <c r="BB18" i="14"/>
  <c r="AT18" i="14"/>
  <c r="AH18" i="14"/>
  <c r="Z18" i="14"/>
  <c r="N18" i="14"/>
  <c r="F18" i="14"/>
  <c r="BQ18" i="14"/>
  <c r="BI18" i="14"/>
  <c r="AS18" i="14"/>
  <c r="AG18" i="14"/>
  <c r="Y18" i="14"/>
  <c r="Q18" i="14"/>
  <c r="E18" i="14"/>
  <c r="E75" i="14"/>
  <c r="D76" i="14"/>
  <c r="D77" i="14"/>
  <c r="C59" i="14"/>
  <c r="C62" i="14" s="1"/>
  <c r="BR25" i="14" l="1"/>
  <c r="BQ27" i="14"/>
  <c r="BQ28" i="14" s="1"/>
  <c r="BQ26" i="14"/>
  <c r="C80" i="14"/>
  <c r="C85" i="14" s="1"/>
  <c r="C63" i="14"/>
  <c r="C67" i="14" s="1"/>
  <c r="E77" i="14"/>
  <c r="F75" i="14"/>
  <c r="E76" i="14"/>
  <c r="D59" i="14"/>
  <c r="D62" i="14" s="1"/>
  <c r="C66" i="14"/>
  <c r="C90" i="14"/>
  <c r="C94" i="14" s="1"/>
  <c r="J171" i="19"/>
  <c r="C60" i="14"/>
  <c r="BS25" i="14" l="1"/>
  <c r="BR26" i="14"/>
  <c r="BR27" i="14"/>
  <c r="BR28" i="14" s="1"/>
  <c r="D60" i="14"/>
  <c r="D80" i="14"/>
  <c r="D85" i="14" s="1"/>
  <c r="D66" i="14"/>
  <c r="D63" i="14"/>
  <c r="D67" i="14" s="1"/>
  <c r="E59" i="14"/>
  <c r="E81" i="14"/>
  <c r="E86" i="14" s="1"/>
  <c r="G75" i="14"/>
  <c r="F76" i="14"/>
  <c r="F81" i="14" s="1"/>
  <c r="F86" i="14" s="1"/>
  <c r="F77" i="14"/>
  <c r="D90" i="14"/>
  <c r="D94" i="14" s="1"/>
  <c r="C52" i="14"/>
  <c r="F205" i="19" s="1"/>
  <c r="C81" i="14"/>
  <c r="C86" i="14" s="1"/>
  <c r="D81" i="14"/>
  <c r="D86" i="14" s="1"/>
  <c r="BT25" i="14" l="1"/>
  <c r="BS27" i="14"/>
  <c r="BS28" i="14" s="1"/>
  <c r="BS26" i="14"/>
  <c r="E60" i="14"/>
  <c r="E62" i="14"/>
  <c r="E66" i="14" s="1"/>
  <c r="E63" i="14"/>
  <c r="F59" i="14"/>
  <c r="F62" i="14" s="1"/>
  <c r="E90" i="14"/>
  <c r="E94" i="14" s="1"/>
  <c r="E80" i="14"/>
  <c r="E85" i="14" s="1"/>
  <c r="H75" i="14"/>
  <c r="G76" i="14"/>
  <c r="G77" i="14"/>
  <c r="J169" i="19"/>
  <c r="BT26" i="14" l="1"/>
  <c r="BT27" i="14"/>
  <c r="BT28" i="14" s="1"/>
  <c r="F63" i="14"/>
  <c r="F67" i="14" s="1"/>
  <c r="F66" i="14"/>
  <c r="F60" i="14"/>
  <c r="F79" i="14" s="1"/>
  <c r="F90" i="14"/>
  <c r="F94" i="14" s="1"/>
  <c r="G59" i="14"/>
  <c r="G62" i="14" s="1"/>
  <c r="E79" i="14"/>
  <c r="E83" i="14" s="1"/>
  <c r="F80" i="14"/>
  <c r="F85" i="14" s="1"/>
  <c r="C79" i="14"/>
  <c r="C83" i="14" s="1"/>
  <c r="D79" i="14"/>
  <c r="D83" i="14" s="1"/>
  <c r="C61" i="14"/>
  <c r="C64" i="14" s="1"/>
  <c r="H76" i="14"/>
  <c r="H81" i="14" s="1"/>
  <c r="H86" i="14" s="1"/>
  <c r="G81" i="14"/>
  <c r="G86" i="14" s="1"/>
  <c r="I75" i="14"/>
  <c r="H77" i="14"/>
  <c r="E67" i="14"/>
  <c r="F42" i="14" s="1"/>
  <c r="D202" i="19" s="1"/>
  <c r="F36" i="14"/>
  <c r="E61" i="14" s="1"/>
  <c r="E64" i="14" s="1"/>
  <c r="F83" i="14" l="1"/>
  <c r="G60" i="14"/>
  <c r="G79" i="14" s="1"/>
  <c r="G90" i="14"/>
  <c r="G94" i="14" s="1"/>
  <c r="G80" i="14"/>
  <c r="G85" i="14" s="1"/>
  <c r="H59" i="14"/>
  <c r="H90" i="14" s="1"/>
  <c r="H94" i="14" s="1"/>
  <c r="D61" i="14"/>
  <c r="D64" i="14" s="1"/>
  <c r="G63" i="14"/>
  <c r="G67" i="14" s="1"/>
  <c r="G66" i="14"/>
  <c r="F61" i="14"/>
  <c r="F64" i="14" s="1"/>
  <c r="I76" i="14"/>
  <c r="I81" i="14" s="1"/>
  <c r="I86" i="14" s="1"/>
  <c r="J75" i="14"/>
  <c r="I77" i="14"/>
  <c r="F84" i="14"/>
  <c r="F88" i="14" s="1"/>
  <c r="D84" i="14"/>
  <c r="D88" i="14" s="1"/>
  <c r="E84" i="14"/>
  <c r="E88" i="14" s="1"/>
  <c r="C84" i="14"/>
  <c r="C88" i="14" s="1"/>
  <c r="E65" i="14"/>
  <c r="E68" i="14" s="1"/>
  <c r="C91" i="14"/>
  <c r="C65" i="14"/>
  <c r="G83" i="14" l="1"/>
  <c r="G61" i="14"/>
  <c r="G65" i="14" s="1"/>
  <c r="G68" i="14" s="1"/>
  <c r="H63" i="14"/>
  <c r="H67" i="14" s="1"/>
  <c r="H62" i="14"/>
  <c r="H66" i="14" s="1"/>
  <c r="H60" i="14"/>
  <c r="H61" i="14" s="1"/>
  <c r="H80" i="14"/>
  <c r="H85" i="14" s="1"/>
  <c r="I59" i="14"/>
  <c r="I62" i="14" s="1"/>
  <c r="I66" i="14" s="1"/>
  <c r="D65" i="14"/>
  <c r="D68" i="14" s="1"/>
  <c r="D91" i="14"/>
  <c r="E91" i="14" s="1"/>
  <c r="F91" i="14" s="1"/>
  <c r="F65" i="14"/>
  <c r="F68" i="14" s="1"/>
  <c r="J76" i="14"/>
  <c r="J81" i="14" s="1"/>
  <c r="J86" i="14" s="1"/>
  <c r="K75" i="14"/>
  <c r="J77" i="14"/>
  <c r="C96" i="14"/>
  <c r="C68" i="14"/>
  <c r="C95" i="14" s="1"/>
  <c r="G84" i="14"/>
  <c r="G88" i="14" s="1"/>
  <c r="H79" i="14" l="1"/>
  <c r="H83" i="14" s="1"/>
  <c r="G64" i="14"/>
  <c r="G91" i="14" s="1"/>
  <c r="J59" i="14"/>
  <c r="J62" i="14" s="1"/>
  <c r="J66" i="14" s="1"/>
  <c r="H64" i="14"/>
  <c r="I63" i="14"/>
  <c r="I67" i="14" s="1"/>
  <c r="I90" i="14"/>
  <c r="I94" i="14" s="1"/>
  <c r="I80" i="14"/>
  <c r="I85" i="14" s="1"/>
  <c r="I60" i="14"/>
  <c r="I61" i="14" s="1"/>
  <c r="D96" i="14"/>
  <c r="E96" i="14" s="1"/>
  <c r="F96" i="14" s="1"/>
  <c r="G96" i="14" s="1"/>
  <c r="D95" i="14"/>
  <c r="K76" i="14"/>
  <c r="K81" i="14" s="1"/>
  <c r="K86" i="14" s="1"/>
  <c r="L75" i="14"/>
  <c r="K77" i="14"/>
  <c r="H65" i="14"/>
  <c r="H68" i="14" s="1"/>
  <c r="H84" i="14" l="1"/>
  <c r="I79" i="14"/>
  <c r="J60" i="14"/>
  <c r="J61" i="14" s="1"/>
  <c r="J80" i="14"/>
  <c r="J85" i="14" s="1"/>
  <c r="K59" i="14"/>
  <c r="K62" i="14" s="1"/>
  <c r="K66" i="14" s="1"/>
  <c r="J90" i="14"/>
  <c r="J94" i="14" s="1"/>
  <c r="J63" i="14"/>
  <c r="J67" i="14" s="1"/>
  <c r="I64" i="14"/>
  <c r="H91" i="14"/>
  <c r="I65" i="14"/>
  <c r="I68" i="14" s="1"/>
  <c r="E95" i="14"/>
  <c r="F95" i="14" s="1"/>
  <c r="G95" i="14" s="1"/>
  <c r="H95" i="14" s="1"/>
  <c r="L76" i="14"/>
  <c r="L81" i="14" s="1"/>
  <c r="L86" i="14" s="1"/>
  <c r="M75" i="14"/>
  <c r="L77" i="14"/>
  <c r="H88" i="14" l="1"/>
  <c r="H96" i="14" s="1"/>
  <c r="I84" i="14"/>
  <c r="I83" i="14"/>
  <c r="J79" i="14"/>
  <c r="K63" i="14"/>
  <c r="K67" i="14" s="1"/>
  <c r="L59" i="14"/>
  <c r="L62" i="14" s="1"/>
  <c r="L66" i="14" s="1"/>
  <c r="J64" i="14"/>
  <c r="K60" i="14"/>
  <c r="K61" i="14" s="1"/>
  <c r="K65" i="14" s="1"/>
  <c r="K90" i="14"/>
  <c r="K94" i="14" s="1"/>
  <c r="K80" i="14"/>
  <c r="K85" i="14" s="1"/>
  <c r="I95" i="14"/>
  <c r="I91" i="14"/>
  <c r="M76" i="14"/>
  <c r="M81" i="14" s="1"/>
  <c r="M86" i="14" s="1"/>
  <c r="N75" i="14"/>
  <c r="M77" i="14"/>
  <c r="J65" i="14"/>
  <c r="I88" i="14" l="1"/>
  <c r="I96" i="14" s="1"/>
  <c r="J84" i="14"/>
  <c r="J88" i="14" s="1"/>
  <c r="J83" i="14"/>
  <c r="L63" i="14"/>
  <c r="L67" i="14" s="1"/>
  <c r="L60" i="14"/>
  <c r="L61" i="14" s="1"/>
  <c r="K68" i="14"/>
  <c r="L80" i="14"/>
  <c r="L85" i="14" s="1"/>
  <c r="K79" i="14"/>
  <c r="K83" i="14" s="1"/>
  <c r="J91" i="14"/>
  <c r="M59" i="14"/>
  <c r="M62" i="14" s="1"/>
  <c r="M66" i="14" s="1"/>
  <c r="L90" i="14"/>
  <c r="L94" i="14" s="1"/>
  <c r="K64" i="14"/>
  <c r="L79" i="14"/>
  <c r="N76" i="14"/>
  <c r="N81" i="14" s="1"/>
  <c r="N86" i="14" s="1"/>
  <c r="J68" i="14"/>
  <c r="J95" i="14" s="1"/>
  <c r="O75" i="14"/>
  <c r="N77" i="14"/>
  <c r="J96" i="14" l="1"/>
  <c r="L83" i="14"/>
  <c r="L64" i="14"/>
  <c r="L65" i="14"/>
  <c r="L68" i="14" s="1"/>
  <c r="K95" i="14"/>
  <c r="K84" i="14"/>
  <c r="K91" i="14"/>
  <c r="N59" i="14"/>
  <c r="N62" i="14" s="1"/>
  <c r="N66" i="14" s="1"/>
  <c r="M90" i="14"/>
  <c r="M94" i="14" s="1"/>
  <c r="M80" i="14"/>
  <c r="M85" i="14" s="1"/>
  <c r="M79" i="14"/>
  <c r="M63" i="14"/>
  <c r="M67" i="14" s="1"/>
  <c r="M60" i="14"/>
  <c r="M61" i="14" s="1"/>
  <c r="O76" i="14"/>
  <c r="O81" i="14" s="1"/>
  <c r="O86" i="14" s="1"/>
  <c r="P75" i="14"/>
  <c r="O77" i="14"/>
  <c r="L84" i="14"/>
  <c r="L88" i="14" s="1"/>
  <c r="K88" i="14" l="1"/>
  <c r="K96" i="14" s="1"/>
  <c r="L96" i="14" s="1"/>
  <c r="M83" i="14"/>
  <c r="L91" i="14"/>
  <c r="L95" i="14"/>
  <c r="N80" i="14"/>
  <c r="N85" i="14" s="1"/>
  <c r="N63" i="14"/>
  <c r="N67" i="14" s="1"/>
  <c r="O59" i="14"/>
  <c r="O62" i="14" s="1"/>
  <c r="O66" i="14" s="1"/>
  <c r="N60" i="14"/>
  <c r="N61" i="14" s="1"/>
  <c r="N65" i="14" s="1"/>
  <c r="N90" i="14"/>
  <c r="N94" i="14" s="1"/>
  <c r="M64" i="14"/>
  <c r="M65" i="14"/>
  <c r="M68" i="14" s="1"/>
  <c r="N79" i="14"/>
  <c r="P76" i="14"/>
  <c r="P81" i="14" s="1"/>
  <c r="P86" i="14" s="1"/>
  <c r="Q75" i="14"/>
  <c r="P77" i="14"/>
  <c r="M84" i="14"/>
  <c r="M88" i="14" s="1"/>
  <c r="N83" i="14" l="1"/>
  <c r="M91" i="14"/>
  <c r="M95" i="14"/>
  <c r="O63" i="14"/>
  <c r="O67" i="14" s="1"/>
  <c r="O60" i="14"/>
  <c r="O61" i="14" s="1"/>
  <c r="O65" i="14" s="1"/>
  <c r="N68" i="14"/>
  <c r="O90" i="14"/>
  <c r="O94" i="14" s="1"/>
  <c r="O80" i="14"/>
  <c r="O85" i="14" s="1"/>
  <c r="P59" i="14"/>
  <c r="P62" i="14" s="1"/>
  <c r="P66" i="14" s="1"/>
  <c r="N64" i="14"/>
  <c r="M96" i="14"/>
  <c r="O79" i="14"/>
  <c r="Q76" i="14"/>
  <c r="Q81" i="14" s="1"/>
  <c r="Q86" i="14" s="1"/>
  <c r="R75" i="14"/>
  <c r="Q77" i="14"/>
  <c r="N84" i="14"/>
  <c r="N88" i="14" s="1"/>
  <c r="O83" i="14" l="1"/>
  <c r="N91" i="14"/>
  <c r="O68" i="14"/>
  <c r="O64" i="14"/>
  <c r="N95" i="14"/>
  <c r="P60" i="14"/>
  <c r="P61" i="14" s="1"/>
  <c r="P65" i="14" s="1"/>
  <c r="Q59" i="14"/>
  <c r="Q62" i="14" s="1"/>
  <c r="Q66" i="14" s="1"/>
  <c r="P90" i="14"/>
  <c r="P94" i="14" s="1"/>
  <c r="P80" i="14"/>
  <c r="P85" i="14" s="1"/>
  <c r="P63" i="14"/>
  <c r="P67" i="14" s="1"/>
  <c r="N96" i="14"/>
  <c r="S75" i="14"/>
  <c r="R76" i="14"/>
  <c r="R81" i="14" s="1"/>
  <c r="R86" i="14" s="1"/>
  <c r="C44" i="14" s="1"/>
  <c r="F200" i="19" s="1"/>
  <c r="R77" i="14"/>
  <c r="O84" i="14"/>
  <c r="O88" i="14" s="1"/>
  <c r="O91" i="14" l="1"/>
  <c r="P79" i="14"/>
  <c r="P83" i="14" s="1"/>
  <c r="O95" i="14"/>
  <c r="P68" i="14"/>
  <c r="Q80" i="14"/>
  <c r="Q85" i="14" s="1"/>
  <c r="Q60" i="14"/>
  <c r="Q61" i="14" s="1"/>
  <c r="Q65" i="14" s="1"/>
  <c r="P64" i="14"/>
  <c r="R59" i="14"/>
  <c r="R62" i="14" s="1"/>
  <c r="R66" i="14" s="1"/>
  <c r="Q90" i="14"/>
  <c r="Q94" i="14" s="1"/>
  <c r="Q63" i="14"/>
  <c r="Q67" i="14" s="1"/>
  <c r="O96" i="14"/>
  <c r="Q79" i="14"/>
  <c r="S77" i="14"/>
  <c r="S76" i="14"/>
  <c r="S81" i="14" s="1"/>
  <c r="S86" i="14" s="1"/>
  <c r="T75" i="14"/>
  <c r="Q83" i="14" l="1"/>
  <c r="P91" i="14"/>
  <c r="P84" i="14"/>
  <c r="P95" i="14"/>
  <c r="R60" i="14"/>
  <c r="R61" i="14" s="1"/>
  <c r="Q68" i="14"/>
  <c r="R63" i="14"/>
  <c r="R67" i="14" s="1"/>
  <c r="R90" i="14"/>
  <c r="R94" i="14" s="1"/>
  <c r="S59" i="14"/>
  <c r="S62" i="14" s="1"/>
  <c r="S66" i="14" s="1"/>
  <c r="R80" i="14"/>
  <c r="R85" i="14" s="1"/>
  <c r="Q64" i="14"/>
  <c r="R79" i="14"/>
  <c r="T76" i="14"/>
  <c r="T81" i="14" s="1"/>
  <c r="T86" i="14" s="1"/>
  <c r="T77" i="14"/>
  <c r="U75" i="14"/>
  <c r="Q84" i="14"/>
  <c r="Q88" i="14" s="1"/>
  <c r="P88" i="14" l="1"/>
  <c r="P96" i="14" s="1"/>
  <c r="Q96" i="14" s="1"/>
  <c r="R84" i="14"/>
  <c r="R88" i="14" s="1"/>
  <c r="R83" i="14"/>
  <c r="Q91" i="14"/>
  <c r="Q95" i="14"/>
  <c r="S60" i="14"/>
  <c r="S61" i="14" s="1"/>
  <c r="S80" i="14"/>
  <c r="S85" i="14" s="1"/>
  <c r="S63" i="14"/>
  <c r="S67" i="14" s="1"/>
  <c r="R64" i="14"/>
  <c r="S90" i="14"/>
  <c r="S94" i="14" s="1"/>
  <c r="T59" i="14"/>
  <c r="T63" i="14" s="1"/>
  <c r="T67" i="14" s="1"/>
  <c r="S79" i="14"/>
  <c r="U76" i="14"/>
  <c r="U81" i="14" s="1"/>
  <c r="U86" i="14" s="1"/>
  <c r="V75" i="14"/>
  <c r="U77" i="14"/>
  <c r="R65" i="14"/>
  <c r="S84" i="14" l="1"/>
  <c r="S88" i="14" s="1"/>
  <c r="S83" i="14"/>
  <c r="R91" i="14"/>
  <c r="S64" i="14"/>
  <c r="S91" i="14" s="1"/>
  <c r="S65" i="14"/>
  <c r="S68" i="14" s="1"/>
  <c r="U59" i="14"/>
  <c r="V59" i="14" s="1"/>
  <c r="V62" i="14" s="1"/>
  <c r="V66" i="14" s="1"/>
  <c r="R96" i="14"/>
  <c r="T90" i="14"/>
  <c r="T94" i="14" s="1"/>
  <c r="T80" i="14"/>
  <c r="T85" i="14" s="1"/>
  <c r="T60" i="14"/>
  <c r="T62" i="14"/>
  <c r="T66" i="14" s="1"/>
  <c r="T61" i="14"/>
  <c r="T79" i="14"/>
  <c r="W75" i="14"/>
  <c r="V77" i="14"/>
  <c r="V76" i="14"/>
  <c r="V81" i="14" s="1"/>
  <c r="V86" i="14" s="1"/>
  <c r="R68" i="14"/>
  <c r="R95" i="14" s="1"/>
  <c r="T83" i="14" l="1"/>
  <c r="U90" i="14"/>
  <c r="U94" i="14" s="1"/>
  <c r="S96" i="14"/>
  <c r="S92" i="14"/>
  <c r="U79" i="14"/>
  <c r="V60" i="14"/>
  <c r="V61" i="14" s="1"/>
  <c r="V65" i="14" s="1"/>
  <c r="V90" i="14"/>
  <c r="V94" i="14" s="1"/>
  <c r="U60" i="14"/>
  <c r="W59" i="14"/>
  <c r="W62" i="14" s="1"/>
  <c r="W66" i="14" s="1"/>
  <c r="V80" i="14"/>
  <c r="V85" i="14" s="1"/>
  <c r="V63" i="14"/>
  <c r="V67" i="14" s="1"/>
  <c r="U61" i="14"/>
  <c r="U65" i="14" s="1"/>
  <c r="U62" i="14"/>
  <c r="U66" i="14" s="1"/>
  <c r="U63" i="14"/>
  <c r="U67" i="14" s="1"/>
  <c r="U80" i="14"/>
  <c r="U85" i="14" s="1"/>
  <c r="S95" i="14"/>
  <c r="T84" i="14"/>
  <c r="T88" i="14" s="1"/>
  <c r="T65" i="14"/>
  <c r="T68" i="14" s="1"/>
  <c r="T64" i="14"/>
  <c r="T91" i="14" s="1"/>
  <c r="X75" i="14"/>
  <c r="W77" i="14"/>
  <c r="W76" i="14"/>
  <c r="W81" i="14" s="1"/>
  <c r="W86" i="14" s="1"/>
  <c r="U84" i="14" l="1"/>
  <c r="U88" i="14" s="1"/>
  <c r="U83" i="14"/>
  <c r="X59" i="14"/>
  <c r="X62" i="14" s="1"/>
  <c r="X66" i="14" s="1"/>
  <c r="V79" i="14"/>
  <c r="T96" i="14"/>
  <c r="T95" i="14"/>
  <c r="T92" i="14"/>
  <c r="W60" i="14"/>
  <c r="W61" i="14" s="1"/>
  <c r="W65" i="14" s="1"/>
  <c r="V68" i="14"/>
  <c r="W80" i="14"/>
  <c r="W85" i="14" s="1"/>
  <c r="W90" i="14"/>
  <c r="W94" i="14" s="1"/>
  <c r="V64" i="14"/>
  <c r="W63" i="14"/>
  <c r="W67" i="14" s="1"/>
  <c r="U68" i="14"/>
  <c r="U64" i="14"/>
  <c r="U91" i="14" s="1"/>
  <c r="W79" i="14"/>
  <c r="X76" i="14"/>
  <c r="X81" i="14" s="1"/>
  <c r="X86" i="14" s="1"/>
  <c r="Y75" i="14"/>
  <c r="X77" i="14"/>
  <c r="X90" i="14" l="1"/>
  <c r="X94" i="14" s="1"/>
  <c r="V84" i="14"/>
  <c r="V88" i="14" s="1"/>
  <c r="V83" i="14"/>
  <c r="W83" i="14"/>
  <c r="X80" i="14"/>
  <c r="X85" i="14" s="1"/>
  <c r="Y59" i="14"/>
  <c r="Y62" i="14" s="1"/>
  <c r="Y66" i="14" s="1"/>
  <c r="X63" i="14"/>
  <c r="X67" i="14" s="1"/>
  <c r="X60" i="14"/>
  <c r="X61" i="14" s="1"/>
  <c r="U96" i="14"/>
  <c r="U95" i="14"/>
  <c r="V95" i="14" s="1"/>
  <c r="U92" i="14"/>
  <c r="V91" i="14"/>
  <c r="W68" i="14"/>
  <c r="W64" i="14"/>
  <c r="W84" i="14"/>
  <c r="W88" i="14" s="1"/>
  <c r="X79" i="14"/>
  <c r="Y76" i="14"/>
  <c r="Y81" i="14" s="1"/>
  <c r="Y86" i="14" s="1"/>
  <c r="Z75" i="14"/>
  <c r="Y77" i="14"/>
  <c r="V96" i="14" l="1"/>
  <c r="X84" i="14"/>
  <c r="X88" i="14" s="1"/>
  <c r="X83" i="14"/>
  <c r="Y60" i="14"/>
  <c r="Y61" i="14" s="1"/>
  <c r="Y63" i="14"/>
  <c r="Y67" i="14" s="1"/>
  <c r="Y80" i="14"/>
  <c r="Y85" i="14" s="1"/>
  <c r="Y90" i="14"/>
  <c r="Y94" i="14" s="1"/>
  <c r="Z59" i="14"/>
  <c r="Z62" i="14" s="1"/>
  <c r="Z66" i="14" s="1"/>
  <c r="X64" i="14"/>
  <c r="X65" i="14"/>
  <c r="X68" i="14" s="1"/>
  <c r="V92" i="14"/>
  <c r="Y79" i="14"/>
  <c r="W96" i="14"/>
  <c r="W91" i="14"/>
  <c r="W92" i="14"/>
  <c r="W95" i="14"/>
  <c r="Z77" i="14"/>
  <c r="Z76" i="14"/>
  <c r="Z81" i="14" s="1"/>
  <c r="Z86" i="14" s="1"/>
  <c r="AA75" i="14"/>
  <c r="Y84" i="14" l="1"/>
  <c r="Y88" i="14" s="1"/>
  <c r="Y96" i="14" s="1"/>
  <c r="Y83" i="14"/>
  <c r="X96" i="14"/>
  <c r="Y64" i="14"/>
  <c r="Y91" i="14" s="1"/>
  <c r="Y65" i="14"/>
  <c r="Y68" i="14" s="1"/>
  <c r="Y95" i="14" s="1"/>
  <c r="Z90" i="14"/>
  <c r="Z94" i="14" s="1"/>
  <c r="Z63" i="14"/>
  <c r="Z67" i="14" s="1"/>
  <c r="Z60" i="14"/>
  <c r="Z61" i="14" s="1"/>
  <c r="Z65" i="14" s="1"/>
  <c r="AA59" i="14"/>
  <c r="AA62" i="14" s="1"/>
  <c r="AA66" i="14" s="1"/>
  <c r="Z80" i="14"/>
  <c r="Z85" i="14" s="1"/>
  <c r="X91" i="14"/>
  <c r="X95" i="14"/>
  <c r="X92" i="14"/>
  <c r="Z79" i="14"/>
  <c r="AA76" i="14"/>
  <c r="AA81" i="14" s="1"/>
  <c r="AA86" i="14" s="1"/>
  <c r="AB75" i="14"/>
  <c r="AA77" i="14"/>
  <c r="Z84" i="14" l="1"/>
  <c r="Z83" i="14"/>
  <c r="Z92" i="14" s="1"/>
  <c r="AB59" i="14"/>
  <c r="AB62" i="14" s="1"/>
  <c r="AB66" i="14" s="1"/>
  <c r="AA63" i="14"/>
  <c r="AA67" i="14" s="1"/>
  <c r="AA80" i="14"/>
  <c r="AA85" i="14" s="1"/>
  <c r="Z68" i="14"/>
  <c r="Z95" i="14" s="1"/>
  <c r="Z64" i="14"/>
  <c r="Z91" i="14" s="1"/>
  <c r="AA60" i="14"/>
  <c r="AA61" i="14" s="1"/>
  <c r="AA65" i="14" s="1"/>
  <c r="AA90" i="14"/>
  <c r="AA94" i="14" s="1"/>
  <c r="Y92" i="14"/>
  <c r="AA79" i="14"/>
  <c r="AB76" i="14"/>
  <c r="AB81" i="14" s="1"/>
  <c r="AB86" i="14" s="1"/>
  <c r="AC75" i="14"/>
  <c r="AB77" i="14"/>
  <c r="AB80" i="14" s="1"/>
  <c r="AB85" i="14" s="1"/>
  <c r="AC59" i="14"/>
  <c r="AC62" i="14" s="1"/>
  <c r="Z88" i="14" l="1"/>
  <c r="Z96" i="14" s="1"/>
  <c r="AA84" i="14"/>
  <c r="AA88" i="14" s="1"/>
  <c r="AA96" i="14" s="1"/>
  <c r="AA83" i="14"/>
  <c r="AA92" i="14" s="1"/>
  <c r="AB63" i="14"/>
  <c r="AB67" i="14" s="1"/>
  <c r="AB90" i="14"/>
  <c r="AB94" i="14" s="1"/>
  <c r="AB60" i="14"/>
  <c r="AB61" i="14" s="1"/>
  <c r="AB65" i="14" s="1"/>
  <c r="AA68" i="14"/>
  <c r="AA95" i="14" s="1"/>
  <c r="AA64" i="14"/>
  <c r="AA91" i="14" s="1"/>
  <c r="AB79" i="14"/>
  <c r="AB83" i="14" s="1"/>
  <c r="AC90" i="14"/>
  <c r="AC94" i="14" s="1"/>
  <c r="AC63" i="14"/>
  <c r="AC67" i="14" s="1"/>
  <c r="AC66" i="14"/>
  <c r="AC77" i="14"/>
  <c r="AC80" i="14" s="1"/>
  <c r="AC85" i="14" s="1"/>
  <c r="AD75" i="14"/>
  <c r="AC76" i="14"/>
  <c r="AC81" i="14" s="1"/>
  <c r="AC86" i="14" s="1"/>
  <c r="AD59" i="14"/>
  <c r="AD62" i="14" s="1"/>
  <c r="AC60" i="14"/>
  <c r="AC61" i="14" s="1"/>
  <c r="AB68" i="14" l="1"/>
  <c r="AB95" i="14" s="1"/>
  <c r="AB64" i="14"/>
  <c r="AB91" i="14" s="1"/>
  <c r="AC79" i="14"/>
  <c r="AB92" i="14"/>
  <c r="AB84" i="14"/>
  <c r="AC64" i="14"/>
  <c r="AD63" i="14"/>
  <c r="AD67" i="14" s="1"/>
  <c r="AD90" i="14"/>
  <c r="AD94" i="14" s="1"/>
  <c r="AD66" i="14"/>
  <c r="AD76" i="14"/>
  <c r="AD81" i="14" s="1"/>
  <c r="AD86" i="14" s="1"/>
  <c r="AE75" i="14"/>
  <c r="AD77" i="14"/>
  <c r="AD80" i="14" s="1"/>
  <c r="AD85" i="14" s="1"/>
  <c r="AC65" i="14"/>
  <c r="AC68" i="14" s="1"/>
  <c r="AE59" i="14"/>
  <c r="AE62" i="14" s="1"/>
  <c r="AD60" i="14"/>
  <c r="AD61" i="14" s="1"/>
  <c r="AB88" i="14" l="1"/>
  <c r="AB96" i="14" s="1"/>
  <c r="AC84" i="14"/>
  <c r="AC83" i="14"/>
  <c r="AC92" i="14" s="1"/>
  <c r="AC95" i="14"/>
  <c r="AC91" i="14"/>
  <c r="AD79" i="14"/>
  <c r="AD83" i="14" s="1"/>
  <c r="AD64" i="14"/>
  <c r="AE63" i="14"/>
  <c r="AE67" i="14" s="1"/>
  <c r="AE90" i="14"/>
  <c r="AE94" i="14" s="1"/>
  <c r="AE66" i="14"/>
  <c r="AE77" i="14"/>
  <c r="AE80" i="14" s="1"/>
  <c r="AE85" i="14" s="1"/>
  <c r="AE76" i="14"/>
  <c r="AE81" i="14" s="1"/>
  <c r="AE86" i="14" s="1"/>
  <c r="AF75" i="14"/>
  <c r="AD65" i="14"/>
  <c r="AD68" i="14" s="1"/>
  <c r="AF59" i="14"/>
  <c r="AF62" i="14" s="1"/>
  <c r="AE60" i="14"/>
  <c r="AE61" i="14" s="1"/>
  <c r="AC88" i="14" l="1"/>
  <c r="AC96" i="14" s="1"/>
  <c r="AE79" i="14"/>
  <c r="AE83" i="14" s="1"/>
  <c r="AD92" i="14"/>
  <c r="AD95" i="14"/>
  <c r="AD91" i="14"/>
  <c r="AD84" i="14"/>
  <c r="AE64" i="14"/>
  <c r="AF90" i="14"/>
  <c r="AF94" i="14" s="1"/>
  <c r="AF63" i="14"/>
  <c r="AF67" i="14" s="1"/>
  <c r="AG75" i="14"/>
  <c r="AF77" i="14"/>
  <c r="AF80" i="14" s="1"/>
  <c r="AF85" i="14" s="1"/>
  <c r="AF76" i="14"/>
  <c r="AF81" i="14" s="1"/>
  <c r="AF86" i="14" s="1"/>
  <c r="AE65" i="14"/>
  <c r="AE68" i="14" s="1"/>
  <c r="AF66" i="14"/>
  <c r="AG59" i="14"/>
  <c r="AG62" i="14" s="1"/>
  <c r="AF60" i="14"/>
  <c r="AF61" i="14" s="1"/>
  <c r="AD88" i="14" l="1"/>
  <c r="AD96" i="14" s="1"/>
  <c r="AE84" i="14"/>
  <c r="AF79" i="14"/>
  <c r="AF83" i="14" s="1"/>
  <c r="AE95" i="14"/>
  <c r="AE92" i="14"/>
  <c r="AE91" i="14"/>
  <c r="AF64" i="14"/>
  <c r="AG90" i="14"/>
  <c r="AG94" i="14" s="1"/>
  <c r="AG63" i="14"/>
  <c r="AG67" i="14" s="1"/>
  <c r="AG76" i="14"/>
  <c r="AG81" i="14" s="1"/>
  <c r="AG86" i="14" s="1"/>
  <c r="AH75" i="14"/>
  <c r="AG77" i="14"/>
  <c r="AG80" i="14" s="1"/>
  <c r="AG85" i="14" s="1"/>
  <c r="AF65" i="14"/>
  <c r="AF68" i="14" s="1"/>
  <c r="AG66" i="14"/>
  <c r="AH59" i="14"/>
  <c r="AH62" i="14" s="1"/>
  <c r="AG60" i="14"/>
  <c r="AG61" i="14" s="1"/>
  <c r="AE88" i="14" l="1"/>
  <c r="AE96" i="14" s="1"/>
  <c r="AF84" i="14"/>
  <c r="AG79" i="14"/>
  <c r="AG83" i="14" s="1"/>
  <c r="AF95" i="14"/>
  <c r="AF92" i="14"/>
  <c r="AF91" i="14"/>
  <c r="AH63" i="14"/>
  <c r="AH67" i="14" s="1"/>
  <c r="AH90" i="14"/>
  <c r="AH94" i="14" s="1"/>
  <c r="AH66" i="14"/>
  <c r="AG64" i="14"/>
  <c r="AH79" i="14"/>
  <c r="AH77" i="14"/>
  <c r="AH80" i="14" s="1"/>
  <c r="AH85" i="14" s="1"/>
  <c r="AH76" i="14"/>
  <c r="AH81" i="14" s="1"/>
  <c r="AH86" i="14" s="1"/>
  <c r="AI75" i="14"/>
  <c r="AG65" i="14"/>
  <c r="AG68" i="14" s="1"/>
  <c r="AI59" i="14"/>
  <c r="AI62" i="14" s="1"/>
  <c r="AH60" i="14"/>
  <c r="AH61" i="14" s="1"/>
  <c r="AF88" i="14" l="1"/>
  <c r="AF96" i="14" s="1"/>
  <c r="AH83" i="14"/>
  <c r="AG84" i="14"/>
  <c r="AG95" i="14"/>
  <c r="AG92" i="14"/>
  <c r="AG91" i="14"/>
  <c r="AH64" i="14"/>
  <c r="AI63" i="14"/>
  <c r="AI67" i="14" s="1"/>
  <c r="AI90" i="14"/>
  <c r="AI94" i="14" s="1"/>
  <c r="AI66" i="14"/>
  <c r="AJ75" i="14"/>
  <c r="AI77" i="14"/>
  <c r="AI80" i="14" s="1"/>
  <c r="AI85" i="14" s="1"/>
  <c r="AI76" i="14"/>
  <c r="AI81" i="14" s="1"/>
  <c r="AI86" i="14" s="1"/>
  <c r="AH84" i="14"/>
  <c r="AH88" i="14" s="1"/>
  <c r="AH65" i="14"/>
  <c r="AH68" i="14" s="1"/>
  <c r="AJ59" i="14"/>
  <c r="AJ62" i="14" s="1"/>
  <c r="AI60" i="14"/>
  <c r="AI61" i="14" s="1"/>
  <c r="AG88" i="14" l="1"/>
  <c r="AG96" i="14" s="1"/>
  <c r="AI79" i="14"/>
  <c r="AI83" i="14" s="1"/>
  <c r="AH95" i="14"/>
  <c r="AH92" i="14"/>
  <c r="AH91" i="14"/>
  <c r="AH96" i="14"/>
  <c r="AJ90" i="14"/>
  <c r="AJ94" i="14" s="1"/>
  <c r="AJ63" i="14"/>
  <c r="AJ67" i="14" s="1"/>
  <c r="AJ66" i="14"/>
  <c r="AI64" i="14"/>
  <c r="AJ77" i="14"/>
  <c r="AJ80" i="14" s="1"/>
  <c r="AJ85" i="14" s="1"/>
  <c r="AJ76" i="14"/>
  <c r="AJ81" i="14" s="1"/>
  <c r="AJ86" i="14" s="1"/>
  <c r="AK75" i="14"/>
  <c r="AI65" i="14"/>
  <c r="AI68" i="14" s="1"/>
  <c r="AI95" i="14" s="1"/>
  <c r="AK59" i="14"/>
  <c r="AK62" i="14" s="1"/>
  <c r="AJ60" i="14"/>
  <c r="AJ61" i="14" s="1"/>
  <c r="AI84" i="14" l="1"/>
  <c r="AJ79" i="14"/>
  <c r="AI92" i="14"/>
  <c r="AI91" i="14"/>
  <c r="AK90" i="14"/>
  <c r="AK94" i="14" s="1"/>
  <c r="AK63" i="14"/>
  <c r="AK67" i="14" s="1"/>
  <c r="AK66" i="14"/>
  <c r="AJ64" i="14"/>
  <c r="AJ91" i="14" s="1"/>
  <c r="AK79" i="14"/>
  <c r="AL75" i="14"/>
  <c r="AK77" i="14"/>
  <c r="AK80" i="14" s="1"/>
  <c r="AK85" i="14" s="1"/>
  <c r="AK76" i="14"/>
  <c r="AK81" i="14" s="1"/>
  <c r="AK86" i="14" s="1"/>
  <c r="AJ65" i="14"/>
  <c r="AJ68" i="14" s="1"/>
  <c r="AJ95" i="14" s="1"/>
  <c r="AK60" i="14"/>
  <c r="AK61" i="14" s="1"/>
  <c r="AL59" i="14"/>
  <c r="AL62" i="14" s="1"/>
  <c r="AK83" i="14" l="1"/>
  <c r="AK92" i="14" s="1"/>
  <c r="AI88" i="14"/>
  <c r="AI96" i="14" s="1"/>
  <c r="AJ84" i="14"/>
  <c r="AJ83" i="14"/>
  <c r="AJ92" i="14" s="1"/>
  <c r="AL63" i="14"/>
  <c r="AL67" i="14" s="1"/>
  <c r="AL90" i="14"/>
  <c r="AL94" i="14" s="1"/>
  <c r="AL66" i="14"/>
  <c r="AK64" i="14"/>
  <c r="AK91" i="14" s="1"/>
  <c r="AM75" i="14"/>
  <c r="AL77" i="14"/>
  <c r="AL80" i="14" s="1"/>
  <c r="AL85" i="14" s="1"/>
  <c r="AL76" i="14"/>
  <c r="AL81" i="14" s="1"/>
  <c r="AL86" i="14" s="1"/>
  <c r="AK84" i="14"/>
  <c r="AK65" i="14"/>
  <c r="AK68" i="14" s="1"/>
  <c r="AK95" i="14" s="1"/>
  <c r="AM59" i="14"/>
  <c r="AM62" i="14" s="1"/>
  <c r="AL60" i="14"/>
  <c r="AL61" i="14" s="1"/>
  <c r="AK88" i="14" l="1"/>
  <c r="AK96" i="14" s="1"/>
  <c r="AJ88" i="14"/>
  <c r="AJ96" i="14" s="1"/>
  <c r="AL79" i="14"/>
  <c r="AL64" i="14"/>
  <c r="AL91" i="14" s="1"/>
  <c r="AM63" i="14"/>
  <c r="AM67" i="14" s="1"/>
  <c r="AM90" i="14"/>
  <c r="AM94" i="14" s="1"/>
  <c r="AM66" i="14"/>
  <c r="AM76" i="14"/>
  <c r="AM81" i="14" s="1"/>
  <c r="AM86" i="14" s="1"/>
  <c r="AN75" i="14"/>
  <c r="AM77" i="14"/>
  <c r="AM80" i="14" s="1"/>
  <c r="AM85" i="14" s="1"/>
  <c r="AL65" i="14"/>
  <c r="AL68" i="14" s="1"/>
  <c r="AL95" i="14" s="1"/>
  <c r="AN59" i="14"/>
  <c r="AN62" i="14" s="1"/>
  <c r="AM60" i="14"/>
  <c r="AM61" i="14" s="1"/>
  <c r="AL83" i="14" l="1"/>
  <c r="AL92" i="14" s="1"/>
  <c r="AL84" i="14"/>
  <c r="AM79" i="14"/>
  <c r="AN90" i="14"/>
  <c r="AN94" i="14" s="1"/>
  <c r="AN63" i="14"/>
  <c r="AN67" i="14" s="1"/>
  <c r="AN66" i="14"/>
  <c r="AM64" i="14"/>
  <c r="AM91" i="14" s="1"/>
  <c r="AN79" i="14"/>
  <c r="AO75" i="14"/>
  <c r="AN77" i="14"/>
  <c r="AN80" i="14" s="1"/>
  <c r="AN85" i="14" s="1"/>
  <c r="AN76" i="14"/>
  <c r="AN81" i="14" s="1"/>
  <c r="AN86" i="14" s="1"/>
  <c r="AM65" i="14"/>
  <c r="AM68" i="14" s="1"/>
  <c r="AM95" i="14" s="1"/>
  <c r="AO59" i="14"/>
  <c r="AO62" i="14" s="1"/>
  <c r="AN60" i="14"/>
  <c r="AN61" i="14" s="1"/>
  <c r="AL88" i="14" l="1"/>
  <c r="AL96" i="14" s="1"/>
  <c r="AN83" i="14"/>
  <c r="AM84" i="14"/>
  <c r="AM83" i="14"/>
  <c r="AM92" i="14" s="1"/>
  <c r="AO90" i="14"/>
  <c r="AO94" i="14" s="1"/>
  <c r="AO63" i="14"/>
  <c r="AO67" i="14" s="1"/>
  <c r="AO66" i="14"/>
  <c r="AN64" i="14"/>
  <c r="AN91" i="14" s="1"/>
  <c r="AP75" i="14"/>
  <c r="AO77" i="14"/>
  <c r="AO80" i="14" s="1"/>
  <c r="AO85" i="14" s="1"/>
  <c r="AO76" i="14"/>
  <c r="AO81" i="14" s="1"/>
  <c r="AO86" i="14" s="1"/>
  <c r="AN84" i="14"/>
  <c r="AN65" i="14"/>
  <c r="AN68" i="14" s="1"/>
  <c r="AN95" i="14" s="1"/>
  <c r="AP59" i="14"/>
  <c r="AP62" i="14" s="1"/>
  <c r="AO60" i="14"/>
  <c r="AO61" i="14" s="1"/>
  <c r="AM88" i="14" l="1"/>
  <c r="AM96" i="14" s="1"/>
  <c r="AN88" i="14"/>
  <c r="AN96" i="14" s="1"/>
  <c r="AN92" i="14"/>
  <c r="AO79" i="14"/>
  <c r="AO64" i="14"/>
  <c r="AO91" i="14" s="1"/>
  <c r="AP63" i="14"/>
  <c r="AP67" i="14" s="1"/>
  <c r="AP90" i="14"/>
  <c r="AP94" i="14" s="1"/>
  <c r="AP66" i="14"/>
  <c r="AQ75" i="14"/>
  <c r="AP77" i="14"/>
  <c r="AP80" i="14" s="1"/>
  <c r="AP85" i="14" s="1"/>
  <c r="AP76" i="14"/>
  <c r="AP81" i="14" s="1"/>
  <c r="AP86" i="14" s="1"/>
  <c r="AO65" i="14"/>
  <c r="AO68" i="14" s="1"/>
  <c r="AO95" i="14" s="1"/>
  <c r="AQ59" i="14"/>
  <c r="AQ62" i="14" s="1"/>
  <c r="AP60" i="14"/>
  <c r="AP61" i="14" s="1"/>
  <c r="AO84" i="14" l="1"/>
  <c r="AO83" i="14"/>
  <c r="AO92" i="14" s="1"/>
  <c r="AP79" i="14"/>
  <c r="AP64" i="14"/>
  <c r="AP91" i="14" s="1"/>
  <c r="AQ63" i="14"/>
  <c r="AQ67" i="14" s="1"/>
  <c r="AQ90" i="14"/>
  <c r="AQ94" i="14" s="1"/>
  <c r="AQ66" i="14"/>
  <c r="AQ79" i="14"/>
  <c r="AQ76" i="14"/>
  <c r="AQ81" i="14" s="1"/>
  <c r="AQ86" i="14" s="1"/>
  <c r="AQ77" i="14"/>
  <c r="AQ80" i="14" s="1"/>
  <c r="AP65" i="14"/>
  <c r="AP68" i="14" s="1"/>
  <c r="AP95" i="14" s="1"/>
  <c r="AQ60" i="14"/>
  <c r="AQ61" i="14" s="1"/>
  <c r="AO88" i="14" l="1"/>
  <c r="AO96" i="14" s="1"/>
  <c r="AQ83" i="14"/>
  <c r="AQ92" i="14" s="1"/>
  <c r="AP84" i="14"/>
  <c r="AP83" i="14"/>
  <c r="AP92" i="14" s="1"/>
  <c r="AQ64" i="14"/>
  <c r="AQ91" i="14" s="1"/>
  <c r="F38" i="14"/>
  <c r="AQ84" i="14"/>
  <c r="AQ85" i="14"/>
  <c r="C41" i="14"/>
  <c r="AQ65" i="14"/>
  <c r="AP88" i="14" l="1"/>
  <c r="AP96" i="14" s="1"/>
  <c r="AQ88" i="14"/>
  <c r="AQ96" i="14" s="1"/>
  <c r="C46" i="14"/>
  <c r="AQ68" i="14"/>
  <c r="AQ95" i="14" s="1"/>
  <c r="F43" i="14"/>
  <c r="D199" i="19" l="1"/>
  <c r="D203" i="19" s="1"/>
  <c r="D206" i="19" s="1"/>
  <c r="F199" i="19"/>
  <c r="F203" i="19" s="1"/>
  <c r="F206" i="19" s="1"/>
  <c r="C92" i="14"/>
  <c r="D92" i="14" s="1"/>
  <c r="E92" i="14" s="1"/>
  <c r="F92" i="14" s="1"/>
  <c r="G92" i="14" s="1"/>
  <c r="H92" i="14" s="1"/>
  <c r="I92" i="14" s="1"/>
  <c r="J92" i="14" s="1"/>
  <c r="K92" i="14" s="1"/>
  <c r="L92" i="14" s="1"/>
  <c r="M92" i="14" s="1"/>
  <c r="N92" i="14" s="1"/>
  <c r="O92" i="14" s="1"/>
  <c r="P92" i="14" s="1"/>
  <c r="Q92" i="14" s="1"/>
  <c r="R92" i="14" s="1"/>
</calcChain>
</file>

<file path=xl/sharedStrings.xml><?xml version="1.0" encoding="utf-8"?>
<sst xmlns="http://schemas.openxmlformats.org/spreadsheetml/2006/main" count="387" uniqueCount="253">
  <si>
    <t>し尿処理施設</t>
  </si>
  <si>
    <t>新施設建設費</t>
    <rPh sb="0" eb="3">
      <t>シンシセツ</t>
    </rPh>
    <rPh sb="3" eb="6">
      <t>ケンセツヒ</t>
    </rPh>
    <phoneticPr fontId="1"/>
  </si>
  <si>
    <t>施設種類</t>
  </si>
  <si>
    <t>バッチ運転</t>
  </si>
  <si>
    <t>准連続運転</t>
  </si>
  <si>
    <t>累積</t>
    <rPh sb="0" eb="2">
      <t>ルイセキ</t>
    </rPh>
    <phoneticPr fontId="1"/>
  </si>
  <si>
    <t>更新</t>
    <rPh sb="0" eb="2">
      <t>コウシン</t>
    </rPh>
    <phoneticPr fontId="1"/>
  </si>
  <si>
    <t>延命化</t>
    <rPh sb="0" eb="3">
      <t>エンメイカ</t>
    </rPh>
    <phoneticPr fontId="1"/>
  </si>
  <si>
    <t>施設規模</t>
    <rPh sb="0" eb="2">
      <t>シセツ</t>
    </rPh>
    <rPh sb="2" eb="4">
      <t>キボ</t>
    </rPh>
    <phoneticPr fontId="1"/>
  </si>
  <si>
    <t>施設種類</t>
    <rPh sb="0" eb="2">
      <t>シセツ</t>
    </rPh>
    <rPh sb="2" eb="4">
      <t>シュルイ</t>
    </rPh>
    <phoneticPr fontId="1"/>
  </si>
  <si>
    <t>a</t>
    <phoneticPr fontId="1"/>
  </si>
  <si>
    <t>延命化工事開始年</t>
    <rPh sb="0" eb="3">
      <t>エンメイカ</t>
    </rPh>
    <rPh sb="3" eb="5">
      <t>コウジ</t>
    </rPh>
    <rPh sb="5" eb="7">
      <t>カイシ</t>
    </rPh>
    <rPh sb="7" eb="8">
      <t>ネン</t>
    </rPh>
    <phoneticPr fontId="1"/>
  </si>
  <si>
    <t>延命化目標年</t>
    <rPh sb="0" eb="3">
      <t>エンメイカ</t>
    </rPh>
    <rPh sb="3" eb="5">
      <t>モクヒョウ</t>
    </rPh>
    <rPh sb="5" eb="6">
      <t>ネン</t>
    </rPh>
    <phoneticPr fontId="1"/>
  </si>
  <si>
    <t>延命化の場合</t>
    <rPh sb="0" eb="3">
      <t>エンメイカ</t>
    </rPh>
    <rPh sb="4" eb="6">
      <t>バアイ</t>
    </rPh>
    <phoneticPr fontId="1"/>
  </si>
  <si>
    <t>施設更新の場合</t>
    <rPh sb="0" eb="2">
      <t>シセツ</t>
    </rPh>
    <rPh sb="2" eb="4">
      <t>コウシン</t>
    </rPh>
    <rPh sb="5" eb="7">
      <t>バアイ</t>
    </rPh>
    <phoneticPr fontId="1"/>
  </si>
  <si>
    <t>現在の施設</t>
    <rPh sb="0" eb="2">
      <t>ゲンザイ</t>
    </rPh>
    <rPh sb="3" eb="5">
      <t>シセツ</t>
    </rPh>
    <phoneticPr fontId="1"/>
  </si>
  <si>
    <t>延命化工事費</t>
    <rPh sb="0" eb="3">
      <t>エンメイカ</t>
    </rPh>
    <rPh sb="3" eb="6">
      <t>コウジヒ</t>
    </rPh>
    <phoneticPr fontId="1"/>
  </si>
  <si>
    <t>b</t>
    <phoneticPr fontId="1"/>
  </si>
  <si>
    <t>a-b</t>
    <phoneticPr fontId="1"/>
  </si>
  <si>
    <t>延命化費用合計</t>
    <rPh sb="0" eb="3">
      <t>エンメイカ</t>
    </rPh>
    <rPh sb="3" eb="5">
      <t>ヒヨウ</t>
    </rPh>
    <rPh sb="5" eb="7">
      <t>ゴウケイ</t>
    </rPh>
    <phoneticPr fontId="1"/>
  </si>
  <si>
    <t>現施設</t>
    <rPh sb="0" eb="3">
      <t>ゲンシセツ</t>
    </rPh>
    <phoneticPr fontId="1"/>
  </si>
  <si>
    <t>延命化部分</t>
    <rPh sb="0" eb="3">
      <t>エンメイカ</t>
    </rPh>
    <rPh sb="3" eb="5">
      <t>ブブン</t>
    </rPh>
    <phoneticPr fontId="1"/>
  </si>
  <si>
    <t>更新費</t>
    <rPh sb="0" eb="2">
      <t>コウシン</t>
    </rPh>
    <rPh sb="2" eb="3">
      <t>ヒ</t>
    </rPh>
    <phoneticPr fontId="1"/>
  </si>
  <si>
    <t>現施設建設費</t>
    <rPh sb="0" eb="1">
      <t>ゲン</t>
    </rPh>
    <rPh sb="1" eb="3">
      <t>シセツ</t>
    </rPh>
    <rPh sb="3" eb="6">
      <t>ケンセツヒ</t>
    </rPh>
    <phoneticPr fontId="1"/>
  </si>
  <si>
    <t>更新時費用合計</t>
    <rPh sb="0" eb="3">
      <t>コウシンジ</t>
    </rPh>
    <rPh sb="3" eb="5">
      <t>ヒヨウ</t>
    </rPh>
    <rPh sb="5" eb="7">
      <t>ゴウケイ</t>
    </rPh>
    <phoneticPr fontId="1"/>
  </si>
  <si>
    <t>延命化時</t>
    <rPh sb="0" eb="3">
      <t>エンメイカ</t>
    </rPh>
    <rPh sb="3" eb="4">
      <t>ジ</t>
    </rPh>
    <phoneticPr fontId="1"/>
  </si>
  <si>
    <t>更新時</t>
    <rPh sb="0" eb="3">
      <t>コウシンジ</t>
    </rPh>
    <phoneticPr fontId="1"/>
  </si>
  <si>
    <t>ユーザー入力欄</t>
    <rPh sb="4" eb="6">
      <t>ニュウリョク</t>
    </rPh>
    <rPh sb="6" eb="7">
      <t>ラン</t>
    </rPh>
    <phoneticPr fontId="1"/>
  </si>
  <si>
    <t>項目</t>
    <rPh sb="0" eb="2">
      <t>コウモク</t>
    </rPh>
    <phoneticPr fontId="1"/>
  </si>
  <si>
    <t>全連続運転(発電なし)</t>
  </si>
  <si>
    <t>単位</t>
  </si>
  <si>
    <t>現施設
建設単価</t>
  </si>
  <si>
    <t>延命化工事
単価</t>
  </si>
  <si>
    <t>新施設
建設単価</t>
  </si>
  <si>
    <t>千円/(トン/日)</t>
  </si>
  <si>
    <t>千円/(kL/日)</t>
  </si>
  <si>
    <t>補修費</t>
    <phoneticPr fontId="1"/>
  </si>
  <si>
    <t>現施設補修費</t>
    <rPh sb="0" eb="3">
      <t>ゲンシセツ</t>
    </rPh>
    <rPh sb="3" eb="6">
      <t>ホシュウヒ</t>
    </rPh>
    <phoneticPr fontId="1"/>
  </si>
  <si>
    <t>新施設補修費</t>
    <rPh sb="0" eb="1">
      <t>シン</t>
    </rPh>
    <rPh sb="1" eb="3">
      <t>シセツ</t>
    </rPh>
    <rPh sb="3" eb="6">
      <t>ホシュウヒ</t>
    </rPh>
    <phoneticPr fontId="1"/>
  </si>
  <si>
    <t>更新年オフセット</t>
    <rPh sb="0" eb="2">
      <t>コウシン</t>
    </rPh>
    <rPh sb="2" eb="3">
      <t>ネン</t>
    </rPh>
    <phoneticPr fontId="1"/>
  </si>
  <si>
    <t>更新費分配</t>
    <rPh sb="0" eb="2">
      <t>コウシン</t>
    </rPh>
    <rPh sb="2" eb="3">
      <t>ヒ</t>
    </rPh>
    <rPh sb="3" eb="5">
      <t>ブンパイ</t>
    </rPh>
    <phoneticPr fontId="1"/>
  </si>
  <si>
    <t>更新施設補修費年数</t>
    <rPh sb="0" eb="2">
      <t>コウシン</t>
    </rPh>
    <rPh sb="2" eb="4">
      <t>シセツ</t>
    </rPh>
    <rPh sb="4" eb="7">
      <t>ホシュウヒ</t>
    </rPh>
    <rPh sb="7" eb="9">
      <t>ネンスウ</t>
    </rPh>
    <phoneticPr fontId="1"/>
  </si>
  <si>
    <t>百万円</t>
    <rPh sb="0" eb="1">
      <t>ヒャク</t>
    </rPh>
    <rPh sb="1" eb="3">
      <t>マンエン</t>
    </rPh>
    <phoneticPr fontId="1"/>
  </si>
  <si>
    <t>単位</t>
    <rPh sb="0" eb="2">
      <t>タンイ</t>
    </rPh>
    <phoneticPr fontId="1"/>
  </si>
  <si>
    <t>選択</t>
    <rPh sb="0" eb="2">
      <t>センタク</t>
    </rPh>
    <phoneticPr fontId="1"/>
  </si>
  <si>
    <t>年</t>
    <rPh sb="0" eb="1">
      <t>ネン</t>
    </rPh>
    <phoneticPr fontId="1"/>
  </si>
  <si>
    <t>し尿処理施設</t>
    <phoneticPr fontId="1"/>
  </si>
  <si>
    <t>全連続運転(発電なし)</t>
    <phoneticPr fontId="1"/>
  </si>
  <si>
    <t>全連続運転(発電付き)</t>
    <phoneticPr fontId="1"/>
  </si>
  <si>
    <t>入力範囲</t>
    <rPh sb="0" eb="2">
      <t>ニュウリョク</t>
    </rPh>
    <rPh sb="2" eb="4">
      <t>ハンイ</t>
    </rPh>
    <phoneticPr fontId="1"/>
  </si>
  <si>
    <t>2030～2060</t>
    <phoneticPr fontId="1"/>
  </si>
  <si>
    <t>正数</t>
    <rPh sb="0" eb="1">
      <t>セイ</t>
    </rPh>
    <rPh sb="1" eb="2">
      <t>スウ</t>
    </rPh>
    <phoneticPr fontId="1"/>
  </si>
  <si>
    <t>稼働開始年</t>
    <rPh sb="0" eb="2">
      <t>カドウ</t>
    </rPh>
    <rPh sb="2" eb="4">
      <t>カイシ</t>
    </rPh>
    <rPh sb="4" eb="5">
      <t>ネン</t>
    </rPh>
    <phoneticPr fontId="1"/>
  </si>
  <si>
    <t>稼働からの年数</t>
    <rPh sb="0" eb="2">
      <t>カドウ</t>
    </rPh>
    <rPh sb="5" eb="7">
      <t>ネンスウ</t>
    </rPh>
    <phoneticPr fontId="1"/>
  </si>
  <si>
    <t>社会的割引率</t>
    <rPh sb="0" eb="3">
      <t>シャカイテキ</t>
    </rPh>
    <rPh sb="3" eb="5">
      <t>ワリビキ</t>
    </rPh>
    <rPh sb="5" eb="6">
      <t>リツ</t>
    </rPh>
    <phoneticPr fontId="1"/>
  </si>
  <si>
    <t>社会的割引率考慮</t>
    <rPh sb="0" eb="3">
      <t>シャカイテキ</t>
    </rPh>
    <rPh sb="3" eb="5">
      <t>ワリビキ</t>
    </rPh>
    <rPh sb="5" eb="6">
      <t>リツ</t>
    </rPh>
    <rPh sb="6" eb="8">
      <t>コウリョ</t>
    </rPh>
    <phoneticPr fontId="1"/>
  </si>
  <si>
    <t>社会的割引率考慮後</t>
    <rPh sb="0" eb="3">
      <t>シャカイテキ</t>
    </rPh>
    <rPh sb="3" eb="5">
      <t>ワリビキ</t>
    </rPh>
    <rPh sb="5" eb="6">
      <t>リツ</t>
    </rPh>
    <rPh sb="6" eb="8">
      <t>コウリョ</t>
    </rPh>
    <rPh sb="8" eb="9">
      <t>アト</t>
    </rPh>
    <phoneticPr fontId="1"/>
  </si>
  <si>
    <t>現施設補修費</t>
    <rPh sb="0" eb="1">
      <t>ゲン</t>
    </rPh>
    <rPh sb="1" eb="3">
      <t>シセツ</t>
    </rPh>
    <rPh sb="3" eb="6">
      <t>ホシュウヒ</t>
    </rPh>
    <phoneticPr fontId="1"/>
  </si>
  <si>
    <t>延命化部分補修費</t>
    <rPh sb="0" eb="2">
      <t>エンメイ</t>
    </rPh>
    <rPh sb="2" eb="3">
      <t>カ</t>
    </rPh>
    <rPh sb="3" eb="5">
      <t>ブブン</t>
    </rPh>
    <rPh sb="5" eb="8">
      <t>ホシュウヒ</t>
    </rPh>
    <phoneticPr fontId="1"/>
  </si>
  <si>
    <t>想定稼働期間</t>
    <rPh sb="0" eb="2">
      <t>ソウテイ</t>
    </rPh>
    <rPh sb="2" eb="4">
      <t>カドウ</t>
    </rPh>
    <rPh sb="4" eb="6">
      <t>キカン</t>
    </rPh>
    <phoneticPr fontId="1"/>
  </si>
  <si>
    <t>20～40</t>
    <phoneticPr fontId="1"/>
  </si>
  <si>
    <t>％</t>
    <phoneticPr fontId="1"/>
  </si>
  <si>
    <t>0～10</t>
    <phoneticPr fontId="1"/>
  </si>
  <si>
    <t>新施設想定稼働期間</t>
    <rPh sb="0" eb="3">
      <t>シンシセツ</t>
    </rPh>
    <rPh sb="3" eb="5">
      <t>ソウテイ</t>
    </rPh>
    <rPh sb="5" eb="7">
      <t>カドウ</t>
    </rPh>
    <rPh sb="7" eb="9">
      <t>キカン</t>
    </rPh>
    <phoneticPr fontId="1"/>
  </si>
  <si>
    <t>延命化目標年時点の残存年数</t>
    <rPh sb="0" eb="2">
      <t>エンメイ</t>
    </rPh>
    <rPh sb="2" eb="3">
      <t>カ</t>
    </rPh>
    <rPh sb="3" eb="5">
      <t>モクヒョウ</t>
    </rPh>
    <rPh sb="5" eb="6">
      <t>ネン</t>
    </rPh>
    <rPh sb="6" eb="8">
      <t>ジテン</t>
    </rPh>
    <rPh sb="9" eb="11">
      <t>ザンゾン</t>
    </rPh>
    <rPh sb="11" eb="13">
      <t>ネンスウ</t>
    </rPh>
    <phoneticPr fontId="1"/>
  </si>
  <si>
    <t>残存価値計算用比率</t>
    <rPh sb="7" eb="9">
      <t>ヒリツ</t>
    </rPh>
    <phoneticPr fontId="1"/>
  </si>
  <si>
    <t>割引率適用年数</t>
    <rPh sb="0" eb="2">
      <t>ワリビキ</t>
    </rPh>
    <rPh sb="2" eb="3">
      <t>リツ</t>
    </rPh>
    <rPh sb="3" eb="5">
      <t>テキヨウ</t>
    </rPh>
    <rPh sb="5" eb="7">
      <t>ネンスウ</t>
    </rPh>
    <phoneticPr fontId="1"/>
  </si>
  <si>
    <t>社会的割引率</t>
    <rPh sb="0" eb="3">
      <t>シャカイテキ</t>
    </rPh>
    <rPh sb="3" eb="6">
      <t>ワリビキリツ</t>
    </rPh>
    <phoneticPr fontId="1"/>
  </si>
  <si>
    <t>残存価値</t>
    <rPh sb="0" eb="2">
      <t>ザンゾン</t>
    </rPh>
    <rPh sb="2" eb="4">
      <t>カチ</t>
    </rPh>
    <phoneticPr fontId="1"/>
  </si>
  <si>
    <t>将来の対応　</t>
    <rPh sb="0" eb="2">
      <t>ショウライ</t>
    </rPh>
    <rPh sb="3" eb="5">
      <t>タイオウ</t>
    </rPh>
    <phoneticPr fontId="1"/>
  </si>
  <si>
    <t>比較項目</t>
    <rPh sb="0" eb="2">
      <t>ヒカク</t>
    </rPh>
    <rPh sb="2" eb="4">
      <t>コウモク</t>
    </rPh>
    <phoneticPr fontId="1"/>
  </si>
  <si>
    <t>延命化する場合</t>
    <rPh sb="0" eb="3">
      <t>エンメイカ</t>
    </rPh>
    <rPh sb="5" eb="7">
      <t>バアイ</t>
    </rPh>
    <phoneticPr fontId="1"/>
  </si>
  <si>
    <t>更新する場合</t>
    <rPh sb="0" eb="2">
      <t>コウシン</t>
    </rPh>
    <rPh sb="4" eb="6">
      <t>バアイ</t>
    </rPh>
    <phoneticPr fontId="1"/>
  </si>
  <si>
    <t>　点検補修費</t>
    <rPh sb="1" eb="3">
      <t>テンケン</t>
    </rPh>
    <rPh sb="3" eb="6">
      <t>ホシュウヒ</t>
    </rPh>
    <phoneticPr fontId="1"/>
  </si>
  <si>
    <t>　建設費</t>
    <rPh sb="1" eb="4">
      <t>ケンセツヒ</t>
    </rPh>
    <phoneticPr fontId="1"/>
  </si>
  <si>
    <t>－</t>
    <phoneticPr fontId="1"/>
  </si>
  <si>
    <t>　延命化工事費</t>
    <rPh sb="1" eb="3">
      <t>エンメイ</t>
    </rPh>
    <rPh sb="3" eb="4">
      <t>カ</t>
    </rPh>
    <rPh sb="4" eb="7">
      <t>コウジヒ</t>
    </rPh>
    <phoneticPr fontId="1"/>
  </si>
  <si>
    <t>小計</t>
    <rPh sb="0" eb="2">
      <t>ショウケイ</t>
    </rPh>
    <phoneticPr fontId="1"/>
  </si>
  <si>
    <t>残存価値</t>
    <rPh sb="0" eb="2">
      <t>ザンゾン</t>
    </rPh>
    <rPh sb="2" eb="4">
      <t>カチ</t>
    </rPh>
    <phoneticPr fontId="1"/>
  </si>
  <si>
    <t>現施設</t>
    <rPh sb="0" eb="1">
      <t>ゲン</t>
    </rPh>
    <rPh sb="1" eb="3">
      <t>シセツ</t>
    </rPh>
    <phoneticPr fontId="1"/>
  </si>
  <si>
    <t>新施設</t>
    <rPh sb="0" eb="3">
      <t>シンシセツ</t>
    </rPh>
    <phoneticPr fontId="1"/>
  </si>
  <si>
    <t>合計（残存価値控除後）</t>
    <rPh sb="0" eb="2">
      <t>ゴウケイ</t>
    </rPh>
    <rPh sb="3" eb="5">
      <t>ザンゾン</t>
    </rPh>
    <rPh sb="5" eb="7">
      <t>カチ</t>
    </rPh>
    <rPh sb="7" eb="9">
      <t>コウジョ</t>
    </rPh>
    <rPh sb="9" eb="10">
      <t>ゴ</t>
    </rPh>
    <phoneticPr fontId="1"/>
  </si>
  <si>
    <t>千円</t>
    <rPh sb="0" eb="1">
      <t>セン</t>
    </rPh>
    <rPh sb="1" eb="2">
      <t>エン</t>
    </rPh>
    <phoneticPr fontId="1"/>
  </si>
  <si>
    <t>延命化点検補修費合計</t>
    <rPh sb="0" eb="2">
      <t>エンメイ</t>
    </rPh>
    <rPh sb="2" eb="3">
      <t>カ</t>
    </rPh>
    <rPh sb="3" eb="5">
      <t>テンケン</t>
    </rPh>
    <rPh sb="5" eb="7">
      <t>ホシュウ</t>
    </rPh>
    <rPh sb="7" eb="8">
      <t>ヒ</t>
    </rPh>
    <rPh sb="8" eb="10">
      <t>ゴウケイ</t>
    </rPh>
    <phoneticPr fontId="1"/>
  </si>
  <si>
    <t>更新点検補修費合計</t>
    <rPh sb="0" eb="2">
      <t>コウシン</t>
    </rPh>
    <rPh sb="2" eb="4">
      <t>テンケン</t>
    </rPh>
    <rPh sb="4" eb="6">
      <t>ホシュウ</t>
    </rPh>
    <rPh sb="6" eb="7">
      <t>ヒ</t>
    </rPh>
    <rPh sb="7" eb="9">
      <t>ゴウケイ</t>
    </rPh>
    <phoneticPr fontId="1"/>
  </si>
  <si>
    <t>－</t>
  </si>
  <si>
    <t>年度</t>
    <rPh sb="0" eb="2">
      <t>ネンド</t>
    </rPh>
    <phoneticPr fontId="1"/>
  </si>
  <si>
    <t>検討対象期間</t>
    <rPh sb="0" eb="2">
      <t>ケントウ</t>
    </rPh>
    <rPh sb="2" eb="4">
      <t>タイショウ</t>
    </rPh>
    <rPh sb="4" eb="6">
      <t>キカン</t>
    </rPh>
    <phoneticPr fontId="1"/>
  </si>
  <si>
    <t>年度～</t>
    <phoneticPr fontId="1"/>
  </si>
  <si>
    <t>年間</t>
    <phoneticPr fontId="1"/>
  </si>
  <si>
    <t>延命化工事開始年</t>
    <rPh sb="0" eb="2">
      <t>エンメイ</t>
    </rPh>
    <rPh sb="2" eb="3">
      <t>カ</t>
    </rPh>
    <rPh sb="3" eb="5">
      <t>コウジ</t>
    </rPh>
    <rPh sb="5" eb="7">
      <t>カイシ</t>
    </rPh>
    <rPh sb="7" eb="8">
      <t>ネン</t>
    </rPh>
    <phoneticPr fontId="1"/>
  </si>
  <si>
    <t>延命化工事最終年</t>
    <rPh sb="0" eb="2">
      <t>エンメイ</t>
    </rPh>
    <rPh sb="2" eb="3">
      <t>カ</t>
    </rPh>
    <rPh sb="3" eb="5">
      <t>コウジ</t>
    </rPh>
    <rPh sb="5" eb="7">
      <t>サイシュウ</t>
    </rPh>
    <rPh sb="7" eb="8">
      <t>ネン</t>
    </rPh>
    <phoneticPr fontId="1"/>
  </si>
  <si>
    <t>延命化工事年数</t>
    <rPh sb="0" eb="2">
      <t>エンメイ</t>
    </rPh>
    <rPh sb="2" eb="3">
      <t>カ</t>
    </rPh>
    <rPh sb="3" eb="5">
      <t>コウジ</t>
    </rPh>
    <rPh sb="5" eb="7">
      <t>ネンスウ</t>
    </rPh>
    <phoneticPr fontId="1"/>
  </si>
  <si>
    <t>延命化比較最終年</t>
    <rPh sb="0" eb="2">
      <t>エンメイ</t>
    </rPh>
    <rPh sb="2" eb="3">
      <t>カ</t>
    </rPh>
    <rPh sb="3" eb="5">
      <t>ヒカク</t>
    </rPh>
    <rPh sb="5" eb="8">
      <t>サイシュウネン</t>
    </rPh>
    <phoneticPr fontId="1"/>
  </si>
  <si>
    <t>更新工事年数</t>
    <rPh sb="0" eb="2">
      <t>コウシン</t>
    </rPh>
    <rPh sb="2" eb="4">
      <t>コウジ</t>
    </rPh>
    <rPh sb="4" eb="6">
      <t>ネンスウ</t>
    </rPh>
    <phoneticPr fontId="1"/>
  </si>
  <si>
    <t>比較年数</t>
    <rPh sb="0" eb="2">
      <t>ヒカク</t>
    </rPh>
    <rPh sb="2" eb="4">
      <t>ネンスウ</t>
    </rPh>
    <phoneticPr fontId="1"/>
  </si>
  <si>
    <t>延命化工事年数</t>
    <rPh sb="0" eb="3">
      <t>エンメイカ</t>
    </rPh>
    <rPh sb="3" eb="5">
      <t>コウジ</t>
    </rPh>
    <rPh sb="5" eb="7">
      <t>ネンスウ</t>
    </rPh>
    <phoneticPr fontId="1"/>
  </si>
  <si>
    <t>1～5</t>
    <phoneticPr fontId="1"/>
  </si>
  <si>
    <t>更新工事年数指定</t>
    <rPh sb="0" eb="2">
      <t>コウシン</t>
    </rPh>
    <rPh sb="2" eb="4">
      <t>コウジ</t>
    </rPh>
    <rPh sb="4" eb="6">
      <t>ネンスウ</t>
    </rPh>
    <rPh sb="6" eb="8">
      <t>シテイ</t>
    </rPh>
    <phoneticPr fontId="1"/>
  </si>
  <si>
    <t xml:space="preserve">施設名称 </t>
  </si>
  <si>
    <t xml:space="preserve">施設所管 </t>
  </si>
  <si>
    <t xml:space="preserve">所在地 </t>
  </si>
  <si>
    <t>敷地面積</t>
    <phoneticPr fontId="1"/>
  </si>
  <si>
    <t>m2</t>
    <phoneticPr fontId="1"/>
  </si>
  <si>
    <t>施設規模</t>
    <phoneticPr fontId="1"/>
  </si>
  <si>
    <t>ｔ/日　　　（</t>
    <phoneticPr fontId="1"/>
  </si>
  <si>
    <t xml:space="preserve"> t/●h　×</t>
    <phoneticPr fontId="1"/>
  </si>
  <si>
    <t>炉　）</t>
    <rPh sb="0" eb="1">
      <t>ロ</t>
    </rPh>
    <phoneticPr fontId="1"/>
  </si>
  <si>
    <t>　　　　　　　　　　　　着工
建設年度　　　　　　竣工
　　　　　　　　　　　　稼働</t>
    <rPh sb="12" eb="14">
      <t>チャッコウ</t>
    </rPh>
    <rPh sb="25" eb="27">
      <t>シュンコウ</t>
    </rPh>
    <rPh sb="40" eb="42">
      <t>カドウ</t>
    </rPh>
    <phoneticPr fontId="1"/>
  </si>
  <si>
    <t>　</t>
  </si>
  <si>
    <t>月</t>
    <rPh sb="0" eb="1">
      <t>ツキ</t>
    </rPh>
    <phoneticPr fontId="1"/>
  </si>
  <si>
    <t>日</t>
    <rPh sb="0" eb="1">
      <t>ヒ</t>
    </rPh>
    <phoneticPr fontId="1"/>
  </si>
  <si>
    <t xml:space="preserve">設計・施工メーカ </t>
  </si>
  <si>
    <t>施設建設費</t>
    <phoneticPr fontId="1"/>
  </si>
  <si>
    <t xml:space="preserve">千円 </t>
    <phoneticPr fontId="1"/>
  </si>
  <si>
    <t xml:space="preserve">処理方式 </t>
  </si>
  <si>
    <t>設備</t>
    <rPh sb="0" eb="2">
      <t>セツビ</t>
    </rPh>
    <phoneticPr fontId="1"/>
  </si>
  <si>
    <t>設備機器</t>
    <rPh sb="0" eb="2">
      <t>セツビ</t>
    </rPh>
    <rPh sb="2" eb="4">
      <t>キキ</t>
    </rPh>
    <phoneticPr fontId="1"/>
  </si>
  <si>
    <t>受入供給</t>
    <rPh sb="0" eb="2">
      <t>ウケイレ</t>
    </rPh>
    <rPh sb="2" eb="4">
      <t>キョウキュウ</t>
    </rPh>
    <phoneticPr fontId="1"/>
  </si>
  <si>
    <t>電気・計装</t>
    <rPh sb="0" eb="2">
      <t>デンキ</t>
    </rPh>
    <rPh sb="3" eb="5">
      <t>ケイソウ</t>
    </rPh>
    <phoneticPr fontId="1"/>
  </si>
  <si>
    <t>設備・機器</t>
    <rPh sb="0" eb="2">
      <t>セツビ</t>
    </rPh>
    <rPh sb="3" eb="5">
      <t>キキ</t>
    </rPh>
    <phoneticPr fontId="1"/>
  </si>
  <si>
    <t>備考</t>
    <rPh sb="0" eb="2">
      <t>ビコウ</t>
    </rPh>
    <phoneticPr fontId="1"/>
  </si>
  <si>
    <t>今後の整備計画</t>
    <rPh sb="0" eb="2">
      <t>コンゴ</t>
    </rPh>
    <rPh sb="3" eb="5">
      <t>セイビ</t>
    </rPh>
    <rPh sb="5" eb="7">
      <t>ケイカク</t>
    </rPh>
    <phoneticPr fontId="1"/>
  </si>
  <si>
    <t>西暦</t>
    <rPh sb="0" eb="2">
      <t>セイレキ</t>
    </rPh>
    <phoneticPr fontId="1"/>
  </si>
  <si>
    <t>※LCC算出ツールの入力値が入る</t>
    <rPh sb="10" eb="13">
      <t>ニュウリョクチ</t>
    </rPh>
    <rPh sb="14" eb="15">
      <t>ハイ</t>
    </rPh>
    <phoneticPr fontId="1"/>
  </si>
  <si>
    <t>健全度</t>
    <rPh sb="0" eb="3">
      <t>ケンゼンド</t>
    </rPh>
    <phoneticPr fontId="1"/>
  </si>
  <si>
    <t>健全度</t>
    <rPh sb="0" eb="2">
      <t>ケンゼン</t>
    </rPh>
    <rPh sb="2" eb="3">
      <t>ド</t>
    </rPh>
    <phoneticPr fontId="1"/>
  </si>
  <si>
    <t>支障なし。</t>
    <rPh sb="0" eb="2">
      <t>シショウ</t>
    </rPh>
    <phoneticPr fontId="1"/>
  </si>
  <si>
    <t>軽微な劣化があるが、機能に支障なし。</t>
    <rPh sb="0" eb="2">
      <t>ケイビ</t>
    </rPh>
    <rPh sb="3" eb="5">
      <t>レッカ</t>
    </rPh>
    <rPh sb="10" eb="12">
      <t>キノウ</t>
    </rPh>
    <rPh sb="13" eb="15">
      <t>シショウ</t>
    </rPh>
    <phoneticPr fontId="1"/>
  </si>
  <si>
    <t>劣化が進んでいるが、機能回復が可能である。</t>
    <rPh sb="0" eb="2">
      <t>レッカ</t>
    </rPh>
    <rPh sb="3" eb="4">
      <t>スス</t>
    </rPh>
    <rPh sb="10" eb="14">
      <t>キノウカイフク</t>
    </rPh>
    <rPh sb="15" eb="17">
      <t>カノウ</t>
    </rPh>
    <phoneticPr fontId="1"/>
  </si>
  <si>
    <t>劣化が進み、機能回復が困難である。</t>
    <rPh sb="0" eb="2">
      <t>レッカ</t>
    </rPh>
    <rPh sb="3" eb="4">
      <t>スス</t>
    </rPh>
    <rPh sb="6" eb="10">
      <t>キノウカイフク</t>
    </rPh>
    <rPh sb="11" eb="13">
      <t>コンナン</t>
    </rPh>
    <phoneticPr fontId="1"/>
  </si>
  <si>
    <t>対処不要</t>
    <rPh sb="0" eb="2">
      <t>タイショ</t>
    </rPh>
    <rPh sb="2" eb="4">
      <t>フヨウ</t>
    </rPh>
    <phoneticPr fontId="1"/>
  </si>
  <si>
    <t>経過観察</t>
    <rPh sb="0" eb="4">
      <t>ケイカカンサツ</t>
    </rPh>
    <phoneticPr fontId="1"/>
  </si>
  <si>
    <t>部分補修・部品交換</t>
    <rPh sb="0" eb="4">
      <t>ブブンホシュウ</t>
    </rPh>
    <rPh sb="5" eb="9">
      <t>ブヒンコウカン</t>
    </rPh>
    <phoneticPr fontId="1"/>
  </si>
  <si>
    <t>全交換</t>
    <rPh sb="0" eb="3">
      <t>ゼンコウカン</t>
    </rPh>
    <phoneticPr fontId="1"/>
  </si>
  <si>
    <t>状　態</t>
    <rPh sb="0" eb="1">
      <t>ジョウ</t>
    </rPh>
    <rPh sb="2" eb="3">
      <t>タイ</t>
    </rPh>
    <phoneticPr fontId="1"/>
  </si>
  <si>
    <t>措　置</t>
    <rPh sb="0" eb="1">
      <t>ソ</t>
    </rPh>
    <rPh sb="2" eb="3">
      <t>チ</t>
    </rPh>
    <phoneticPr fontId="1"/>
  </si>
  <si>
    <t>ごみクレーン</t>
    <phoneticPr fontId="1"/>
  </si>
  <si>
    <t>計量機</t>
    <rPh sb="0" eb="3">
      <t>ケイリョウキ</t>
    </rPh>
    <phoneticPr fontId="1"/>
  </si>
  <si>
    <t>中央制御装置</t>
    <phoneticPr fontId="1"/>
  </si>
  <si>
    <t>2011年度</t>
    <rPh sb="4" eb="6">
      <t>ネンド</t>
    </rPh>
    <phoneticPr fontId="1"/>
  </si>
  <si>
    <t>2012年度</t>
    <rPh sb="4" eb="6">
      <t>ネンド</t>
    </rPh>
    <phoneticPr fontId="1"/>
  </si>
  <si>
    <t>2013年度</t>
    <rPh sb="4" eb="6">
      <t>ネンド</t>
    </rPh>
    <phoneticPr fontId="1"/>
  </si>
  <si>
    <t>2014年度</t>
    <rPh sb="4" eb="6">
      <t>ネンド</t>
    </rPh>
    <phoneticPr fontId="1"/>
  </si>
  <si>
    <t>2015年度</t>
    <rPh sb="4" eb="6">
      <t>ネンド</t>
    </rPh>
    <phoneticPr fontId="1"/>
  </si>
  <si>
    <t>2016年度</t>
    <rPh sb="4" eb="6">
      <t>ネンド</t>
    </rPh>
    <phoneticPr fontId="1"/>
  </si>
  <si>
    <t>2017年度</t>
    <rPh sb="4" eb="6">
      <t>ネンド</t>
    </rPh>
    <phoneticPr fontId="1"/>
  </si>
  <si>
    <t>2018年度</t>
    <rPh sb="4" eb="6">
      <t>ネンド</t>
    </rPh>
    <phoneticPr fontId="1"/>
  </si>
  <si>
    <t>2019年度</t>
    <rPh sb="4" eb="6">
      <t>ネンド</t>
    </rPh>
    <phoneticPr fontId="1"/>
  </si>
  <si>
    <t>2020年度</t>
    <rPh sb="4" eb="6">
      <t>ネンド</t>
    </rPh>
    <phoneticPr fontId="1"/>
  </si>
  <si>
    <t>2021年度</t>
    <rPh sb="4" eb="6">
      <t>ネンド</t>
    </rPh>
    <phoneticPr fontId="1"/>
  </si>
  <si>
    <t>整備内容(過去10年間の主な整備履歴)</t>
    <rPh sb="0" eb="2">
      <t>セイビ</t>
    </rPh>
    <rPh sb="2" eb="4">
      <t>ナイヨウ</t>
    </rPh>
    <rPh sb="5" eb="7">
      <t>カコ</t>
    </rPh>
    <rPh sb="9" eb="11">
      <t>ネンカン</t>
    </rPh>
    <rPh sb="12" eb="13">
      <t>オモ</t>
    </rPh>
    <rPh sb="14" eb="16">
      <t>セイビ</t>
    </rPh>
    <rPh sb="16" eb="18">
      <t>リレキ</t>
    </rPh>
    <phoneticPr fontId="1"/>
  </si>
  <si>
    <t>精密機能検査の実施年</t>
    <rPh sb="0" eb="6">
      <t>セイミツキノウケンサ</t>
    </rPh>
    <rPh sb="7" eb="9">
      <t>ジッシ</t>
    </rPh>
    <rPh sb="9" eb="10">
      <t>ネン</t>
    </rPh>
    <phoneticPr fontId="1"/>
  </si>
  <si>
    <t>劣化の状況</t>
    <rPh sb="0" eb="2">
      <t>レッカ</t>
    </rPh>
    <rPh sb="3" eb="5">
      <t>ジョウキョウ</t>
    </rPh>
    <phoneticPr fontId="1"/>
  </si>
  <si>
    <t>2022年度</t>
    <rPh sb="4" eb="6">
      <t>ネンド</t>
    </rPh>
    <phoneticPr fontId="1"/>
  </si>
  <si>
    <t>2023年度</t>
    <rPh sb="4" eb="6">
      <t>ネンド</t>
    </rPh>
    <phoneticPr fontId="1"/>
  </si>
  <si>
    <t>2024年度</t>
    <rPh sb="4" eb="6">
      <t>ネンド</t>
    </rPh>
    <phoneticPr fontId="1"/>
  </si>
  <si>
    <t>2025年度</t>
    <rPh sb="4" eb="6">
      <t>ネンド</t>
    </rPh>
    <phoneticPr fontId="1"/>
  </si>
  <si>
    <t>施設の耐用年数</t>
    <rPh sb="0" eb="2">
      <t>シセツ</t>
    </rPh>
    <rPh sb="3" eb="5">
      <t>タイヨウ</t>
    </rPh>
    <rPh sb="5" eb="7">
      <t>ネンスウ</t>
    </rPh>
    <phoneticPr fontId="1"/>
  </si>
  <si>
    <t>年</t>
    <rPh sb="0" eb="1">
      <t>ネン</t>
    </rPh>
    <phoneticPr fontId="1"/>
  </si>
  <si>
    <t>(25～30年程度)</t>
    <rPh sb="6" eb="7">
      <t>ネン</t>
    </rPh>
    <rPh sb="7" eb="9">
      <t>テイド</t>
    </rPh>
    <phoneticPr fontId="1"/>
  </si>
  <si>
    <t>目標使用年数</t>
    <rPh sb="0" eb="2">
      <t>モクヒョウ</t>
    </rPh>
    <rPh sb="2" eb="4">
      <t>シヨウ</t>
    </rPh>
    <rPh sb="4" eb="6">
      <t>ネンスウ</t>
    </rPh>
    <phoneticPr fontId="1"/>
  </si>
  <si>
    <t>(30～50年程度)</t>
    <rPh sb="6" eb="7">
      <t>ネン</t>
    </rPh>
    <rPh sb="7" eb="9">
      <t>テイド</t>
    </rPh>
    <phoneticPr fontId="1"/>
  </si>
  <si>
    <t>目標使用年数まで施設を健全稼働するための措置</t>
    <rPh sb="0" eb="2">
      <t>モクヒョウ</t>
    </rPh>
    <rPh sb="2" eb="4">
      <t>シヨウ</t>
    </rPh>
    <rPh sb="4" eb="6">
      <t>ネンスウ</t>
    </rPh>
    <rPh sb="8" eb="10">
      <t>シセツ</t>
    </rPh>
    <rPh sb="11" eb="13">
      <t>ケンゼン</t>
    </rPh>
    <rPh sb="13" eb="15">
      <t>カドウ</t>
    </rPh>
    <rPh sb="20" eb="22">
      <t>ソチ</t>
    </rPh>
    <phoneticPr fontId="1"/>
  </si>
  <si>
    <t>百万円</t>
    <rPh sb="0" eb="3">
      <t>ヒャクマンエン</t>
    </rPh>
    <phoneticPr fontId="1"/>
  </si>
  <si>
    <t>不明の場合はゼロを入れる</t>
    <rPh sb="0" eb="2">
      <t>フメイ</t>
    </rPh>
    <rPh sb="3" eb="5">
      <t>バアイ</t>
    </rPh>
    <rPh sb="9" eb="10">
      <t>イ</t>
    </rPh>
    <phoneticPr fontId="1"/>
  </si>
  <si>
    <t>正数</t>
    <rPh sb="0" eb="2">
      <t>セイスウ</t>
    </rPh>
    <phoneticPr fontId="1"/>
  </si>
  <si>
    <t>延命化工事費</t>
    <phoneticPr fontId="1"/>
  </si>
  <si>
    <t>現施設建設費</t>
    <rPh sb="0" eb="1">
      <t>ゲン</t>
    </rPh>
    <rPh sb="1" eb="3">
      <t>シセツ</t>
    </rPh>
    <rPh sb="3" eb="5">
      <t>ケンセツ</t>
    </rPh>
    <rPh sb="5" eb="6">
      <t>ヒ</t>
    </rPh>
    <phoneticPr fontId="1"/>
  </si>
  <si>
    <t>新施設建設費</t>
    <rPh sb="0" eb="3">
      <t>シンシセツ</t>
    </rPh>
    <rPh sb="3" eb="5">
      <t>ケンセツ</t>
    </rPh>
    <rPh sb="5" eb="6">
      <t>ヒ</t>
    </rPh>
    <phoneticPr fontId="1"/>
  </si>
  <si>
    <t>リサイクル・資源化施設</t>
  </si>
  <si>
    <t>粗大ごみ処理施設</t>
  </si>
  <si>
    <t>ごみ燃料化施設</t>
  </si>
  <si>
    <t>ごみ高速堆肥化施設</t>
  </si>
  <si>
    <t>バイオガス化施設</t>
  </si>
  <si>
    <t>0:不明、1:次シートに入力</t>
    <rPh sb="2" eb="4">
      <t>フメイ</t>
    </rPh>
    <rPh sb="7" eb="8">
      <t>ツギ</t>
    </rPh>
    <rPh sb="12" eb="14">
      <t>ニュウリョク</t>
    </rPh>
    <phoneticPr fontId="1"/>
  </si>
  <si>
    <t>運転年数</t>
    <rPh sb="0" eb="2">
      <t>ウンテン</t>
    </rPh>
    <rPh sb="2" eb="4">
      <t>ネンスウ</t>
    </rPh>
    <phoneticPr fontId="1"/>
  </si>
  <si>
    <t>補修費割合</t>
    <rPh sb="0" eb="2">
      <t>ホシュウ</t>
    </rPh>
    <rPh sb="2" eb="3">
      <t>ヒ</t>
    </rPh>
    <rPh sb="3" eb="5">
      <t>ワリアイ</t>
    </rPh>
    <phoneticPr fontId="1"/>
  </si>
  <si>
    <t>計算例</t>
    <rPh sb="0" eb="2">
      <t>ケイサン</t>
    </rPh>
    <rPh sb="2" eb="3">
      <t>レイ</t>
    </rPh>
    <phoneticPr fontId="1"/>
  </si>
  <si>
    <t>建設費(百万円)</t>
    <rPh sb="0" eb="2">
      <t>ケンセツ</t>
    </rPh>
    <rPh sb="2" eb="3">
      <t>ヒ</t>
    </rPh>
    <phoneticPr fontId="1"/>
  </si>
  <si>
    <t>補修費(千円)</t>
    <rPh sb="0" eb="2">
      <t>ホシュウ</t>
    </rPh>
    <rPh sb="2" eb="3">
      <t>ヒ</t>
    </rPh>
    <rPh sb="4" eb="6">
      <t>センエン</t>
    </rPh>
    <phoneticPr fontId="1"/>
  </si>
  <si>
    <t>この色の部分に補修費割合の計算結果が入るので、上の緑色部分に値コピーしてください。</t>
    <rPh sb="2" eb="3">
      <t>イロ</t>
    </rPh>
    <rPh sb="4" eb="6">
      <t>ブブン</t>
    </rPh>
    <rPh sb="7" eb="9">
      <t>ホシュウ</t>
    </rPh>
    <rPh sb="9" eb="10">
      <t>ヒ</t>
    </rPh>
    <rPh sb="10" eb="12">
      <t>ワリアイ</t>
    </rPh>
    <rPh sb="13" eb="15">
      <t>ケイサン</t>
    </rPh>
    <rPh sb="15" eb="17">
      <t>ケッカ</t>
    </rPh>
    <rPh sb="18" eb="19">
      <t>ハイ</t>
    </rPh>
    <rPh sb="23" eb="24">
      <t>ウエ</t>
    </rPh>
    <rPh sb="25" eb="27">
      <t>ミドリイロ</t>
    </rPh>
    <rPh sb="27" eb="29">
      <t>ブブン</t>
    </rPh>
    <rPh sb="30" eb="31">
      <t>アタイ</t>
    </rPh>
    <phoneticPr fontId="1"/>
  </si>
  <si>
    <t>参照されるデータ</t>
    <rPh sb="0" eb="2">
      <t>サンショウ</t>
    </rPh>
    <phoneticPr fontId="1"/>
  </si>
  <si>
    <t>1980～2020</t>
    <phoneticPr fontId="1"/>
  </si>
  <si>
    <t>2020～2050</t>
    <phoneticPr fontId="1"/>
  </si>
  <si>
    <t>2021～2060</t>
    <phoneticPr fontId="1"/>
  </si>
  <si>
    <t>点検補修費の設定</t>
    <rPh sb="0" eb="2">
      <t>テンケン</t>
    </rPh>
    <rPh sb="2" eb="4">
      <t>ホシュウ</t>
    </rPh>
    <rPh sb="4" eb="5">
      <t>ヒ</t>
    </rPh>
    <rPh sb="6" eb="8">
      <t>セッテイ</t>
    </rPh>
    <phoneticPr fontId="1"/>
  </si>
  <si>
    <t>補修費割合(%)＝点検補修費(千円)÷建設費(百万円)÷1000×100</t>
    <rPh sb="0" eb="2">
      <t>ホシュウ</t>
    </rPh>
    <rPh sb="2" eb="3">
      <t>ヒ</t>
    </rPh>
    <rPh sb="3" eb="5">
      <t>ワリアイ</t>
    </rPh>
    <rPh sb="9" eb="11">
      <t>テンケン</t>
    </rPh>
    <rPh sb="11" eb="13">
      <t>ホシュウ</t>
    </rPh>
    <rPh sb="13" eb="14">
      <t>ヒ</t>
    </rPh>
    <rPh sb="15" eb="17">
      <t>センエン</t>
    </rPh>
    <rPh sb="19" eb="21">
      <t>ケンセツ</t>
    </rPh>
    <rPh sb="21" eb="22">
      <t>ヒ</t>
    </rPh>
    <rPh sb="23" eb="26">
      <t>ヒャクマンエン</t>
    </rPh>
    <phoneticPr fontId="1"/>
  </si>
  <si>
    <t>この色の部分に建設費(単位：百万円)と毎年の点検補修費(単位:千円)を入力してください。</t>
    <rPh sb="2" eb="3">
      <t>イロ</t>
    </rPh>
    <rPh sb="4" eb="6">
      <t>ブブン</t>
    </rPh>
    <rPh sb="7" eb="9">
      <t>ケンセツ</t>
    </rPh>
    <rPh sb="9" eb="10">
      <t>ヒ</t>
    </rPh>
    <rPh sb="11" eb="13">
      <t>タンイ</t>
    </rPh>
    <rPh sb="14" eb="17">
      <t>ヒャクマンエン</t>
    </rPh>
    <rPh sb="19" eb="21">
      <t>マイトシ</t>
    </rPh>
    <rPh sb="22" eb="24">
      <t>テンケン</t>
    </rPh>
    <rPh sb="24" eb="26">
      <t>ホシュウ</t>
    </rPh>
    <rPh sb="26" eb="27">
      <t>ヒ</t>
    </rPh>
    <rPh sb="28" eb="30">
      <t>タンイ</t>
    </rPh>
    <rPh sb="31" eb="33">
      <t>センエン</t>
    </rPh>
    <rPh sb="35" eb="37">
      <t>ニュウリョク</t>
    </rPh>
    <phoneticPr fontId="1"/>
  </si>
  <si>
    <t>点検補修費割合(運転年数ごとの点検補修費の設定＝建設費に対する各年の点検補修費の割合パーセント）</t>
    <rPh sb="0" eb="2">
      <t>テンケン</t>
    </rPh>
    <rPh sb="5" eb="7">
      <t>ワリアイ</t>
    </rPh>
    <rPh sb="8" eb="10">
      <t>ウンテン</t>
    </rPh>
    <rPh sb="10" eb="12">
      <t>ネンスウ</t>
    </rPh>
    <rPh sb="15" eb="17">
      <t>テンケン</t>
    </rPh>
    <rPh sb="17" eb="19">
      <t>ホシュウ</t>
    </rPh>
    <rPh sb="19" eb="20">
      <t>ヒ</t>
    </rPh>
    <rPh sb="21" eb="23">
      <t>セッテイ</t>
    </rPh>
    <rPh sb="24" eb="27">
      <t>ケンセツヒ</t>
    </rPh>
    <rPh sb="28" eb="29">
      <t>タイ</t>
    </rPh>
    <rPh sb="31" eb="32">
      <t>カク</t>
    </rPh>
    <rPh sb="32" eb="33">
      <t>トシ</t>
    </rPh>
    <rPh sb="34" eb="36">
      <t>テンケン</t>
    </rPh>
    <rPh sb="36" eb="38">
      <t>ホシュウ</t>
    </rPh>
    <rPh sb="38" eb="39">
      <t>ヒ</t>
    </rPh>
    <rPh sb="40" eb="42">
      <t>ワリアイ</t>
    </rPh>
    <phoneticPr fontId="1"/>
  </si>
  <si>
    <t>①【施設概要】</t>
    <rPh sb="2" eb="4">
      <t>シセツ</t>
    </rPh>
    <rPh sb="4" eb="6">
      <t>ガイヨウ</t>
    </rPh>
    <phoneticPr fontId="1"/>
  </si>
  <si>
    <t>対象施設の概要を記載してください。</t>
    <rPh sb="0" eb="2">
      <t>タイショウ</t>
    </rPh>
    <rPh sb="2" eb="4">
      <t>シセツ</t>
    </rPh>
    <rPh sb="5" eb="7">
      <t>ガイヨウ</t>
    </rPh>
    <rPh sb="8" eb="10">
      <t>キサイ</t>
    </rPh>
    <phoneticPr fontId="1"/>
  </si>
  <si>
    <t>②【計画期間】</t>
    <rPh sb="2" eb="4">
      <t>ケイカク</t>
    </rPh>
    <rPh sb="4" eb="6">
      <t>キカン</t>
    </rPh>
    <phoneticPr fontId="1"/>
  </si>
  <si>
    <t xml:space="preserve">記載方針：計画期間は10年以上を見据えた中長期的な計画とし、施行規則第５条に基づく精密機能検査を３年に１回以上行うこととされており、精密機能検査に基づいて個別施設計画を更新することが望ましい。
記載例：2021～2030年までの10年間を計画期間とし、精密機能検査が実施される3年ごとに更新する。
</t>
    <rPh sb="110" eb="111">
      <t>ネン</t>
    </rPh>
    <rPh sb="116" eb="118">
      <t>ネンカン</t>
    </rPh>
    <rPh sb="119" eb="121">
      <t>ケイカク</t>
    </rPh>
    <rPh sb="121" eb="123">
      <t>キカン</t>
    </rPh>
    <rPh sb="133" eb="135">
      <t>ジッシ</t>
    </rPh>
    <rPh sb="139" eb="140">
      <t>ネン</t>
    </rPh>
    <rPh sb="143" eb="145">
      <t>コウシン</t>
    </rPh>
    <phoneticPr fontId="1"/>
  </si>
  <si>
    <t>③【対策の優先順位の考え方】</t>
    <rPh sb="2" eb="4">
      <t>タイサク</t>
    </rPh>
    <rPh sb="5" eb="7">
      <t>ユウセン</t>
    </rPh>
    <rPh sb="7" eb="9">
      <t>ジュンイ</t>
    </rPh>
    <rPh sb="10" eb="11">
      <t>カンガ</t>
    </rPh>
    <rPh sb="12" eb="13">
      <t>カタ</t>
    </rPh>
    <phoneticPr fontId="1"/>
  </si>
  <si>
    <t>④【整備履歴】</t>
    <rPh sb="2" eb="4">
      <t>セイビ</t>
    </rPh>
    <rPh sb="4" eb="6">
      <t>リレキ</t>
    </rPh>
    <phoneticPr fontId="1"/>
  </si>
  <si>
    <r>
      <t>⑤【</t>
    </r>
    <r>
      <rPr>
        <b/>
        <sz val="12"/>
        <color theme="1"/>
        <rFont val="ＭＳ Ｐゴシック"/>
        <family val="3"/>
        <charset val="128"/>
        <scheme val="minor"/>
      </rPr>
      <t>健全度評価と今後の整備計画】</t>
    </r>
    <rPh sb="2" eb="5">
      <t>ケンゼンド</t>
    </rPh>
    <rPh sb="5" eb="7">
      <t>ヒョウカ</t>
    </rPh>
    <rPh sb="8" eb="10">
      <t>コンゴ</t>
    </rPh>
    <rPh sb="11" eb="13">
      <t>セイビ</t>
    </rPh>
    <rPh sb="13" eb="15">
      <t>ケイカク</t>
    </rPh>
    <phoneticPr fontId="1"/>
  </si>
  <si>
    <t>過去10年間の主な整備履歴を記載してください。</t>
    <rPh sb="0" eb="2">
      <t>カコ</t>
    </rPh>
    <rPh sb="4" eb="6">
      <t>ネンカン</t>
    </rPh>
    <rPh sb="7" eb="8">
      <t>オモ</t>
    </rPh>
    <rPh sb="9" eb="11">
      <t>セイビ</t>
    </rPh>
    <rPh sb="11" eb="13">
      <t>リレキ</t>
    </rPh>
    <rPh sb="14" eb="16">
      <t>キサイ</t>
    </rPh>
    <phoneticPr fontId="1"/>
  </si>
  <si>
    <t>本施設の廃棄物処理における位置付けと設備の劣化状況に対応した対策の優先順位の考え方について記載してください。</t>
    <rPh sb="0" eb="1">
      <t>ホン</t>
    </rPh>
    <rPh sb="1" eb="3">
      <t>シセツ</t>
    </rPh>
    <rPh sb="4" eb="7">
      <t>ハイキブツ</t>
    </rPh>
    <rPh sb="7" eb="9">
      <t>ショリ</t>
    </rPh>
    <rPh sb="13" eb="15">
      <t>イチ</t>
    </rPh>
    <rPh sb="15" eb="16">
      <t>ツ</t>
    </rPh>
    <rPh sb="18" eb="20">
      <t>セツビ</t>
    </rPh>
    <rPh sb="21" eb="23">
      <t>レッカ</t>
    </rPh>
    <rPh sb="23" eb="25">
      <t>ジョウキョウ</t>
    </rPh>
    <rPh sb="26" eb="28">
      <t>タイオウ</t>
    </rPh>
    <rPh sb="30" eb="32">
      <t>タイサク</t>
    </rPh>
    <rPh sb="33" eb="35">
      <t>ユウセン</t>
    </rPh>
    <rPh sb="35" eb="37">
      <t>ジュンイ</t>
    </rPh>
    <rPh sb="38" eb="39">
      <t>カンガ</t>
    </rPh>
    <rPh sb="40" eb="41">
      <t>カタ</t>
    </rPh>
    <rPh sb="45" eb="47">
      <t>キサイ</t>
    </rPh>
    <phoneticPr fontId="1"/>
  </si>
  <si>
    <t>個別施設計画の計画期間と更新時期について記載してください。</t>
    <phoneticPr fontId="1"/>
  </si>
  <si>
    <t>精密機能検査の実施年(未実施の場合は実施予定年)、各設備の劣化の状況、健全度評価、今後の整備計画を記載してください。</t>
    <rPh sb="0" eb="2">
      <t>セイミツ</t>
    </rPh>
    <rPh sb="2" eb="4">
      <t>キノウ</t>
    </rPh>
    <rPh sb="4" eb="6">
      <t>ケンサ</t>
    </rPh>
    <rPh sb="7" eb="9">
      <t>ジッシ</t>
    </rPh>
    <rPh sb="9" eb="10">
      <t>ネン</t>
    </rPh>
    <rPh sb="11" eb="14">
      <t>ミジッシ</t>
    </rPh>
    <rPh sb="15" eb="17">
      <t>バアイ</t>
    </rPh>
    <rPh sb="18" eb="20">
      <t>ジッシ</t>
    </rPh>
    <rPh sb="20" eb="22">
      <t>ヨテイ</t>
    </rPh>
    <rPh sb="22" eb="23">
      <t>ネン</t>
    </rPh>
    <rPh sb="25" eb="28">
      <t>カクセツビ</t>
    </rPh>
    <rPh sb="29" eb="31">
      <t>レッカ</t>
    </rPh>
    <rPh sb="32" eb="34">
      <t>ジョウキョウ</t>
    </rPh>
    <rPh sb="35" eb="38">
      <t>ケンゼンド</t>
    </rPh>
    <rPh sb="38" eb="40">
      <t>ヒョウカ</t>
    </rPh>
    <rPh sb="41" eb="43">
      <t>コンゴ</t>
    </rPh>
    <rPh sb="44" eb="46">
      <t>セイビ</t>
    </rPh>
    <rPh sb="46" eb="48">
      <t>ケイカク</t>
    </rPh>
    <rPh sb="49" eb="51">
      <t>キサイ</t>
    </rPh>
    <phoneticPr fontId="1"/>
  </si>
  <si>
    <t>⑥【目標使用年数】</t>
    <rPh sb="2" eb="4">
      <t>モクヒョウ</t>
    </rPh>
    <rPh sb="4" eb="6">
      <t>シヨウ</t>
    </rPh>
    <rPh sb="6" eb="8">
      <t>ネンスウ</t>
    </rPh>
    <phoneticPr fontId="1"/>
  </si>
  <si>
    <t>施設の耐用年数、目標使用年数、目標使用年数まで施設を健全稼働するための措置を記載してください。</t>
    <rPh sb="0" eb="2">
      <t>シセツ</t>
    </rPh>
    <rPh sb="3" eb="5">
      <t>タイヨウ</t>
    </rPh>
    <rPh sb="5" eb="7">
      <t>ネンスウ</t>
    </rPh>
    <rPh sb="8" eb="10">
      <t>モクヒョウ</t>
    </rPh>
    <rPh sb="10" eb="12">
      <t>シヨウ</t>
    </rPh>
    <rPh sb="12" eb="14">
      <t>ネンスウ</t>
    </rPh>
    <rPh sb="15" eb="17">
      <t>モクヒョウ</t>
    </rPh>
    <rPh sb="17" eb="19">
      <t>シヨウ</t>
    </rPh>
    <rPh sb="19" eb="21">
      <t>ネンスウ</t>
    </rPh>
    <rPh sb="23" eb="25">
      <t>シセツ</t>
    </rPh>
    <rPh sb="26" eb="28">
      <t>ケンゼン</t>
    </rPh>
    <rPh sb="28" eb="30">
      <t>カドウ</t>
    </rPh>
    <rPh sb="35" eb="37">
      <t>ソチ</t>
    </rPh>
    <rPh sb="38" eb="40">
      <t>キサイ</t>
    </rPh>
    <phoneticPr fontId="1"/>
  </si>
  <si>
    <t>2026～2030年度</t>
    <rPh sb="9" eb="11">
      <t>ネンド</t>
    </rPh>
    <phoneticPr fontId="1"/>
  </si>
  <si>
    <t>→未実施の場合、実施予定年</t>
    <rPh sb="1" eb="4">
      <t>ミジッシ</t>
    </rPh>
    <rPh sb="5" eb="7">
      <t>バアイ</t>
    </rPh>
    <rPh sb="8" eb="10">
      <t>ジッシ</t>
    </rPh>
    <rPh sb="10" eb="12">
      <t>ヨテイ</t>
    </rPh>
    <rPh sb="12" eb="13">
      <t>ネン</t>
    </rPh>
    <phoneticPr fontId="1"/>
  </si>
  <si>
    <t>⑦【延命化対策】</t>
    <rPh sb="2" eb="4">
      <t>エンメイ</t>
    </rPh>
    <rPh sb="4" eb="5">
      <t>カ</t>
    </rPh>
    <rPh sb="5" eb="7">
      <t>タイサク</t>
    </rPh>
    <phoneticPr fontId="1"/>
  </si>
  <si>
    <t>記載例：施設稼働から○年以内であり、延命化計画策定は時期尚早である。
記載例：施設稼働から○○年を超えているため、○○～○○年度に基幹改良工事を行い、○○年の延命化を図る。</t>
    <rPh sb="0" eb="2">
      <t>キサイ</t>
    </rPh>
    <rPh sb="2" eb="3">
      <t>レイ</t>
    </rPh>
    <rPh sb="4" eb="6">
      <t>シセツ</t>
    </rPh>
    <rPh sb="6" eb="8">
      <t>カドウ</t>
    </rPh>
    <rPh sb="11" eb="12">
      <t>ネン</t>
    </rPh>
    <rPh sb="12" eb="14">
      <t>イナイ</t>
    </rPh>
    <rPh sb="18" eb="20">
      <t>エンメイ</t>
    </rPh>
    <rPh sb="20" eb="21">
      <t>カ</t>
    </rPh>
    <rPh sb="21" eb="23">
      <t>ケイカク</t>
    </rPh>
    <rPh sb="23" eb="25">
      <t>サクテイ</t>
    </rPh>
    <rPh sb="26" eb="30">
      <t>ジキショウソウ</t>
    </rPh>
    <rPh sb="35" eb="37">
      <t>キサイ</t>
    </rPh>
    <rPh sb="37" eb="38">
      <t>レイ</t>
    </rPh>
    <rPh sb="39" eb="41">
      <t>シセツ</t>
    </rPh>
    <rPh sb="41" eb="43">
      <t>カドウ</t>
    </rPh>
    <rPh sb="47" eb="48">
      <t>ネン</t>
    </rPh>
    <rPh sb="49" eb="50">
      <t>コ</t>
    </rPh>
    <rPh sb="62" eb="64">
      <t>ネンド</t>
    </rPh>
    <rPh sb="65" eb="67">
      <t>キカン</t>
    </rPh>
    <rPh sb="67" eb="69">
      <t>カイリョウ</t>
    </rPh>
    <rPh sb="69" eb="71">
      <t>コウジ</t>
    </rPh>
    <rPh sb="72" eb="73">
      <t>オコナ</t>
    </rPh>
    <rPh sb="77" eb="78">
      <t>ネン</t>
    </rPh>
    <rPh sb="79" eb="81">
      <t>エンメイ</t>
    </rPh>
    <rPh sb="81" eb="82">
      <t>カ</t>
    </rPh>
    <rPh sb="83" eb="84">
      <t>ハカ</t>
    </rPh>
    <phoneticPr fontId="1"/>
  </si>
  <si>
    <t>延命化対策について、基本的方針をを記載してください。</t>
    <rPh sb="0" eb="2">
      <t>エンメイ</t>
    </rPh>
    <rPh sb="2" eb="3">
      <t>カ</t>
    </rPh>
    <rPh sb="3" eb="5">
      <t>タイサク</t>
    </rPh>
    <rPh sb="10" eb="13">
      <t>キホンテキ</t>
    </rPh>
    <rPh sb="13" eb="15">
      <t>ホウシン</t>
    </rPh>
    <rPh sb="17" eb="19">
      <t>キサイ</t>
    </rPh>
    <phoneticPr fontId="1"/>
  </si>
  <si>
    <t>不明の場合はゼロを入れる。既存情報ある場合は1を入れ、「点検補修費入力」シートに入力する</t>
    <rPh sb="0" eb="2">
      <t>フメイ</t>
    </rPh>
    <rPh sb="3" eb="5">
      <t>バアイ</t>
    </rPh>
    <rPh sb="9" eb="10">
      <t>イ</t>
    </rPh>
    <rPh sb="13" eb="15">
      <t>キゾン</t>
    </rPh>
    <rPh sb="15" eb="17">
      <t>ジョウホウ</t>
    </rPh>
    <rPh sb="19" eb="21">
      <t>バアイ</t>
    </rPh>
    <rPh sb="24" eb="25">
      <t>イ</t>
    </rPh>
    <phoneticPr fontId="1"/>
  </si>
  <si>
    <t>延命化検討を行う場合、以下のLCC算出ツールを適宜利用して、LCC比較を行ってください。</t>
    <rPh sb="0" eb="2">
      <t>エンメイ</t>
    </rPh>
    <rPh sb="2" eb="3">
      <t>カ</t>
    </rPh>
    <rPh sb="3" eb="5">
      <t>ケントウ</t>
    </rPh>
    <rPh sb="6" eb="7">
      <t>オコナ</t>
    </rPh>
    <rPh sb="8" eb="10">
      <t>バアイ</t>
    </rPh>
    <rPh sb="11" eb="13">
      <t>イカ</t>
    </rPh>
    <rPh sb="17" eb="19">
      <t>サンシュツ</t>
    </rPh>
    <rPh sb="23" eb="25">
      <t>テキギ</t>
    </rPh>
    <rPh sb="25" eb="27">
      <t>リヨウ</t>
    </rPh>
    <rPh sb="33" eb="35">
      <t>ヒカク</t>
    </rPh>
    <rPh sb="36" eb="37">
      <t>オコナ</t>
    </rPh>
    <phoneticPr fontId="1"/>
  </si>
  <si>
    <t>記載例：施設保全計画に基づく維持管理補修を実施する。
記載例：○○～○○年度に基幹改良工事を行い、○○年の延命化を図る等</t>
    <rPh sb="0" eb="2">
      <t>キサイ</t>
    </rPh>
    <rPh sb="2" eb="3">
      <t>レイ</t>
    </rPh>
    <rPh sb="4" eb="6">
      <t>シセツ</t>
    </rPh>
    <rPh sb="6" eb="8">
      <t>ホゼン</t>
    </rPh>
    <rPh sb="8" eb="10">
      <t>ケイカク</t>
    </rPh>
    <rPh sb="11" eb="12">
      <t>モト</t>
    </rPh>
    <rPh sb="14" eb="16">
      <t>イジ</t>
    </rPh>
    <rPh sb="16" eb="18">
      <t>カンリ</t>
    </rPh>
    <rPh sb="18" eb="20">
      <t>ホシュウ</t>
    </rPh>
    <rPh sb="21" eb="23">
      <t>ジッシ</t>
    </rPh>
    <rPh sb="27" eb="29">
      <t>キサイ</t>
    </rPh>
    <rPh sb="29" eb="30">
      <t>レイ</t>
    </rPh>
    <rPh sb="36" eb="38">
      <t>ネンド</t>
    </rPh>
    <rPh sb="39" eb="41">
      <t>キカン</t>
    </rPh>
    <rPh sb="41" eb="43">
      <t>カイリョウ</t>
    </rPh>
    <rPh sb="43" eb="45">
      <t>コウジ</t>
    </rPh>
    <rPh sb="46" eb="47">
      <t>オコナ</t>
    </rPh>
    <rPh sb="53" eb="55">
      <t>エンメイ</t>
    </rPh>
    <rPh sb="55" eb="56">
      <t>カ</t>
    </rPh>
    <rPh sb="57" eb="58">
      <t>ハカ</t>
    </rPh>
    <rPh sb="59" eb="60">
      <t>ナド</t>
    </rPh>
    <phoneticPr fontId="1"/>
  </si>
  <si>
    <t>廃棄物処理施設LCC検討例</t>
    <rPh sb="0" eb="3">
      <t>ハイキブツ</t>
    </rPh>
    <rPh sb="3" eb="5">
      <t>ショリ</t>
    </rPh>
    <rPh sb="5" eb="7">
      <t>シセツ</t>
    </rPh>
    <rPh sb="10" eb="12">
      <t>ケントウ</t>
    </rPh>
    <rPh sb="12" eb="13">
      <t>レイ</t>
    </rPh>
    <phoneticPr fontId="1"/>
  </si>
  <si>
    <t>用地取得費</t>
    <rPh sb="0" eb="2">
      <t>ヨウチ</t>
    </rPh>
    <rPh sb="2" eb="4">
      <t>シュトク</t>
    </rPh>
    <rPh sb="4" eb="5">
      <t>ヒ</t>
    </rPh>
    <phoneticPr fontId="1"/>
  </si>
  <si>
    <t>用地取得費</t>
    <phoneticPr fontId="1"/>
  </si>
  <si>
    <t>　用地取得費</t>
    <phoneticPr fontId="1"/>
  </si>
  <si>
    <t>延命化工事費</t>
    <rPh sb="0" eb="2">
      <t>エンメイ</t>
    </rPh>
    <rPh sb="2" eb="3">
      <t>カ</t>
    </rPh>
    <rPh sb="3" eb="5">
      <t>コウジ</t>
    </rPh>
    <rPh sb="5" eb="6">
      <t>ヒ</t>
    </rPh>
    <phoneticPr fontId="1"/>
  </si>
  <si>
    <t>更新施設建設費</t>
    <rPh sb="0" eb="2">
      <t>コウシン</t>
    </rPh>
    <rPh sb="2" eb="4">
      <t>シセツ</t>
    </rPh>
    <rPh sb="4" eb="7">
      <t>ケンセツヒ</t>
    </rPh>
    <phoneticPr fontId="1"/>
  </si>
  <si>
    <t>工事費計算結果</t>
    <rPh sb="0" eb="2">
      <t>コウジ</t>
    </rPh>
    <rPh sb="2" eb="3">
      <t>ヒ</t>
    </rPh>
    <rPh sb="3" eb="5">
      <t>ケイサン</t>
    </rPh>
    <rPh sb="5" eb="7">
      <t>ケッカ</t>
    </rPh>
    <phoneticPr fontId="1"/>
  </si>
  <si>
    <t>土木建築</t>
    <rPh sb="0" eb="2">
      <t>ドボク</t>
    </rPh>
    <rPh sb="2" eb="4">
      <t>ケンチク</t>
    </rPh>
    <phoneticPr fontId="1"/>
  </si>
  <si>
    <t>●個別施設計画（粗大ごみ・資源化施設）のひな形(簡略版)</t>
    <rPh sb="1" eb="3">
      <t>コベツ</t>
    </rPh>
    <rPh sb="3" eb="5">
      <t>シセツ</t>
    </rPh>
    <rPh sb="5" eb="7">
      <t>ケイカク</t>
    </rPh>
    <rPh sb="8" eb="10">
      <t>ソダイ</t>
    </rPh>
    <rPh sb="13" eb="16">
      <t>シゲンカ</t>
    </rPh>
    <rPh sb="16" eb="18">
      <t>シセツ</t>
    </rPh>
    <rPh sb="22" eb="23">
      <t>ガタ</t>
    </rPh>
    <rPh sb="24" eb="26">
      <t>カンリャク</t>
    </rPh>
    <rPh sb="26" eb="27">
      <t>バン</t>
    </rPh>
    <phoneticPr fontId="1"/>
  </si>
  <si>
    <t xml:space="preserve"> 受入・供給設備 </t>
    <phoneticPr fontId="1"/>
  </si>
  <si>
    <t xml:space="preserve"> 破砕設備</t>
  </si>
  <si>
    <t xml:space="preserve"> 搬送設備</t>
  </si>
  <si>
    <t xml:space="preserve"> 選別設備</t>
  </si>
  <si>
    <t xml:space="preserve"> 再生設備</t>
  </si>
  <si>
    <t xml:space="preserve"> 貯留・搬出設備</t>
    <phoneticPr fontId="1"/>
  </si>
  <si>
    <t xml:space="preserve"> 集じん設備</t>
  </si>
  <si>
    <t>記載方針：一般廃棄物処理基本計画等における本施設の位置付けを考慮して記載する。
記載例：(粗大ごみ処理施設)本施設は市内から排出される粗大ごみを破砕・切断、選別、圧縮を行うことにより、鉄・アルミ(資源化)、可燃物(焼却処理)、不燃物(埋立処理)に分けて搬出する市内唯一の施設である。(資源化施設)本施設は容器包装リサイクル法に対応した缶・ビン、ペットボトル、その他プラスチックの選別・圧縮梱包施設であり、循環型社会推進の基盤施設である。補修履歴と精密機能検査に基づき、修繕・更新が必要な施設を的確に把握し、計画的に修繕・更新等の対策を実施していく。</t>
    <rPh sb="45" eb="47">
      <t>ソダイ</t>
    </rPh>
    <rPh sb="49" eb="51">
      <t>ショリ</t>
    </rPh>
    <rPh sb="51" eb="53">
      <t>シセツ</t>
    </rPh>
    <phoneticPr fontId="1"/>
  </si>
  <si>
    <t>貯留場</t>
    <rPh sb="0" eb="2">
      <t>チョリュウ</t>
    </rPh>
    <rPh sb="2" eb="3">
      <t>バ</t>
    </rPh>
    <phoneticPr fontId="1"/>
  </si>
  <si>
    <t>破砕</t>
    <rPh sb="0" eb="2">
      <t>ハサイ</t>
    </rPh>
    <phoneticPr fontId="1"/>
  </si>
  <si>
    <t>切断機</t>
    <rPh sb="0" eb="3">
      <t>セツダンキ</t>
    </rPh>
    <phoneticPr fontId="1"/>
  </si>
  <si>
    <t>供給フィーダ（押込装置）</t>
    <rPh sb="0" eb="2">
      <t>キョウキュウ</t>
    </rPh>
    <rPh sb="7" eb="8">
      <t>オ</t>
    </rPh>
    <rPh sb="8" eb="9">
      <t>コ</t>
    </rPh>
    <rPh sb="9" eb="11">
      <t>ソウチ</t>
    </rPh>
    <phoneticPr fontId="1"/>
  </si>
  <si>
    <t>低速回転破砕機</t>
    <rPh sb="0" eb="2">
      <t>テイソク</t>
    </rPh>
    <rPh sb="2" eb="4">
      <t>カイテン</t>
    </rPh>
    <rPh sb="4" eb="7">
      <t>ハサイキ</t>
    </rPh>
    <phoneticPr fontId="1"/>
  </si>
  <si>
    <t>高速回転破砕機</t>
    <rPh sb="0" eb="2">
      <t>コウソク</t>
    </rPh>
    <rPh sb="2" eb="4">
      <t>カイテン</t>
    </rPh>
    <rPh sb="4" eb="7">
      <t>ハサイキ</t>
    </rPh>
    <phoneticPr fontId="1"/>
  </si>
  <si>
    <t>搬送</t>
    <rPh sb="0" eb="2">
      <t>ハンソウ</t>
    </rPh>
    <phoneticPr fontId="1"/>
  </si>
  <si>
    <t>シュート</t>
  </si>
  <si>
    <t>ベルトコンベヤ</t>
  </si>
  <si>
    <t>エプロンコンベヤ</t>
  </si>
  <si>
    <t>選別</t>
    <rPh sb="0" eb="2">
      <t>センベツ</t>
    </rPh>
    <phoneticPr fontId="1"/>
  </si>
  <si>
    <t>磁選機</t>
    <rPh sb="0" eb="3">
      <t>ジセンキ</t>
    </rPh>
    <phoneticPr fontId="1"/>
  </si>
  <si>
    <t>アルミ選別機</t>
    <rPh sb="3" eb="5">
      <t>センベツ</t>
    </rPh>
    <rPh sb="5" eb="6">
      <t>キ</t>
    </rPh>
    <phoneticPr fontId="1"/>
  </si>
  <si>
    <t>比重差選別機</t>
    <rPh sb="0" eb="2">
      <t>ヒジュウ</t>
    </rPh>
    <rPh sb="2" eb="3">
      <t>サ</t>
    </rPh>
    <rPh sb="3" eb="5">
      <t>センベツ</t>
    </rPh>
    <rPh sb="5" eb="6">
      <t>キ</t>
    </rPh>
    <phoneticPr fontId="1"/>
  </si>
  <si>
    <t>ふるい選別機</t>
    <rPh sb="3" eb="5">
      <t>センベツ</t>
    </rPh>
    <rPh sb="5" eb="6">
      <t>キ</t>
    </rPh>
    <phoneticPr fontId="1"/>
  </si>
  <si>
    <t>再生</t>
    <rPh sb="0" eb="1">
      <t>サイ</t>
    </rPh>
    <rPh sb="1" eb="2">
      <t>セイ</t>
    </rPh>
    <phoneticPr fontId="1"/>
  </si>
  <si>
    <t>圧縮減容機</t>
    <rPh sb="0" eb="2">
      <t>アッシュク</t>
    </rPh>
    <rPh sb="2" eb="4">
      <t>ゲンヨウ</t>
    </rPh>
    <rPh sb="4" eb="5">
      <t>キ</t>
    </rPh>
    <phoneticPr fontId="1"/>
  </si>
  <si>
    <t>圧縮梱包機</t>
    <rPh sb="0" eb="2">
      <t>アッシュク</t>
    </rPh>
    <rPh sb="2" eb="4">
      <t>コンポウ</t>
    </rPh>
    <rPh sb="4" eb="5">
      <t>キ</t>
    </rPh>
    <phoneticPr fontId="1"/>
  </si>
  <si>
    <t>結束機</t>
    <rPh sb="0" eb="2">
      <t>ケッソク</t>
    </rPh>
    <rPh sb="2" eb="3">
      <t>キ</t>
    </rPh>
    <phoneticPr fontId="1"/>
  </si>
  <si>
    <t>貯留・搬出</t>
    <phoneticPr fontId="1"/>
  </si>
  <si>
    <t>貯留ホッパ・ピット</t>
    <phoneticPr fontId="1"/>
  </si>
  <si>
    <t>コンパクタ</t>
  </si>
  <si>
    <t>コンテナ</t>
  </si>
  <si>
    <t>集じん</t>
    <rPh sb="0" eb="1">
      <t>シュウ</t>
    </rPh>
    <phoneticPr fontId="1"/>
  </si>
  <si>
    <t>計装設備</t>
    <rPh sb="0" eb="2">
      <t>ケイソウ</t>
    </rPh>
    <rPh sb="2" eb="4">
      <t>セツビ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</si>
</sst>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0"/>
    <numFmt numFmtId="177" formatCode="#,##0.000000"/>
    <numFmt numFmtId="178" formatCode="0.0000"/>
    <numFmt numFmtId="179" formatCode="#,##0.000"/>
  </numFmts>
  <fonts count="12" x14ac:knownFonts="1">
    <font>
      <sz val="11"/>
      <color theme="1"/>
      <name val="ＭＳ Ｐゴシック"/>
      <family val="2"/>
      <charset val="128"/>
      <scheme val="minor"/>
    </font>
    <font>
      <sz val="6"/>
      <name val="ＭＳ Ｐゴシック"/>
      <family val="2"/>
      <charset val="128"/>
      <scheme val="minor"/>
    </font>
    <font>
      <sz val="11"/>
      <color indexed="8"/>
      <name val="ＭＳ Ｐゴシック"/>
      <family val="3"/>
      <charset val="128"/>
    </font>
    <font>
      <sz val="11"/>
      <color theme="1"/>
      <name val="ＭＳ Ｐゴシック"/>
      <family val="2"/>
      <charset val="128"/>
      <scheme val="minor"/>
    </font>
    <font>
      <b/>
      <sz val="16"/>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1"/>
      <color theme="0"/>
      <name val="ＭＳ Ｐゴシック"/>
      <family val="2"/>
      <charset val="128"/>
      <scheme val="minor"/>
    </font>
    <font>
      <sz val="11"/>
      <color theme="0"/>
      <name val="ＭＳ Ｐゴシック"/>
      <family val="3"/>
      <charset val="128"/>
      <scheme val="minor"/>
    </font>
    <font>
      <sz val="11"/>
      <color rgb="FFFF0000"/>
      <name val="ＭＳ Ｐゴシック"/>
      <family val="2"/>
      <charset val="128"/>
      <scheme val="minor"/>
    </font>
    <font>
      <sz val="11"/>
      <name val="ＭＳ Ｐゴシック"/>
      <family val="2"/>
      <charset val="128"/>
      <scheme val="minor"/>
    </font>
    <font>
      <sz val="11"/>
      <color rgb="FFFF0000"/>
      <name val="ＭＳ Ｐゴシック"/>
      <family val="3"/>
      <charset val="128"/>
      <scheme val="minor"/>
    </font>
  </fonts>
  <fills count="14">
    <fill>
      <patternFill patternType="none"/>
    </fill>
    <fill>
      <patternFill patternType="gray125"/>
    </fill>
    <fill>
      <patternFill patternType="solid">
        <fgColor theme="8" tint="0.59996337778862885"/>
        <bgColor indexed="64"/>
      </patternFill>
    </fill>
    <fill>
      <patternFill patternType="solid">
        <fgColor rgb="FF92D050"/>
        <bgColor indexed="64"/>
      </patternFill>
    </fill>
    <fill>
      <patternFill patternType="solid">
        <fgColor theme="8" tint="0.79998168889431442"/>
        <bgColor indexed="0"/>
      </patternFill>
    </fill>
    <fill>
      <patternFill patternType="solid">
        <fgColor theme="8" tint="0.79998168889431442"/>
        <bgColor indexed="64"/>
      </patternFill>
    </fill>
    <fill>
      <patternFill patternType="solid">
        <fgColor theme="7" tint="0.59996337778862885"/>
        <bgColor indexed="64"/>
      </patternFill>
    </fill>
    <fill>
      <patternFill patternType="solid">
        <fgColor rgb="FFFFC00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9" tint="0.59996337778862885"/>
        <bgColor indexed="64"/>
      </patternFill>
    </fill>
    <fill>
      <patternFill patternType="solid">
        <fgColor theme="4" tint="0.59996337778862885"/>
        <bgColor indexed="64"/>
      </patternFill>
    </fill>
    <fill>
      <patternFill patternType="solid">
        <fgColor rgb="FF00B0F0"/>
        <bgColor indexed="64"/>
      </patternFill>
    </fill>
    <fill>
      <patternFill patternType="solid">
        <fgColor rgb="FFFFFF00"/>
        <bgColor indexed="64"/>
      </patternFill>
    </fill>
  </fills>
  <borders count="46">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bottom/>
      <diagonal/>
    </border>
    <border>
      <left/>
      <right style="thin">
        <color indexed="64"/>
      </right>
      <top/>
      <bottom/>
      <diagonal/>
    </border>
    <border>
      <left/>
      <right/>
      <top style="thin">
        <color auto="1"/>
      </top>
      <bottom/>
      <diagonal/>
    </border>
    <border>
      <left/>
      <right style="thin">
        <color indexed="64"/>
      </right>
      <top style="thin">
        <color auto="1"/>
      </top>
      <bottom/>
      <diagonal/>
    </border>
    <border>
      <left/>
      <right/>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auto="1"/>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22"/>
      </left>
      <right style="thin">
        <color indexed="22"/>
      </right>
      <top style="thin">
        <color indexed="22"/>
      </top>
      <bottom style="thin">
        <color indexed="22"/>
      </bottom>
      <diagonal/>
    </border>
    <border>
      <left/>
      <right/>
      <top style="thin">
        <color auto="1"/>
      </top>
      <bottom style="thin">
        <color auto="1"/>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4">
    <xf numFmtId="0" fontId="0" fillId="0" borderId="0">
      <alignment vertical="center"/>
    </xf>
    <xf numFmtId="0" fontId="2" fillId="0" borderId="0"/>
    <xf numFmtId="0" fontId="2" fillId="0" borderId="0"/>
    <xf numFmtId="0" fontId="3" fillId="0" borderId="0">
      <alignment vertical="center"/>
    </xf>
  </cellStyleXfs>
  <cellXfs count="183">
    <xf numFmtId="0" fontId="0" fillId="0" borderId="0" xfId="0">
      <alignment vertical="center"/>
    </xf>
    <xf numFmtId="3" fontId="0" fillId="0" borderId="0" xfId="0" applyNumberFormat="1">
      <alignment vertical="center"/>
    </xf>
    <xf numFmtId="0" fontId="0" fillId="0" borderId="0" xfId="0" applyAlignment="1">
      <alignment vertical="center"/>
    </xf>
    <xf numFmtId="177" fontId="0" fillId="0" borderId="0" xfId="0" applyNumberFormat="1">
      <alignment vertical="center"/>
    </xf>
    <xf numFmtId="0" fontId="0" fillId="0" borderId="2" xfId="0" applyBorder="1">
      <alignment vertical="center"/>
    </xf>
    <xf numFmtId="0" fontId="0" fillId="3" borderId="2" xfId="0" applyFill="1" applyBorder="1">
      <alignment vertical="center"/>
    </xf>
    <xf numFmtId="0" fontId="0" fillId="2" borderId="2" xfId="0" applyFill="1" applyBorder="1">
      <alignment vertical="center"/>
    </xf>
    <xf numFmtId="3" fontId="0" fillId="2" borderId="2" xfId="0" applyNumberFormat="1" applyFill="1" applyBorder="1">
      <alignment vertical="center"/>
    </xf>
    <xf numFmtId="177" fontId="0" fillId="2" borderId="2" xfId="0" applyNumberFormat="1" applyFill="1" applyBorder="1">
      <alignment vertical="center"/>
    </xf>
    <xf numFmtId="176" fontId="0" fillId="0" borderId="0" xfId="0" applyNumberFormat="1" applyFill="1" applyAlignment="1">
      <alignment vertical="center"/>
    </xf>
    <xf numFmtId="176" fontId="2" fillId="0" borderId="1" xfId="2" applyNumberFormat="1" applyFont="1" applyFill="1" applyBorder="1" applyAlignment="1">
      <alignment horizontal="right"/>
    </xf>
    <xf numFmtId="0" fontId="0" fillId="0" borderId="2" xfId="0" applyBorder="1" applyAlignment="1">
      <alignment vertical="center"/>
    </xf>
    <xf numFmtId="0" fontId="2" fillId="4" borderId="2" xfId="1" applyFont="1" applyFill="1" applyBorder="1" applyAlignment="1">
      <alignment horizontal="center" wrapText="1"/>
    </xf>
    <xf numFmtId="0" fontId="0" fillId="5" borderId="2" xfId="0" applyFill="1" applyBorder="1">
      <alignment vertical="center"/>
    </xf>
    <xf numFmtId="176" fontId="0" fillId="5" borderId="2" xfId="0" applyNumberFormat="1" applyFill="1" applyBorder="1" applyAlignment="1">
      <alignment vertical="center"/>
    </xf>
    <xf numFmtId="0" fontId="0" fillId="0" borderId="0" xfId="0" applyAlignment="1">
      <alignment horizontal="center" vertical="center"/>
    </xf>
    <xf numFmtId="3" fontId="0" fillId="6" borderId="2" xfId="0" applyNumberFormat="1" applyFill="1" applyBorder="1">
      <alignment vertical="center"/>
    </xf>
    <xf numFmtId="0" fontId="0" fillId="0" borderId="6" xfId="0" applyBorder="1">
      <alignment vertical="center"/>
    </xf>
    <xf numFmtId="0" fontId="0" fillId="3" borderId="5" xfId="0" applyFill="1" applyBorder="1">
      <alignment vertical="center"/>
    </xf>
    <xf numFmtId="0" fontId="0" fillId="0" borderId="2" xfId="0" applyBorder="1" applyAlignment="1">
      <alignment horizontal="center" vertical="center"/>
    </xf>
    <xf numFmtId="0" fontId="0" fillId="6" borderId="2" xfId="0" applyFill="1" applyBorder="1" applyAlignment="1">
      <alignment horizontal="center" vertical="center"/>
    </xf>
    <xf numFmtId="0" fontId="0" fillId="0" borderId="8" xfId="0" applyBorder="1">
      <alignment vertical="center"/>
    </xf>
    <xf numFmtId="178" fontId="0" fillId="0" borderId="8" xfId="0" applyNumberFormat="1" applyBorder="1">
      <alignment vertical="center"/>
    </xf>
    <xf numFmtId="3" fontId="0" fillId="3" borderId="0" xfId="0" applyNumberFormat="1" applyFill="1">
      <alignment vertical="center"/>
    </xf>
    <xf numFmtId="0" fontId="0" fillId="7" borderId="0" xfId="0" applyFill="1">
      <alignment vertical="center"/>
    </xf>
    <xf numFmtId="3" fontId="0" fillId="7" borderId="0" xfId="0" applyNumberFormat="1" applyFill="1">
      <alignment vertical="center"/>
    </xf>
    <xf numFmtId="0" fontId="0" fillId="3" borderId="0" xfId="0" applyFill="1">
      <alignment vertical="center"/>
    </xf>
    <xf numFmtId="0" fontId="0" fillId="0" borderId="9" xfId="0" applyBorder="1">
      <alignment vertical="center"/>
    </xf>
    <xf numFmtId="0" fontId="0" fillId="0" borderId="10" xfId="0" applyBorder="1">
      <alignment vertical="center"/>
    </xf>
    <xf numFmtId="3" fontId="0" fillId="0" borderId="10" xfId="0" applyNumberFormat="1" applyBorder="1">
      <alignment vertical="center"/>
    </xf>
    <xf numFmtId="0" fontId="0" fillId="0" borderId="11" xfId="0" applyBorder="1">
      <alignment vertical="center"/>
    </xf>
    <xf numFmtId="0" fontId="0" fillId="0" borderId="0" xfId="0" applyBorder="1">
      <alignment vertical="center"/>
    </xf>
    <xf numFmtId="3" fontId="0" fillId="0" borderId="0" xfId="0" applyNumberFormat="1" applyBorder="1">
      <alignment vertical="center"/>
    </xf>
    <xf numFmtId="0" fontId="0" fillId="0" borderId="12" xfId="0" applyBorder="1">
      <alignment vertical="center"/>
    </xf>
    <xf numFmtId="0" fontId="0" fillId="0" borderId="13" xfId="0" applyBorder="1">
      <alignment vertical="center"/>
    </xf>
    <xf numFmtId="3" fontId="0" fillId="0" borderId="13" xfId="0" applyNumberFormat="1" applyBorder="1">
      <alignment vertical="center"/>
    </xf>
    <xf numFmtId="0" fontId="0" fillId="0" borderId="19" xfId="0" applyBorder="1">
      <alignment vertical="center"/>
    </xf>
    <xf numFmtId="0" fontId="0" fillId="0" borderId="19" xfId="0" applyBorder="1" applyAlignment="1">
      <alignment horizontal="center" vertical="center"/>
    </xf>
    <xf numFmtId="0" fontId="0" fillId="0" borderId="20" xfId="0" applyBorder="1">
      <alignment vertical="center"/>
    </xf>
    <xf numFmtId="0" fontId="0" fillId="0" borderId="5" xfId="0" applyBorder="1" applyAlignment="1">
      <alignment horizontal="center" vertical="center"/>
    </xf>
    <xf numFmtId="0" fontId="0" fillId="0" borderId="5" xfId="0" applyBorder="1">
      <alignment vertical="center"/>
    </xf>
    <xf numFmtId="3" fontId="0" fillId="0" borderId="2" xfId="0" applyNumberFormat="1" applyBorder="1">
      <alignment vertical="center"/>
    </xf>
    <xf numFmtId="3" fontId="0" fillId="0" borderId="19" xfId="0" applyNumberFormat="1" applyBorder="1">
      <alignment vertical="center"/>
    </xf>
    <xf numFmtId="3" fontId="0" fillId="0" borderId="20" xfId="0" applyNumberFormat="1" applyBorder="1">
      <alignment vertical="center"/>
    </xf>
    <xf numFmtId="3" fontId="0" fillId="0" borderId="5" xfId="0" applyNumberFormat="1" applyBorder="1">
      <alignment vertical="center"/>
    </xf>
    <xf numFmtId="0" fontId="0" fillId="0" borderId="5" xfId="0" applyBorder="1" applyAlignment="1">
      <alignment horizontal="left" vertical="center"/>
    </xf>
    <xf numFmtId="0" fontId="0" fillId="0" borderId="23" xfId="0" applyFill="1" applyBorder="1" applyAlignment="1">
      <alignment horizontal="right" vertical="center"/>
    </xf>
    <xf numFmtId="0" fontId="0" fillId="0" borderId="24" xfId="0" applyFill="1" applyBorder="1" applyAlignment="1">
      <alignment horizontal="left" vertical="center"/>
    </xf>
    <xf numFmtId="0" fontId="0" fillId="0" borderId="21" xfId="0" applyFill="1" applyBorder="1" applyAlignment="1">
      <alignment horizontal="right" vertical="center"/>
    </xf>
    <xf numFmtId="0" fontId="0" fillId="0" borderId="22" xfId="0" applyFill="1" applyBorder="1" applyAlignment="1">
      <alignment horizontal="right" vertical="center"/>
    </xf>
    <xf numFmtId="0" fontId="0" fillId="0" borderId="17" xfId="0" applyFill="1" applyBorder="1" applyAlignment="1">
      <alignment horizontal="right" vertical="center"/>
    </xf>
    <xf numFmtId="0" fontId="0" fillId="0" borderId="25" xfId="0" applyFill="1" applyBorder="1" applyAlignment="1">
      <alignment horizontal="left" vertical="center"/>
    </xf>
    <xf numFmtId="0" fontId="0" fillId="0" borderId="25" xfId="0" applyFill="1" applyBorder="1" applyAlignment="1">
      <alignment horizontal="right" vertical="center"/>
    </xf>
    <xf numFmtId="0" fontId="0" fillId="0" borderId="18" xfId="0" applyFill="1" applyBorder="1" applyAlignment="1">
      <alignment horizontal="left" vertical="center"/>
    </xf>
    <xf numFmtId="0" fontId="0" fillId="0" borderId="0" xfId="0" applyFill="1" applyBorder="1" applyAlignment="1">
      <alignment horizontal="center" vertical="center"/>
    </xf>
    <xf numFmtId="176" fontId="0" fillId="0" borderId="0" xfId="0" applyNumberFormat="1">
      <alignment vertical="center"/>
    </xf>
    <xf numFmtId="0" fontId="0" fillId="0" borderId="8" xfId="0" applyBorder="1" applyAlignment="1">
      <alignment horizontal="center" vertical="center"/>
    </xf>
    <xf numFmtId="0" fontId="0" fillId="0" borderId="0" xfId="0" applyAlignment="1">
      <alignment horizontal="right" vertical="center"/>
    </xf>
    <xf numFmtId="0" fontId="4" fillId="0" borderId="0" xfId="0" applyFont="1">
      <alignment vertical="center"/>
    </xf>
    <xf numFmtId="0" fontId="5" fillId="8" borderId="0" xfId="0" applyFont="1" applyFill="1">
      <alignment vertical="center"/>
    </xf>
    <xf numFmtId="0" fontId="0" fillId="8" borderId="0" xfId="0" applyFill="1">
      <alignment vertical="center"/>
    </xf>
    <xf numFmtId="0" fontId="0" fillId="0" borderId="29" xfId="0" applyBorder="1">
      <alignment vertical="center"/>
    </xf>
    <xf numFmtId="0" fontId="0" fillId="0" borderId="3" xfId="0" applyBorder="1">
      <alignment vertical="center"/>
    </xf>
    <xf numFmtId="0" fontId="0" fillId="0" borderId="33" xfId="0" applyBorder="1">
      <alignment vertical="center"/>
    </xf>
    <xf numFmtId="0" fontId="0" fillId="0" borderId="0" xfId="0" applyBorder="1" applyAlignment="1">
      <alignment horizontal="center" vertical="center" wrapText="1"/>
    </xf>
    <xf numFmtId="0" fontId="6" fillId="0" borderId="0" xfId="0" applyFont="1">
      <alignment vertical="center"/>
    </xf>
    <xf numFmtId="0" fontId="0" fillId="10" borderId="8" xfId="0" applyFill="1" applyBorder="1" applyAlignment="1">
      <alignment horizontal="center" vertical="center"/>
    </xf>
    <xf numFmtId="0" fontId="0" fillId="10" borderId="26" xfId="0" applyFill="1" applyBorder="1">
      <alignment vertical="center"/>
    </xf>
    <xf numFmtId="0" fontId="0"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pplyFill="1" applyBorder="1" applyAlignment="1">
      <alignment horizontal="left" vertical="center"/>
    </xf>
    <xf numFmtId="0" fontId="0" fillId="0" borderId="37" xfId="0" applyBorder="1">
      <alignment vertical="center"/>
    </xf>
    <xf numFmtId="0" fontId="10" fillId="0" borderId="8" xfId="0" applyFont="1" applyBorder="1">
      <alignment vertical="center"/>
    </xf>
    <xf numFmtId="0" fontId="0" fillId="11" borderId="8" xfId="0" applyFill="1" applyBorder="1" applyAlignment="1">
      <alignment horizontal="center" vertical="center"/>
    </xf>
    <xf numFmtId="0" fontId="0" fillId="11" borderId="8" xfId="0" applyFill="1" applyBorder="1" applyAlignment="1">
      <alignment horizontal="center" vertical="center" wrapText="1"/>
    </xf>
    <xf numFmtId="0" fontId="0" fillId="0" borderId="27" xfId="0" applyBorder="1" applyAlignment="1">
      <alignment vertical="center"/>
    </xf>
    <xf numFmtId="0" fontId="9" fillId="0" borderId="8" xfId="0" applyFont="1" applyBorder="1" applyAlignment="1">
      <alignment horizontal="center" vertical="center"/>
    </xf>
    <xf numFmtId="0" fontId="11" fillId="0" borderId="8" xfId="0" applyFont="1" applyBorder="1" applyAlignment="1">
      <alignment horizontal="center" vertical="center"/>
    </xf>
    <xf numFmtId="0" fontId="11" fillId="0" borderId="0" xfId="0" applyFont="1">
      <alignment vertical="center"/>
    </xf>
    <xf numFmtId="3" fontId="9" fillId="3" borderId="8" xfId="0" applyNumberFormat="1" applyFont="1" applyFill="1" applyBorder="1">
      <alignment vertical="center"/>
    </xf>
    <xf numFmtId="0" fontId="9" fillId="0" borderId="26" xfId="0" applyFont="1" applyBorder="1" applyAlignment="1">
      <alignment vertical="center"/>
    </xf>
    <xf numFmtId="176" fontId="2" fillId="0" borderId="38" xfId="2" applyNumberFormat="1" applyFont="1" applyFill="1" applyBorder="1" applyAlignment="1">
      <alignment horizontal="right"/>
    </xf>
    <xf numFmtId="176" fontId="0" fillId="3" borderId="0" xfId="0" applyNumberFormat="1" applyFill="1" applyAlignment="1">
      <alignment vertical="center"/>
    </xf>
    <xf numFmtId="176" fontId="2" fillId="3" borderId="38" xfId="2" applyNumberFormat="1" applyFont="1" applyFill="1" applyBorder="1" applyAlignment="1">
      <alignment horizontal="right"/>
    </xf>
    <xf numFmtId="0" fontId="0" fillId="0" borderId="8" xfId="0" applyBorder="1" applyAlignment="1">
      <alignment vertical="center"/>
    </xf>
    <xf numFmtId="0" fontId="0" fillId="0" borderId="27" xfId="0" applyBorder="1" applyAlignment="1">
      <alignment vertical="center"/>
    </xf>
    <xf numFmtId="0" fontId="0" fillId="0" borderId="2" xfId="0" applyBorder="1" applyAlignment="1">
      <alignment vertical="center"/>
    </xf>
    <xf numFmtId="0" fontId="9" fillId="0" borderId="39" xfId="0" applyFont="1" applyBorder="1" applyAlignment="1">
      <alignment vertical="center"/>
    </xf>
    <xf numFmtId="0" fontId="9" fillId="3" borderId="2" xfId="0" applyFont="1" applyFill="1" applyBorder="1">
      <alignment vertical="center"/>
    </xf>
    <xf numFmtId="0" fontId="9" fillId="0" borderId="8" xfId="0" applyFont="1" applyBorder="1" applyAlignment="1">
      <alignment horizontal="left" vertical="center"/>
    </xf>
    <xf numFmtId="176" fontId="10" fillId="3" borderId="2" xfId="0" applyNumberFormat="1" applyFont="1" applyFill="1" applyBorder="1" applyAlignment="1">
      <alignment vertical="center"/>
    </xf>
    <xf numFmtId="0" fontId="2" fillId="4" borderId="8" xfId="1" applyFont="1" applyFill="1" applyBorder="1" applyAlignment="1">
      <alignment horizontal="center" wrapText="1"/>
    </xf>
    <xf numFmtId="0" fontId="0" fillId="5" borderId="8" xfId="0" applyFill="1" applyBorder="1">
      <alignment vertical="center"/>
    </xf>
    <xf numFmtId="3" fontId="0" fillId="6" borderId="8" xfId="0" applyNumberFormat="1" applyFill="1" applyBorder="1">
      <alignment vertical="center"/>
    </xf>
    <xf numFmtId="179" fontId="0" fillId="12" borderId="8" xfId="0" applyNumberFormat="1" applyFill="1" applyBorder="1">
      <alignment vertical="center"/>
    </xf>
    <xf numFmtId="0" fontId="0" fillId="9" borderId="8" xfId="0" applyFill="1" applyBorder="1" applyAlignment="1">
      <alignment horizontal="center" vertical="center"/>
    </xf>
    <xf numFmtId="0" fontId="0" fillId="0" borderId="8" xfId="0" applyBorder="1" applyAlignment="1">
      <alignment horizontal="center" vertical="center"/>
    </xf>
    <xf numFmtId="0" fontId="9" fillId="0" borderId="17" xfId="0" applyFont="1" applyBorder="1" applyAlignment="1">
      <alignment vertical="center"/>
    </xf>
    <xf numFmtId="0" fontId="0" fillId="9" borderId="8" xfId="0" applyFill="1" applyBorder="1" applyAlignment="1">
      <alignment horizontal="center" vertical="center" wrapText="1"/>
    </xf>
    <xf numFmtId="0" fontId="0" fillId="0" borderId="27" xfId="0" applyBorder="1" applyAlignment="1">
      <alignment vertical="center"/>
    </xf>
    <xf numFmtId="0" fontId="0" fillId="13" borderId="0" xfId="0" applyFill="1">
      <alignment vertical="center"/>
    </xf>
    <xf numFmtId="3" fontId="0" fillId="13" borderId="0" xfId="0" applyNumberFormat="1" applyFill="1">
      <alignment vertical="center"/>
    </xf>
    <xf numFmtId="3" fontId="0" fillId="13" borderId="0" xfId="0" applyNumberFormat="1" applyFill="1" applyBorder="1">
      <alignment vertical="center"/>
    </xf>
    <xf numFmtId="0" fontId="0" fillId="0" borderId="41" xfId="0" applyBorder="1" applyAlignment="1">
      <alignment horizontal="center" vertical="center"/>
    </xf>
    <xf numFmtId="0" fontId="0" fillId="0" borderId="41" xfId="0" applyBorder="1">
      <alignment vertical="center"/>
    </xf>
    <xf numFmtId="3" fontId="9" fillId="0" borderId="2" xfId="0" applyNumberFormat="1" applyFont="1" applyBorder="1">
      <alignment vertical="center"/>
    </xf>
    <xf numFmtId="0" fontId="0" fillId="6" borderId="2" xfId="0" applyFill="1" applyBorder="1" applyAlignment="1">
      <alignment horizontal="left" vertical="center"/>
    </xf>
    <xf numFmtId="0" fontId="0" fillId="0" borderId="42" xfId="0" applyBorder="1">
      <alignment vertical="center"/>
    </xf>
    <xf numFmtId="0" fontId="0" fillId="0" borderId="43" xfId="0" applyBorder="1">
      <alignment vertical="center"/>
    </xf>
    <xf numFmtId="0" fontId="0" fillId="0" borderId="44" xfId="0" applyBorder="1">
      <alignment vertical="center"/>
    </xf>
    <xf numFmtId="0" fontId="0" fillId="0" borderId="8" xfId="0" applyBorder="1" applyAlignment="1">
      <alignment horizontal="center" vertical="center"/>
    </xf>
    <xf numFmtId="0" fontId="0" fillId="0" borderId="45" xfId="0" applyBorder="1">
      <alignment vertical="center"/>
    </xf>
    <xf numFmtId="0" fontId="0" fillId="0" borderId="45" xfId="0" applyBorder="1" applyAlignment="1">
      <alignment horizontal="center" vertical="center"/>
    </xf>
    <xf numFmtId="0" fontId="0" fillId="0" borderId="39" xfId="0" applyBorder="1">
      <alignment vertical="center"/>
    </xf>
    <xf numFmtId="0" fontId="0" fillId="0" borderId="27" xfId="0" applyBorder="1">
      <alignment vertical="center"/>
    </xf>
    <xf numFmtId="0" fontId="0" fillId="0" borderId="0" xfId="0" applyBorder="1" applyAlignment="1">
      <alignment horizontal="left" vertical="center"/>
    </xf>
    <xf numFmtId="0" fontId="0" fillId="0" borderId="26" xfId="0" applyBorder="1" applyAlignment="1">
      <alignment horizontal="left" vertical="center"/>
    </xf>
    <xf numFmtId="0" fontId="0" fillId="0" borderId="27" xfId="0" applyBorder="1" applyAlignment="1">
      <alignment horizontal="left" vertical="center"/>
    </xf>
    <xf numFmtId="0" fontId="0" fillId="0" borderId="0" xfId="0" applyBorder="1" applyAlignment="1">
      <alignment horizontal="center" vertical="center"/>
    </xf>
    <xf numFmtId="0" fontId="0" fillId="0" borderId="8" xfId="0" applyBorder="1" applyAlignment="1">
      <alignment horizontal="left" vertical="center" wrapText="1"/>
    </xf>
    <xf numFmtId="0" fontId="0" fillId="0" borderId="8" xfId="0" applyBorder="1" applyAlignment="1">
      <alignment horizontal="left" vertical="center"/>
    </xf>
    <xf numFmtId="0" fontId="9" fillId="0" borderId="26" xfId="0" applyFont="1" applyBorder="1" applyAlignment="1">
      <alignment vertical="center"/>
    </xf>
    <xf numFmtId="0" fontId="0" fillId="0" borderId="27" xfId="0" applyBorder="1" applyAlignment="1">
      <alignment vertical="center"/>
    </xf>
    <xf numFmtId="0" fontId="0" fillId="0" borderId="40" xfId="0" applyBorder="1" applyAlignment="1">
      <alignment vertical="top" wrapText="1"/>
    </xf>
    <xf numFmtId="0" fontId="0" fillId="0" borderId="23" xfId="0" applyBorder="1" applyAlignment="1">
      <alignment vertical="top" wrapText="1"/>
    </xf>
    <xf numFmtId="0" fontId="0" fillId="0" borderId="24" xfId="0" applyBorder="1" applyAlignment="1">
      <alignment vertical="top" wrapText="1"/>
    </xf>
    <xf numFmtId="0" fontId="0" fillId="0" borderId="21" xfId="0" applyBorder="1" applyAlignment="1">
      <alignment vertical="top" wrapText="1"/>
    </xf>
    <xf numFmtId="0" fontId="0" fillId="0" borderId="0" xfId="0" applyAlignment="1">
      <alignment vertical="top" wrapText="1"/>
    </xf>
    <xf numFmtId="0" fontId="0" fillId="0" borderId="22" xfId="0" applyBorder="1" applyAlignment="1">
      <alignment vertical="top" wrapText="1"/>
    </xf>
    <xf numFmtId="0" fontId="0" fillId="0" borderId="17" xfId="0" applyBorder="1" applyAlignment="1">
      <alignment vertical="top" wrapText="1"/>
    </xf>
    <xf numFmtId="0" fontId="0" fillId="0" borderId="25" xfId="0" applyBorder="1" applyAlignment="1">
      <alignment vertical="top" wrapText="1"/>
    </xf>
    <xf numFmtId="0" fontId="0" fillId="0" borderId="18" xfId="0" applyBorder="1" applyAlignment="1">
      <alignment vertical="top" wrapText="1"/>
    </xf>
    <xf numFmtId="0" fontId="11" fillId="0" borderId="21" xfId="0" applyFont="1" applyBorder="1" applyAlignment="1">
      <alignment vertical="center" wrapText="1"/>
    </xf>
    <xf numFmtId="0" fontId="0" fillId="0" borderId="0" xfId="0" applyAlignment="1">
      <alignment vertical="center" wrapText="1"/>
    </xf>
    <xf numFmtId="0" fontId="0" fillId="0" borderId="26" xfId="0" applyFill="1" applyBorder="1" applyAlignment="1">
      <alignment vertical="center"/>
    </xf>
    <xf numFmtId="0" fontId="0" fillId="0" borderId="27" xfId="0" applyFill="1" applyBorder="1" applyAlignment="1">
      <alignment vertical="center"/>
    </xf>
    <xf numFmtId="0" fontId="0" fillId="0" borderId="26" xfId="0" applyBorder="1" applyAlignment="1">
      <alignment vertical="center"/>
    </xf>
    <xf numFmtId="0" fontId="0" fillId="9" borderId="26" xfId="0" applyFill="1" applyBorder="1" applyAlignment="1">
      <alignment horizontal="center" vertical="center"/>
    </xf>
    <xf numFmtId="0" fontId="0" fillId="9" borderId="27" xfId="0" applyFill="1" applyBorder="1" applyAlignment="1">
      <alignment horizontal="center" vertical="center"/>
    </xf>
    <xf numFmtId="0" fontId="0" fillId="0" borderId="8" xfId="0" applyFill="1" applyBorder="1" applyAlignment="1">
      <alignment vertical="center"/>
    </xf>
    <xf numFmtId="0" fontId="0" fillId="9" borderId="8" xfId="0" applyFill="1" applyBorder="1" applyAlignment="1">
      <alignment horizontal="center" vertical="center"/>
    </xf>
    <xf numFmtId="0" fontId="0" fillId="0" borderId="8" xfId="0" applyBorder="1" applyAlignment="1">
      <alignment vertical="center"/>
    </xf>
    <xf numFmtId="0" fontId="0" fillId="11" borderId="8" xfId="0" applyFill="1" applyBorder="1" applyAlignment="1">
      <alignment horizontal="center" vertical="center" wrapText="1"/>
    </xf>
    <xf numFmtId="0" fontId="0" fillId="9" borderId="8" xfId="0" applyFill="1" applyBorder="1" applyAlignment="1">
      <alignment horizontal="center" vertical="center" wrapText="1"/>
    </xf>
    <xf numFmtId="0" fontId="0" fillId="0" borderId="8" xfId="0" applyBorder="1" applyAlignment="1">
      <alignment horizontal="center" vertical="center" wrapText="1"/>
    </xf>
    <xf numFmtId="0" fontId="0" fillId="0" borderId="5" xfId="0" applyBorder="1" applyAlignment="1">
      <alignment horizontal="center" vertical="center"/>
    </xf>
    <xf numFmtId="0" fontId="0" fillId="0" borderId="15" xfId="0" applyFill="1" applyBorder="1" applyAlignment="1">
      <alignment horizontal="right" vertical="center"/>
    </xf>
    <xf numFmtId="0" fontId="0" fillId="0" borderId="16" xfId="0" applyFill="1" applyBorder="1" applyAlignment="1">
      <alignment horizontal="right" vertical="center"/>
    </xf>
    <xf numFmtId="0" fontId="0" fillId="0" borderId="23" xfId="0" applyFill="1" applyBorder="1" applyAlignment="1">
      <alignment horizontal="right" vertical="center"/>
    </xf>
    <xf numFmtId="0" fontId="0" fillId="0" borderId="17" xfId="0" applyFill="1" applyBorder="1" applyAlignment="1">
      <alignment horizontal="left" vertical="center"/>
    </xf>
    <xf numFmtId="0" fontId="0" fillId="0" borderId="18" xfId="0" applyFill="1" applyBorder="1" applyAlignment="1">
      <alignment horizontal="left" vertical="center"/>
    </xf>
    <xf numFmtId="0" fontId="0" fillId="0" borderId="6" xfId="0" applyFill="1" applyBorder="1" applyAlignment="1">
      <alignment horizontal="center" vertical="center"/>
    </xf>
    <xf numFmtId="0" fontId="0" fillId="0" borderId="14" xfId="0" applyFill="1" applyBorder="1" applyAlignment="1">
      <alignment horizontal="center" vertical="center"/>
    </xf>
    <xf numFmtId="0" fontId="0" fillId="0" borderId="2" xfId="0" applyBorder="1" applyAlignment="1">
      <alignment vertical="center"/>
    </xf>
    <xf numFmtId="0" fontId="0" fillId="0" borderId="19" xfId="0" applyBorder="1" applyAlignment="1">
      <alignment vertical="center"/>
    </xf>
    <xf numFmtId="0" fontId="0" fillId="0" borderId="20" xfId="0" applyBorder="1" applyAlignment="1">
      <alignment horizontal="center" vertical="center"/>
    </xf>
    <xf numFmtId="0" fontId="0" fillId="0" borderId="19" xfId="0" applyBorder="1" applyAlignment="1">
      <alignment horizontal="center" vertical="center"/>
    </xf>
    <xf numFmtId="0" fontId="0" fillId="3" borderId="26" xfId="0" applyFill="1" applyBorder="1" applyAlignment="1">
      <alignment horizontal="center" vertical="center"/>
    </xf>
    <xf numFmtId="0" fontId="0" fillId="0" borderId="17" xfId="0" applyBorder="1" applyAlignment="1">
      <alignment vertical="center"/>
    </xf>
    <xf numFmtId="0" fontId="0" fillId="0" borderId="18" xfId="0" applyBorder="1" applyAlignment="1">
      <alignment vertical="center"/>
    </xf>
    <xf numFmtId="0" fontId="0" fillId="0" borderId="4"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7" xfId="0" applyBorder="1" applyAlignment="1">
      <alignment vertical="center"/>
    </xf>
    <xf numFmtId="0" fontId="0" fillId="0" borderId="28" xfId="0" applyBorder="1" applyAlignment="1">
      <alignment vertical="center"/>
    </xf>
    <xf numFmtId="0" fontId="0" fillId="0" borderId="40" xfId="0" applyBorder="1" applyAlignment="1">
      <alignment vertical="center"/>
    </xf>
    <xf numFmtId="0" fontId="0" fillId="0" borderId="21" xfId="0" applyBorder="1" applyAlignment="1">
      <alignment vertical="center"/>
    </xf>
    <xf numFmtId="0" fontId="0" fillId="0" borderId="34" xfId="0" applyBorder="1" applyAlignment="1">
      <alignment vertical="center" wrapText="1"/>
    </xf>
    <xf numFmtId="0" fontId="0" fillId="0" borderId="35" xfId="0" applyBorder="1" applyAlignment="1">
      <alignment vertical="center"/>
    </xf>
    <xf numFmtId="0" fontId="0" fillId="0" borderId="36" xfId="0" applyBorder="1" applyAlignment="1">
      <alignment vertical="center"/>
    </xf>
    <xf numFmtId="0" fontId="0" fillId="0" borderId="34" xfId="0" applyBorder="1" applyAlignment="1">
      <alignment vertical="center"/>
    </xf>
    <xf numFmtId="0" fontId="0" fillId="0" borderId="25" xfId="0" applyBorder="1" applyAlignment="1">
      <alignment vertical="center"/>
    </xf>
    <xf numFmtId="0" fontId="0" fillId="0" borderId="8" xfId="0" applyBorder="1" applyAlignment="1">
      <alignment vertical="center" wrapText="1"/>
    </xf>
    <xf numFmtId="0" fontId="0" fillId="0" borderId="8" xfId="0" applyBorder="1">
      <alignment vertical="center"/>
    </xf>
    <xf numFmtId="0" fontId="0" fillId="0" borderId="8" xfId="0" applyBorder="1" applyAlignment="1">
      <alignment horizontal="center" vertical="center"/>
    </xf>
    <xf numFmtId="0" fontId="0" fillId="0" borderId="0" xfId="0" applyBorder="1" applyAlignment="1">
      <alignment vertical="center"/>
    </xf>
    <xf numFmtId="0" fontId="0" fillId="0" borderId="22" xfId="0" applyBorder="1" applyAlignment="1">
      <alignment vertical="center"/>
    </xf>
    <xf numFmtId="0" fontId="0" fillId="0" borderId="15" xfId="0" applyBorder="1" applyAlignment="1">
      <alignment horizontal="center" vertical="center"/>
    </xf>
    <xf numFmtId="0" fontId="0" fillId="0" borderId="24"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cellXfs>
  <cellStyles count="4">
    <cellStyle name="Normal" xfId="3"/>
    <cellStyle name="標準" xfId="0" builtinId="0"/>
    <cellStyle name="標準_Sheet1" xfId="1"/>
    <cellStyle name="標準_貼付"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5677279470501"/>
          <c:y val="0.18919744165122504"/>
          <c:w val="0.86165794493079673"/>
          <c:h val="0.59543695926898021"/>
        </c:manualLayout>
      </c:layout>
      <c:barChart>
        <c:barDir val="col"/>
        <c:grouping val="clustered"/>
        <c:varyColors val="0"/>
        <c:ser>
          <c:idx val="0"/>
          <c:order val="0"/>
          <c:tx>
            <c:strRef>
              <c:f>LCC算出ツール作業用!$B$95</c:f>
              <c:strCache>
                <c:ptCount val="1"/>
                <c:pt idx="0">
                  <c:v>延命化時</c:v>
                </c:pt>
              </c:strCache>
            </c:strRef>
          </c:tx>
          <c:spPr>
            <a:solidFill>
              <a:schemeClr val="accent1"/>
            </a:solidFill>
            <a:ln>
              <a:noFill/>
            </a:ln>
            <a:effectLst/>
          </c:spPr>
          <c:invertIfNegative val="0"/>
          <c:cat>
            <c:numRef>
              <c:f>LCC算出ツール作業用!グラフ年範囲</c:f>
              <c:numCache>
                <c:formatCode>General</c:formatCode>
                <c:ptCount val="16"/>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numCache>
            </c:numRef>
          </c:cat>
          <c:val>
            <c:numRef>
              <c:f>LCC算出ツール作業用!グラフ延命化データ範囲</c:f>
              <c:numCache>
                <c:formatCode>#,##0</c:formatCode>
                <c:ptCount val="16"/>
                <c:pt idx="0">
                  <c:v>229.60323799851608</c:v>
                </c:pt>
                <c:pt idx="1">
                  <c:v>463.38100063101467</c:v>
                </c:pt>
                <c:pt idx="2">
                  <c:v>695.45151754015944</c:v>
                </c:pt>
                <c:pt idx="3">
                  <c:v>757.64187249012559</c:v>
                </c:pt>
                <c:pt idx="4">
                  <c:v>818.83386454573952</c:v>
                </c:pt>
                <c:pt idx="5">
                  <c:v>883.19878356551067</c:v>
                </c:pt>
                <c:pt idx="6">
                  <c:v>964.48105632828288</c:v>
                </c:pt>
                <c:pt idx="7">
                  <c:v>1033.7383710593031</c:v>
                </c:pt>
                <c:pt idx="8">
                  <c:v>1111.5548729641387</c:v>
                </c:pt>
                <c:pt idx="9">
                  <c:v>1210.4843155355316</c:v>
                </c:pt>
                <c:pt idx="10">
                  <c:v>1357.9479199801704</c:v>
                </c:pt>
                <c:pt idx="11">
                  <c:v>1470.6443788269448</c:v>
                </c:pt>
                <c:pt idx="12">
                  <c:v>1584.7694459994873</c:v>
                </c:pt>
                <c:pt idx="13">
                  <c:v>1652.9383029752221</c:v>
                </c:pt>
                <c:pt idx="14">
                  <c:v>1714.6017608481341</c:v>
                </c:pt>
                <c:pt idx="15">
                  <c:v>1790.3337454297819</c:v>
                </c:pt>
              </c:numCache>
            </c:numRef>
          </c:val>
          <c:extLst>
            <c:ext xmlns:c16="http://schemas.microsoft.com/office/drawing/2014/chart" uri="{C3380CC4-5D6E-409C-BE32-E72D297353CC}">
              <c16:uniqueId val="{00000000-9F74-4A5C-A477-B1BCDA947D67}"/>
            </c:ext>
          </c:extLst>
        </c:ser>
        <c:ser>
          <c:idx val="1"/>
          <c:order val="1"/>
          <c:tx>
            <c:strRef>
              <c:f>LCC算出ツール作業用!$B$96</c:f>
              <c:strCache>
                <c:ptCount val="1"/>
                <c:pt idx="0">
                  <c:v>更新時</c:v>
                </c:pt>
              </c:strCache>
            </c:strRef>
          </c:tx>
          <c:spPr>
            <a:solidFill>
              <a:schemeClr val="accent2"/>
            </a:solidFill>
            <a:ln>
              <a:noFill/>
            </a:ln>
            <a:effectLst/>
          </c:spPr>
          <c:invertIfNegative val="0"/>
          <c:cat>
            <c:numRef>
              <c:f>LCC算出ツール作業用!グラフ年範囲</c:f>
              <c:numCache>
                <c:formatCode>General</c:formatCode>
                <c:ptCount val="16"/>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numCache>
            </c:numRef>
          </c:cat>
          <c:val>
            <c:numRef>
              <c:f>LCC算出ツール作業用!グラフ更新データ範囲</c:f>
              <c:numCache>
                <c:formatCode>#,##0</c:formatCode>
                <c:ptCount val="16"/>
                <c:pt idx="0">
                  <c:v>54.406439238188383</c:v>
                </c:pt>
                <c:pt idx="1">
                  <c:v>112.98740311035928</c:v>
                </c:pt>
                <c:pt idx="2">
                  <c:v>1053.0589079556473</c:v>
                </c:pt>
                <c:pt idx="3">
                  <c:v>2008.9744333938418</c:v>
                </c:pt>
                <c:pt idx="4">
                  <c:v>2961.6286599244895</c:v>
                </c:pt>
                <c:pt idx="5">
                  <c:v>2991.4289279793024</c:v>
                </c:pt>
                <c:pt idx="6">
                  <c:v>3028.9204088825468</c:v>
                </c:pt>
                <c:pt idx="7">
                  <c:v>3080.9543715391237</c:v>
                </c:pt>
                <c:pt idx="8">
                  <c:v>3133.2538647187171</c:v>
                </c:pt>
                <c:pt idx="9">
                  <c:v>3178.1323559024399</c:v>
                </c:pt>
                <c:pt idx="10">
                  <c:v>3254.8914333858488</c:v>
                </c:pt>
                <c:pt idx="11">
                  <c:v>3313.8359326832397</c:v>
                </c:pt>
                <c:pt idx="12">
                  <c:v>3385.1950997631925</c:v>
                </c:pt>
                <c:pt idx="13">
                  <c:v>3443.870713727697</c:v>
                </c:pt>
                <c:pt idx="14">
                  <c:v>3508.2736995709674</c:v>
                </c:pt>
                <c:pt idx="15">
                  <c:v>3576.1358252979894</c:v>
                </c:pt>
              </c:numCache>
            </c:numRef>
          </c:val>
          <c:extLst>
            <c:ext xmlns:c16="http://schemas.microsoft.com/office/drawing/2014/chart" uri="{C3380CC4-5D6E-409C-BE32-E72D297353CC}">
              <c16:uniqueId val="{00000001-9F74-4A5C-A477-B1BCDA947D67}"/>
            </c:ext>
          </c:extLst>
        </c:ser>
        <c:dLbls>
          <c:showLegendKey val="0"/>
          <c:showVal val="0"/>
          <c:showCatName val="0"/>
          <c:showSerName val="0"/>
          <c:showPercent val="0"/>
          <c:showBubbleSize val="0"/>
        </c:dLbls>
        <c:gapWidth val="219"/>
        <c:overlap val="-27"/>
        <c:axId val="433279776"/>
        <c:axId val="433282128"/>
      </c:barChart>
      <c:catAx>
        <c:axId val="433279776"/>
        <c:scaling>
          <c:orientation val="minMax"/>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ja-JP" altLang="en-US"/>
                  <a:t>年</a:t>
                </a:r>
              </a:p>
            </c:rich>
          </c:tx>
          <c:layout>
            <c:manualLayout>
              <c:xMode val="edge"/>
              <c:yMode val="edge"/>
              <c:x val="0.93356026148905302"/>
              <c:y val="0.92872117400419285"/>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ja-JP"/>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433282128"/>
        <c:crosses val="autoZero"/>
        <c:auto val="1"/>
        <c:lblAlgn val="ctr"/>
        <c:lblOffset val="100"/>
        <c:noMultiLvlLbl val="0"/>
      </c:catAx>
      <c:valAx>
        <c:axId val="4332821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r>
                  <a:rPr lang="ja-JP" altLang="en-US"/>
                  <a:t>総費用累計</a:t>
                </a:r>
                <a:endParaRPr lang="en-US" altLang="ja-JP"/>
              </a:p>
              <a:p>
                <a:pPr>
                  <a:defRPr/>
                </a:pPr>
                <a:r>
                  <a:rPr lang="en-US" altLang="ja-JP"/>
                  <a:t>(</a:t>
                </a:r>
                <a:r>
                  <a:rPr lang="ja-JP" altLang="en-US"/>
                  <a:t>百万円</a:t>
                </a:r>
                <a:r>
                  <a:rPr lang="en-US" altLang="ja-JP"/>
                  <a:t>)</a:t>
                </a:r>
                <a:endParaRPr lang="ja-JP" altLang="en-US"/>
              </a:p>
            </c:rich>
          </c:tx>
          <c:layout>
            <c:manualLayout>
              <c:xMode val="edge"/>
              <c:yMode val="edge"/>
              <c:x val="5.7970979834373361E-2"/>
              <c:y val="8.2376156960160488E-3"/>
            </c:manualLayout>
          </c:layout>
          <c:overlay val="0"/>
          <c:spPr>
            <a:noFill/>
            <a:ln>
              <a:noFill/>
            </a:ln>
            <a:effectLst/>
          </c:spPr>
          <c:txPr>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ja-JP"/>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433279776"/>
        <c:crosses val="autoZero"/>
        <c:crossBetween val="between"/>
      </c:valAx>
      <c:spPr>
        <a:noFill/>
        <a:ln>
          <a:noFill/>
        </a:ln>
        <a:effectLst/>
      </c:spPr>
    </c:plotArea>
    <c:legend>
      <c:legendPos val="b"/>
      <c:layout>
        <c:manualLayout>
          <c:xMode val="edge"/>
          <c:yMode val="edge"/>
          <c:x val="0.4075282437521397"/>
          <c:y val="3.1970154674061932E-2"/>
          <c:w val="0.20564728322003228"/>
          <c:h val="6.4655624943433798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aseline="0">
          <a:solidFill>
            <a:sysClr val="windowText" lastClr="000000"/>
          </a:solidFill>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823911</xdr:colOff>
      <xdr:row>154</xdr:row>
      <xdr:rowOff>43391</xdr:rowOff>
    </xdr:from>
    <xdr:to>
      <xdr:col>6</xdr:col>
      <xdr:colOff>116417</xdr:colOff>
      <xdr:row>157</xdr:row>
      <xdr:rowOff>91015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223961" y="208491"/>
          <a:ext cx="3705756" cy="542924"/>
        </a:xfrm>
        <a:prstGeom prst="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800"/>
            <a:t>LCC</a:t>
          </a:r>
          <a:r>
            <a:rPr kumimoji="1" lang="ja-JP" altLang="en-US" sz="2800"/>
            <a:t>算出ツール</a:t>
          </a:r>
        </a:p>
      </xdr:txBody>
    </xdr:sp>
    <xdr:clientData/>
  </xdr:twoCellAnchor>
  <xdr:twoCellAnchor>
    <xdr:from>
      <xdr:col>1</xdr:col>
      <xdr:colOff>0</xdr:colOff>
      <xdr:row>195</xdr:row>
      <xdr:rowOff>0</xdr:rowOff>
    </xdr:from>
    <xdr:to>
      <xdr:col>3</xdr:col>
      <xdr:colOff>6350</xdr:colOff>
      <xdr:row>197</xdr:row>
      <xdr:rowOff>196850</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400050" y="6108700"/>
          <a:ext cx="1892300" cy="495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230189</xdr:colOff>
      <xdr:row>177</xdr:row>
      <xdr:rowOff>2645</xdr:rowOff>
    </xdr:from>
    <xdr:to>
      <xdr:col>6</xdr:col>
      <xdr:colOff>793750</xdr:colOff>
      <xdr:row>192</xdr:row>
      <xdr:rowOff>113770</xdr:rowOff>
    </xdr:to>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0.71132</cdr:x>
      <cdr:y>0.06616</cdr:y>
    </cdr:from>
    <cdr:to>
      <cdr:x>0.9934</cdr:x>
      <cdr:y>0.17303</cdr:y>
    </cdr:to>
    <cdr:sp macro="" textlink="">
      <cdr:nvSpPr>
        <cdr:cNvPr id="2" name="テキスト ボックス 1"/>
        <cdr:cNvSpPr txBox="1"/>
      </cdr:nvSpPr>
      <cdr:spPr>
        <a:xfrm xmlns:a="http://schemas.openxmlformats.org/drawingml/2006/main">
          <a:off x="3989916" y="137584"/>
          <a:ext cx="1582208" cy="222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社会的割引率考慮前</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7"/>
  <sheetViews>
    <sheetView showGridLines="0" tabSelected="1" view="pageBreakPreview" zoomScale="120" zoomScaleNormal="80" zoomScaleSheetLayoutView="120" workbookViewId="0">
      <selection activeCell="K206" sqref="K206"/>
    </sheetView>
  </sheetViews>
  <sheetFormatPr defaultRowHeight="15.95" customHeight="1" x14ac:dyDescent="0.15"/>
  <cols>
    <col min="1" max="1" width="10.625" customWidth="1"/>
    <col min="2" max="2" width="26.875" customWidth="1"/>
    <col min="3" max="6" width="10.625" customWidth="1"/>
    <col min="7" max="7" width="12.875" customWidth="1"/>
    <col min="8" max="8" width="10.625" customWidth="1"/>
    <col min="9" max="9" width="15.5" customWidth="1"/>
    <col min="10" max="12" width="9.125" customWidth="1"/>
    <col min="13" max="13" width="9" customWidth="1"/>
  </cols>
  <sheetData>
    <row r="1" spans="1:13" ht="15.95" customHeight="1" x14ac:dyDescent="0.15">
      <c r="A1" s="58" t="s">
        <v>219</v>
      </c>
    </row>
    <row r="3" spans="1:13" ht="15.95" customHeight="1" x14ac:dyDescent="0.15">
      <c r="A3" s="59" t="s">
        <v>190</v>
      </c>
      <c r="B3" s="60"/>
      <c r="C3" s="60"/>
      <c r="D3" s="60"/>
      <c r="E3" s="60"/>
      <c r="F3" s="60"/>
      <c r="G3" s="60"/>
      <c r="H3" s="60"/>
      <c r="I3" s="60"/>
      <c r="J3" s="60"/>
      <c r="K3" s="60"/>
      <c r="L3" s="60"/>
      <c r="M3" s="60"/>
    </row>
    <row r="4" spans="1:13" ht="15.95" customHeight="1" x14ac:dyDescent="0.15">
      <c r="B4" t="s">
        <v>191</v>
      </c>
    </row>
    <row r="6" spans="1:13" ht="15.95" customHeight="1" x14ac:dyDescent="0.15">
      <c r="B6" s="21" t="s">
        <v>99</v>
      </c>
      <c r="C6" s="175"/>
      <c r="D6" s="175"/>
      <c r="E6" s="175"/>
      <c r="F6" s="175"/>
      <c r="G6" s="175"/>
      <c r="H6" s="175"/>
    </row>
    <row r="7" spans="1:13" ht="15.95" customHeight="1" x14ac:dyDescent="0.15">
      <c r="B7" s="21" t="s">
        <v>100</v>
      </c>
      <c r="C7" s="175"/>
      <c r="D7" s="175"/>
      <c r="E7" s="175"/>
      <c r="F7" s="175"/>
      <c r="G7" s="175"/>
      <c r="H7" s="175"/>
    </row>
    <row r="8" spans="1:13" ht="15.95" customHeight="1" x14ac:dyDescent="0.15">
      <c r="B8" s="21" t="s">
        <v>101</v>
      </c>
      <c r="C8" s="175"/>
      <c r="D8" s="175"/>
      <c r="E8" s="175"/>
      <c r="F8" s="175"/>
      <c r="G8" s="175"/>
      <c r="H8" s="175"/>
    </row>
    <row r="9" spans="1:13" ht="15.95" customHeight="1" x14ac:dyDescent="0.15">
      <c r="B9" s="21" t="s">
        <v>102</v>
      </c>
      <c r="C9" s="178"/>
      <c r="D9" s="179"/>
      <c r="E9" s="137" t="s">
        <v>103</v>
      </c>
      <c r="F9" s="165"/>
      <c r="G9" s="165"/>
      <c r="H9" s="123"/>
      <c r="L9" s="69"/>
    </row>
    <row r="10" spans="1:13" ht="15.95" customHeight="1" x14ac:dyDescent="0.15">
      <c r="B10" s="21" t="s">
        <v>104</v>
      </c>
      <c r="C10" s="67">
        <f>E163</f>
        <v>50</v>
      </c>
      <c r="D10" s="114" t="s">
        <v>105</v>
      </c>
      <c r="E10" s="114"/>
      <c r="F10" s="114" t="s">
        <v>106</v>
      </c>
      <c r="G10" s="114"/>
      <c r="H10" s="115" t="s">
        <v>107</v>
      </c>
      <c r="I10" t="s">
        <v>124</v>
      </c>
      <c r="L10" s="70"/>
    </row>
    <row r="11" spans="1:13" ht="15.95" customHeight="1" x14ac:dyDescent="0.15">
      <c r="B11" s="173" t="s">
        <v>108</v>
      </c>
      <c r="C11" s="56"/>
      <c r="D11" s="21" t="s">
        <v>45</v>
      </c>
      <c r="E11" s="21" t="s">
        <v>109</v>
      </c>
      <c r="F11" s="21" t="s">
        <v>110</v>
      </c>
      <c r="G11" s="21"/>
      <c r="H11" s="21" t="s">
        <v>111</v>
      </c>
      <c r="L11" s="70"/>
    </row>
    <row r="12" spans="1:13" ht="15.95" customHeight="1" x14ac:dyDescent="0.15">
      <c r="B12" s="174"/>
      <c r="C12" s="56"/>
      <c r="D12" s="21" t="s">
        <v>45</v>
      </c>
      <c r="E12" s="21" t="s">
        <v>109</v>
      </c>
      <c r="F12" s="21" t="s">
        <v>110</v>
      </c>
      <c r="G12" s="21" t="s">
        <v>109</v>
      </c>
      <c r="H12" s="21" t="s">
        <v>111</v>
      </c>
      <c r="L12" s="70"/>
    </row>
    <row r="13" spans="1:13" ht="15.95" customHeight="1" x14ac:dyDescent="0.15">
      <c r="B13" s="174"/>
      <c r="C13" s="66">
        <f>E162</f>
        <v>2000</v>
      </c>
      <c r="D13" s="21" t="s">
        <v>45</v>
      </c>
      <c r="E13" s="21" t="s">
        <v>109</v>
      </c>
      <c r="F13" s="21" t="s">
        <v>110</v>
      </c>
      <c r="G13" s="21" t="s">
        <v>109</v>
      </c>
      <c r="H13" s="21" t="s">
        <v>111</v>
      </c>
      <c r="I13" t="s">
        <v>124</v>
      </c>
      <c r="L13" s="70"/>
    </row>
    <row r="14" spans="1:13" ht="15.95" customHeight="1" x14ac:dyDescent="0.15">
      <c r="B14" s="21" t="s">
        <v>112</v>
      </c>
      <c r="C14" s="175"/>
      <c r="D14" s="175"/>
      <c r="E14" s="175"/>
      <c r="F14" s="175"/>
      <c r="G14" s="175"/>
      <c r="H14" s="175"/>
      <c r="L14" s="70"/>
    </row>
    <row r="15" spans="1:13" ht="15.95" customHeight="1" x14ac:dyDescent="0.15">
      <c r="B15" s="21" t="s">
        <v>113</v>
      </c>
      <c r="C15" s="175"/>
      <c r="D15" s="175"/>
      <c r="E15" s="137" t="s">
        <v>114</v>
      </c>
      <c r="F15" s="165"/>
      <c r="G15" s="165"/>
      <c r="H15" s="123"/>
    </row>
    <row r="16" spans="1:13" ht="15.95" customHeight="1" x14ac:dyDescent="0.15">
      <c r="B16" s="61" t="s">
        <v>115</v>
      </c>
      <c r="C16" s="180"/>
      <c r="D16" s="181"/>
      <c r="E16" s="181"/>
      <c r="F16" s="181"/>
      <c r="G16" s="181"/>
      <c r="H16" s="182"/>
    </row>
    <row r="17" spans="1:13" ht="15.95" customHeight="1" x14ac:dyDescent="0.15">
      <c r="B17" s="62" t="s">
        <v>220</v>
      </c>
      <c r="C17" s="167"/>
      <c r="D17" s="176"/>
      <c r="E17" s="176"/>
      <c r="F17" s="176"/>
      <c r="G17" s="176"/>
      <c r="H17" s="177"/>
    </row>
    <row r="18" spans="1:13" ht="51" customHeight="1" x14ac:dyDescent="0.15">
      <c r="B18" s="63" t="s">
        <v>221</v>
      </c>
      <c r="C18" s="168"/>
      <c r="D18" s="169"/>
      <c r="E18" s="169"/>
      <c r="F18" s="169"/>
      <c r="G18" s="169"/>
      <c r="H18" s="170"/>
    </row>
    <row r="19" spans="1:13" ht="15.95" customHeight="1" x14ac:dyDescent="0.15">
      <c r="B19" s="63" t="s">
        <v>222</v>
      </c>
      <c r="C19" s="171"/>
      <c r="D19" s="169"/>
      <c r="E19" s="169"/>
      <c r="F19" s="169"/>
      <c r="G19" s="169"/>
      <c r="H19" s="170"/>
    </row>
    <row r="20" spans="1:13" ht="15.95" customHeight="1" x14ac:dyDescent="0.15">
      <c r="B20" s="63" t="s">
        <v>223</v>
      </c>
      <c r="C20" s="171"/>
      <c r="D20" s="169"/>
      <c r="E20" s="169"/>
      <c r="F20" s="169"/>
      <c r="G20" s="169"/>
      <c r="H20" s="170"/>
    </row>
    <row r="21" spans="1:13" ht="15.95" customHeight="1" x14ac:dyDescent="0.15">
      <c r="B21" s="63" t="s">
        <v>224</v>
      </c>
      <c r="C21" s="171"/>
      <c r="D21" s="169"/>
      <c r="E21" s="169"/>
      <c r="F21" s="169"/>
      <c r="G21" s="169"/>
      <c r="H21" s="170"/>
    </row>
    <row r="22" spans="1:13" ht="15.95" customHeight="1" x14ac:dyDescent="0.15">
      <c r="B22" s="63" t="s">
        <v>225</v>
      </c>
      <c r="C22" s="171"/>
      <c r="D22" s="169"/>
      <c r="E22" s="169"/>
      <c r="F22" s="169"/>
      <c r="G22" s="169"/>
      <c r="H22" s="170"/>
    </row>
    <row r="23" spans="1:13" ht="15.95" customHeight="1" x14ac:dyDescent="0.15">
      <c r="B23" s="63" t="s">
        <v>226</v>
      </c>
      <c r="C23" s="171"/>
      <c r="D23" s="169"/>
      <c r="E23" s="169"/>
      <c r="F23" s="169"/>
      <c r="G23" s="169"/>
      <c r="H23" s="170"/>
    </row>
    <row r="24" spans="1:13" ht="15.95" customHeight="1" x14ac:dyDescent="0.15">
      <c r="B24" s="40"/>
      <c r="C24" s="159"/>
      <c r="D24" s="172"/>
      <c r="E24" s="172"/>
      <c r="F24" s="172"/>
      <c r="G24" s="172"/>
      <c r="H24" s="160"/>
    </row>
    <row r="27" spans="1:13" ht="15.95" customHeight="1" x14ac:dyDescent="0.15">
      <c r="A27" s="59" t="s">
        <v>192</v>
      </c>
      <c r="B27" s="60"/>
      <c r="C27" s="60"/>
      <c r="D27" s="60"/>
      <c r="E27" s="60"/>
      <c r="F27" s="60"/>
      <c r="G27" s="60"/>
      <c r="H27" s="60"/>
      <c r="I27" s="60"/>
      <c r="J27" s="60"/>
      <c r="K27" s="60"/>
      <c r="L27" s="60"/>
      <c r="M27" s="60"/>
    </row>
    <row r="28" spans="1:13" ht="15.95" customHeight="1" x14ac:dyDescent="0.15">
      <c r="B28" t="s">
        <v>199</v>
      </c>
    </row>
    <row r="30" spans="1:13" ht="15.95" customHeight="1" x14ac:dyDescent="0.15">
      <c r="B30" s="124" t="s">
        <v>193</v>
      </c>
      <c r="C30" s="125"/>
      <c r="D30" s="125"/>
      <c r="E30" s="125"/>
      <c r="F30" s="125"/>
      <c r="G30" s="125"/>
      <c r="H30" s="125"/>
      <c r="I30" s="125"/>
      <c r="J30" s="125"/>
      <c r="K30" s="125"/>
      <c r="L30" s="126"/>
    </row>
    <row r="31" spans="1:13" ht="15.95" customHeight="1" x14ac:dyDescent="0.15">
      <c r="B31" s="127"/>
      <c r="C31" s="128"/>
      <c r="D31" s="128"/>
      <c r="E31" s="128"/>
      <c r="F31" s="128"/>
      <c r="G31" s="128"/>
      <c r="H31" s="128"/>
      <c r="I31" s="128"/>
      <c r="J31" s="128"/>
      <c r="K31" s="128"/>
      <c r="L31" s="129"/>
    </row>
    <row r="32" spans="1:13" ht="15.95" customHeight="1" x14ac:dyDescent="0.15">
      <c r="B32" s="127"/>
      <c r="C32" s="128"/>
      <c r="D32" s="128"/>
      <c r="E32" s="128"/>
      <c r="F32" s="128"/>
      <c r="G32" s="128"/>
      <c r="H32" s="128"/>
      <c r="I32" s="128"/>
      <c r="J32" s="128"/>
      <c r="K32" s="128"/>
      <c r="L32" s="129"/>
    </row>
    <row r="33" spans="1:13" ht="15.95" customHeight="1" x14ac:dyDescent="0.15">
      <c r="B33" s="127"/>
      <c r="C33" s="128"/>
      <c r="D33" s="128"/>
      <c r="E33" s="128"/>
      <c r="F33" s="128"/>
      <c r="G33" s="128"/>
      <c r="H33" s="128"/>
      <c r="I33" s="128"/>
      <c r="J33" s="128"/>
      <c r="K33" s="128"/>
      <c r="L33" s="129"/>
    </row>
    <row r="34" spans="1:13" ht="15.95" customHeight="1" x14ac:dyDescent="0.15">
      <c r="B34" s="127"/>
      <c r="C34" s="128"/>
      <c r="D34" s="128"/>
      <c r="E34" s="128"/>
      <c r="F34" s="128"/>
      <c r="G34" s="128"/>
      <c r="H34" s="128"/>
      <c r="I34" s="128"/>
      <c r="J34" s="128"/>
      <c r="K34" s="128"/>
      <c r="L34" s="129"/>
    </row>
    <row r="35" spans="1:13" ht="15.95" customHeight="1" x14ac:dyDescent="0.15">
      <c r="B35" s="130"/>
      <c r="C35" s="131"/>
      <c r="D35" s="131"/>
      <c r="E35" s="131"/>
      <c r="F35" s="131"/>
      <c r="G35" s="131"/>
      <c r="H35" s="131"/>
      <c r="I35" s="131"/>
      <c r="J35" s="131"/>
      <c r="K35" s="131"/>
      <c r="L35" s="132"/>
    </row>
    <row r="38" spans="1:13" ht="15.95" customHeight="1" x14ac:dyDescent="0.15">
      <c r="A38" s="59" t="s">
        <v>194</v>
      </c>
      <c r="B38" s="60"/>
      <c r="C38" s="60"/>
      <c r="D38" s="60"/>
      <c r="E38" s="60"/>
      <c r="F38" s="60"/>
      <c r="G38" s="60"/>
      <c r="H38" s="60"/>
      <c r="I38" s="60"/>
      <c r="J38" s="60"/>
      <c r="K38" s="60"/>
      <c r="L38" s="60"/>
      <c r="M38" s="60"/>
    </row>
    <row r="39" spans="1:13" ht="15.95" customHeight="1" x14ac:dyDescent="0.15">
      <c r="B39" t="s">
        <v>198</v>
      </c>
    </row>
    <row r="41" spans="1:13" ht="15.95" customHeight="1" x14ac:dyDescent="0.15">
      <c r="B41" s="124" t="s">
        <v>227</v>
      </c>
      <c r="C41" s="125"/>
      <c r="D41" s="125"/>
      <c r="E41" s="125"/>
      <c r="F41" s="125"/>
      <c r="G41" s="125"/>
      <c r="H41" s="125"/>
      <c r="I41" s="125"/>
      <c r="J41" s="125"/>
      <c r="K41" s="125"/>
      <c r="L41" s="126"/>
    </row>
    <row r="42" spans="1:13" ht="15.95" customHeight="1" x14ac:dyDescent="0.15">
      <c r="B42" s="127"/>
      <c r="C42" s="128"/>
      <c r="D42" s="128"/>
      <c r="E42" s="128"/>
      <c r="F42" s="128"/>
      <c r="G42" s="128"/>
      <c r="H42" s="128"/>
      <c r="I42" s="128"/>
      <c r="J42" s="128"/>
      <c r="K42" s="128"/>
      <c r="L42" s="129"/>
    </row>
    <row r="43" spans="1:13" ht="15.95" customHeight="1" x14ac:dyDescent="0.15">
      <c r="B43" s="127"/>
      <c r="C43" s="128"/>
      <c r="D43" s="128"/>
      <c r="E43" s="128"/>
      <c r="F43" s="128"/>
      <c r="G43" s="128"/>
      <c r="H43" s="128"/>
      <c r="I43" s="128"/>
      <c r="J43" s="128"/>
      <c r="K43" s="128"/>
      <c r="L43" s="129"/>
    </row>
    <row r="44" spans="1:13" ht="15.95" customHeight="1" x14ac:dyDescent="0.15">
      <c r="B44" s="127"/>
      <c r="C44" s="128"/>
      <c r="D44" s="128"/>
      <c r="E44" s="128"/>
      <c r="F44" s="128"/>
      <c r="G44" s="128"/>
      <c r="H44" s="128"/>
      <c r="I44" s="128"/>
      <c r="J44" s="128"/>
      <c r="K44" s="128"/>
      <c r="L44" s="129"/>
    </row>
    <row r="45" spans="1:13" ht="15.95" customHeight="1" x14ac:dyDescent="0.15">
      <c r="B45" s="127"/>
      <c r="C45" s="128"/>
      <c r="D45" s="128"/>
      <c r="E45" s="128"/>
      <c r="F45" s="128"/>
      <c r="G45" s="128"/>
      <c r="H45" s="128"/>
      <c r="I45" s="128"/>
      <c r="J45" s="128"/>
      <c r="K45" s="128"/>
      <c r="L45" s="129"/>
    </row>
    <row r="46" spans="1:13" ht="15.95" customHeight="1" x14ac:dyDescent="0.15">
      <c r="B46" s="130"/>
      <c r="C46" s="131"/>
      <c r="D46" s="131"/>
      <c r="E46" s="131"/>
      <c r="F46" s="131"/>
      <c r="G46" s="131"/>
      <c r="H46" s="131"/>
      <c r="I46" s="131"/>
      <c r="J46" s="131"/>
      <c r="K46" s="131"/>
      <c r="L46" s="132"/>
    </row>
    <row r="50" spans="1:13" ht="15.95" customHeight="1" x14ac:dyDescent="0.15">
      <c r="A50" s="59" t="s">
        <v>195</v>
      </c>
      <c r="B50" s="60"/>
      <c r="C50" s="60"/>
      <c r="D50" s="60"/>
      <c r="E50" s="60"/>
      <c r="F50" s="60"/>
      <c r="G50" s="60"/>
      <c r="H50" s="60"/>
      <c r="I50" s="60"/>
      <c r="J50" s="60"/>
      <c r="K50" s="60"/>
      <c r="L50" s="60"/>
      <c r="M50" s="60"/>
    </row>
    <row r="51" spans="1:13" ht="15.95" customHeight="1" x14ac:dyDescent="0.15">
      <c r="B51" t="s">
        <v>197</v>
      </c>
    </row>
    <row r="53" spans="1:13" ht="15.95" customHeight="1" x14ac:dyDescent="0.15">
      <c r="A53" s="141" t="s">
        <v>116</v>
      </c>
      <c r="B53" s="141" t="s">
        <v>117</v>
      </c>
      <c r="C53" s="141" t="s">
        <v>151</v>
      </c>
      <c r="D53" s="141"/>
      <c r="E53" s="141"/>
      <c r="F53" s="141"/>
      <c r="G53" s="141"/>
      <c r="H53" s="141"/>
      <c r="I53" s="141"/>
      <c r="J53" s="141"/>
      <c r="K53" s="141"/>
      <c r="L53" s="141"/>
      <c r="M53" s="141"/>
    </row>
    <row r="54" spans="1:13" ht="15.95" customHeight="1" x14ac:dyDescent="0.15">
      <c r="A54" s="141"/>
      <c r="B54" s="141"/>
      <c r="C54" s="96" t="s">
        <v>140</v>
      </c>
      <c r="D54" s="96" t="s">
        <v>141</v>
      </c>
      <c r="E54" s="96" t="s">
        <v>142</v>
      </c>
      <c r="F54" s="96" t="s">
        <v>143</v>
      </c>
      <c r="G54" s="96" t="s">
        <v>144</v>
      </c>
      <c r="H54" s="96" t="s">
        <v>145</v>
      </c>
      <c r="I54" s="96" t="s">
        <v>146</v>
      </c>
      <c r="J54" s="96" t="s">
        <v>147</v>
      </c>
      <c r="K54" s="96" t="s">
        <v>148</v>
      </c>
      <c r="L54" s="96" t="s">
        <v>149</v>
      </c>
      <c r="M54" s="96" t="s">
        <v>121</v>
      </c>
    </row>
    <row r="55" spans="1:13" ht="15.95" customHeight="1" x14ac:dyDescent="0.15">
      <c r="A55" s="120" t="s">
        <v>118</v>
      </c>
      <c r="B55" s="73" t="s">
        <v>138</v>
      </c>
      <c r="C55" s="21"/>
      <c r="D55" s="21"/>
      <c r="E55" s="21"/>
      <c r="F55" s="21"/>
      <c r="G55" s="21"/>
      <c r="H55" s="21"/>
      <c r="I55" s="21"/>
      <c r="J55" s="21"/>
      <c r="K55" s="21"/>
      <c r="L55" s="21"/>
      <c r="M55" s="21"/>
    </row>
    <row r="56" spans="1:13" ht="15.95" customHeight="1" x14ac:dyDescent="0.15">
      <c r="A56" s="120"/>
      <c r="B56" s="21" t="s">
        <v>228</v>
      </c>
      <c r="C56" s="21"/>
      <c r="D56" s="21"/>
      <c r="E56" s="21"/>
      <c r="F56" s="21"/>
      <c r="G56" s="21"/>
      <c r="H56" s="21"/>
      <c r="I56" s="21"/>
      <c r="J56" s="21"/>
      <c r="K56" s="21"/>
      <c r="L56" s="21"/>
      <c r="M56" s="21"/>
    </row>
    <row r="57" spans="1:13" ht="15.95" customHeight="1" x14ac:dyDescent="0.15">
      <c r="A57" s="120"/>
      <c r="B57" s="21" t="s">
        <v>137</v>
      </c>
      <c r="C57" s="21"/>
      <c r="D57" s="21"/>
      <c r="E57" s="21"/>
      <c r="F57" s="21"/>
      <c r="G57" s="21"/>
      <c r="H57" s="21"/>
      <c r="I57" s="21"/>
      <c r="J57" s="21"/>
      <c r="K57" s="21"/>
      <c r="L57" s="21"/>
      <c r="M57" s="21"/>
    </row>
    <row r="58" spans="1:13" ht="15.95" customHeight="1" x14ac:dyDescent="0.15">
      <c r="A58" s="120" t="s">
        <v>229</v>
      </c>
      <c r="B58" s="21" t="s">
        <v>230</v>
      </c>
      <c r="C58" s="21"/>
      <c r="D58" s="21"/>
      <c r="E58" s="21"/>
      <c r="F58" s="21"/>
      <c r="G58" s="21"/>
      <c r="H58" s="21"/>
      <c r="I58" s="21"/>
      <c r="J58" s="21"/>
      <c r="K58" s="21"/>
      <c r="L58" s="21"/>
      <c r="M58" s="21"/>
    </row>
    <row r="59" spans="1:13" ht="15.95" customHeight="1" x14ac:dyDescent="0.15">
      <c r="A59" s="120"/>
      <c r="B59" s="21" t="s">
        <v>231</v>
      </c>
      <c r="C59" s="21"/>
      <c r="D59" s="21"/>
      <c r="E59" s="21"/>
      <c r="F59" s="21"/>
      <c r="G59" s="21"/>
      <c r="H59" s="21"/>
      <c r="I59" s="21"/>
      <c r="J59" s="21"/>
      <c r="K59" s="21"/>
      <c r="L59" s="21"/>
      <c r="M59" s="21"/>
    </row>
    <row r="60" spans="1:13" ht="15.95" customHeight="1" x14ac:dyDescent="0.15">
      <c r="A60" s="120"/>
      <c r="B60" s="21" t="s">
        <v>232</v>
      </c>
      <c r="C60" s="21"/>
      <c r="D60" s="21"/>
      <c r="E60" s="21"/>
      <c r="F60" s="21"/>
      <c r="G60" s="21"/>
      <c r="H60" s="21"/>
      <c r="I60" s="21"/>
      <c r="J60" s="21"/>
      <c r="K60" s="21"/>
      <c r="L60" s="21"/>
      <c r="M60" s="21"/>
    </row>
    <row r="61" spans="1:13" ht="15.95" customHeight="1" x14ac:dyDescent="0.15">
      <c r="A61" s="120"/>
      <c r="B61" s="21" t="s">
        <v>233</v>
      </c>
      <c r="C61" s="21"/>
      <c r="D61" s="21"/>
      <c r="E61" s="21"/>
      <c r="F61" s="21"/>
      <c r="G61" s="21"/>
      <c r="H61" s="21"/>
      <c r="I61" s="21"/>
      <c r="J61" s="21"/>
      <c r="K61" s="21"/>
      <c r="L61" s="21"/>
      <c r="M61" s="21"/>
    </row>
    <row r="62" spans="1:13" ht="15.95" customHeight="1" x14ac:dyDescent="0.15">
      <c r="A62" s="120" t="s">
        <v>234</v>
      </c>
      <c r="B62" s="21" t="s">
        <v>235</v>
      </c>
      <c r="C62" s="21"/>
      <c r="D62" s="21"/>
      <c r="E62" s="21"/>
      <c r="F62" s="21"/>
      <c r="G62" s="21"/>
      <c r="H62" s="21"/>
      <c r="I62" s="21"/>
      <c r="J62" s="21"/>
      <c r="K62" s="21"/>
      <c r="L62" s="21"/>
      <c r="M62" s="21"/>
    </row>
    <row r="63" spans="1:13" ht="15.95" customHeight="1" x14ac:dyDescent="0.15">
      <c r="A63" s="120"/>
      <c r="B63" s="21" t="s">
        <v>236</v>
      </c>
      <c r="C63" s="21"/>
      <c r="D63" s="21"/>
      <c r="E63" s="21"/>
      <c r="F63" s="21"/>
      <c r="G63" s="21"/>
      <c r="H63" s="21"/>
      <c r="I63" s="21"/>
      <c r="J63" s="21"/>
      <c r="K63" s="21"/>
      <c r="L63" s="21"/>
      <c r="M63" s="21"/>
    </row>
    <row r="64" spans="1:13" ht="15.95" customHeight="1" x14ac:dyDescent="0.15">
      <c r="A64" s="120"/>
      <c r="B64" s="21" t="s">
        <v>237</v>
      </c>
      <c r="C64" s="21"/>
      <c r="D64" s="21"/>
      <c r="E64" s="21"/>
      <c r="F64" s="21"/>
      <c r="G64" s="21"/>
      <c r="H64" s="21"/>
      <c r="I64" s="21"/>
      <c r="J64" s="21"/>
      <c r="K64" s="21"/>
      <c r="L64" s="21"/>
      <c r="M64" s="21"/>
    </row>
    <row r="65" spans="1:13" ht="15.95" customHeight="1" x14ac:dyDescent="0.15">
      <c r="A65" s="120" t="s">
        <v>238</v>
      </c>
      <c r="B65" s="21" t="s">
        <v>239</v>
      </c>
      <c r="C65" s="21"/>
      <c r="D65" s="21"/>
      <c r="E65" s="21"/>
      <c r="F65" s="21"/>
      <c r="G65" s="21"/>
      <c r="H65" s="21"/>
      <c r="I65" s="21"/>
      <c r="J65" s="21"/>
      <c r="K65" s="21"/>
      <c r="L65" s="21"/>
      <c r="M65" s="21"/>
    </row>
    <row r="66" spans="1:13" ht="15.95" customHeight="1" x14ac:dyDescent="0.15">
      <c r="A66" s="120"/>
      <c r="B66" s="21" t="s">
        <v>240</v>
      </c>
      <c r="C66" s="21"/>
      <c r="D66" s="21"/>
      <c r="E66" s="21"/>
      <c r="F66" s="21"/>
      <c r="G66" s="21"/>
      <c r="H66" s="21"/>
      <c r="I66" s="21"/>
      <c r="J66" s="21"/>
      <c r="K66" s="21"/>
      <c r="L66" s="21"/>
      <c r="M66" s="21"/>
    </row>
    <row r="67" spans="1:13" ht="15.95" customHeight="1" x14ac:dyDescent="0.15">
      <c r="A67" s="120"/>
      <c r="B67" s="21" t="s">
        <v>241</v>
      </c>
      <c r="C67" s="21"/>
      <c r="D67" s="21"/>
      <c r="E67" s="21"/>
      <c r="F67" s="21"/>
      <c r="G67" s="21"/>
      <c r="H67" s="21"/>
      <c r="I67" s="21"/>
      <c r="J67" s="21"/>
      <c r="K67" s="21"/>
      <c r="L67" s="21"/>
      <c r="M67" s="21"/>
    </row>
    <row r="68" spans="1:13" ht="15.95" customHeight="1" x14ac:dyDescent="0.15">
      <c r="A68" s="120"/>
      <c r="B68" s="21" t="s">
        <v>242</v>
      </c>
      <c r="C68" s="21"/>
      <c r="D68" s="21"/>
      <c r="E68" s="21"/>
      <c r="F68" s="21"/>
      <c r="G68" s="21"/>
      <c r="H68" s="21"/>
      <c r="I68" s="21"/>
      <c r="J68" s="21"/>
      <c r="K68" s="21"/>
      <c r="L68" s="21"/>
      <c r="M68" s="21"/>
    </row>
    <row r="69" spans="1:13" ht="15.95" customHeight="1" x14ac:dyDescent="0.15">
      <c r="A69" s="120" t="s">
        <v>243</v>
      </c>
      <c r="B69" s="21" t="s">
        <v>244</v>
      </c>
      <c r="C69" s="21"/>
      <c r="D69" s="21"/>
      <c r="E69" s="21"/>
      <c r="F69" s="21"/>
      <c r="G69" s="21"/>
      <c r="H69" s="21"/>
      <c r="I69" s="21"/>
      <c r="J69" s="21"/>
      <c r="K69" s="21"/>
      <c r="L69" s="21"/>
      <c r="M69" s="21"/>
    </row>
    <row r="70" spans="1:13" ht="15.6" customHeight="1" x14ac:dyDescent="0.15">
      <c r="A70" s="120"/>
      <c r="B70" s="21" t="s">
        <v>245</v>
      </c>
      <c r="C70" s="21"/>
      <c r="D70" s="21"/>
      <c r="E70" s="21"/>
      <c r="F70" s="21"/>
      <c r="G70" s="21"/>
      <c r="H70" s="21"/>
      <c r="I70" s="21"/>
      <c r="J70" s="21"/>
      <c r="K70" s="21"/>
      <c r="L70" s="21"/>
      <c r="M70" s="21"/>
    </row>
    <row r="71" spans="1:13" ht="15.6" customHeight="1" x14ac:dyDescent="0.15">
      <c r="A71" s="120"/>
      <c r="B71" s="21" t="s">
        <v>246</v>
      </c>
      <c r="C71" s="112"/>
      <c r="D71" s="112"/>
      <c r="E71" s="112"/>
      <c r="F71" s="112"/>
      <c r="G71" s="112"/>
      <c r="H71" s="112"/>
      <c r="I71" s="112"/>
      <c r="J71" s="112"/>
      <c r="K71" s="112"/>
      <c r="L71" s="112"/>
      <c r="M71" s="112"/>
    </row>
    <row r="72" spans="1:13" ht="15.95" customHeight="1" x14ac:dyDescent="0.15">
      <c r="A72" s="120" t="s">
        <v>247</v>
      </c>
      <c r="B72" s="21" t="s">
        <v>248</v>
      </c>
      <c r="C72" s="21"/>
      <c r="D72" s="21"/>
      <c r="E72" s="21"/>
      <c r="F72" s="21"/>
      <c r="G72" s="21"/>
      <c r="H72" s="21"/>
      <c r="I72" s="21"/>
      <c r="J72" s="21"/>
      <c r="K72" s="21"/>
      <c r="L72" s="21"/>
      <c r="M72" s="21"/>
    </row>
    <row r="73" spans="1:13" ht="15.95" customHeight="1" x14ac:dyDescent="0.15">
      <c r="A73" s="120"/>
      <c r="B73" s="21" t="s">
        <v>249</v>
      </c>
      <c r="C73" s="21"/>
      <c r="D73" s="21"/>
      <c r="E73" s="21"/>
      <c r="F73" s="21"/>
      <c r="G73" s="21"/>
      <c r="H73" s="21"/>
      <c r="I73" s="21"/>
      <c r="J73" s="21"/>
      <c r="K73" s="21"/>
      <c r="L73" s="21"/>
      <c r="M73" s="21"/>
    </row>
    <row r="74" spans="1:13" ht="15.95" customHeight="1" x14ac:dyDescent="0.15">
      <c r="A74" s="120"/>
      <c r="B74" s="21" t="s">
        <v>250</v>
      </c>
      <c r="C74" s="112"/>
      <c r="D74" s="112"/>
      <c r="E74" s="112"/>
      <c r="F74" s="112"/>
      <c r="G74" s="112"/>
      <c r="H74" s="112"/>
      <c r="I74" s="112"/>
      <c r="J74" s="112"/>
      <c r="K74" s="112"/>
      <c r="L74" s="112"/>
      <c r="M74" s="112"/>
    </row>
    <row r="75" spans="1:13" ht="15.6" customHeight="1" x14ac:dyDescent="0.15">
      <c r="A75" s="117" t="s">
        <v>251</v>
      </c>
      <c r="B75" s="118"/>
      <c r="C75" s="21"/>
      <c r="D75" s="21"/>
      <c r="E75" s="21"/>
      <c r="F75" s="21"/>
      <c r="G75" s="21"/>
      <c r="H75" s="21"/>
      <c r="I75" s="21"/>
      <c r="J75" s="21"/>
      <c r="K75" s="21"/>
      <c r="L75" s="21"/>
      <c r="M75" s="21"/>
    </row>
    <row r="76" spans="1:13" ht="15.6" customHeight="1" x14ac:dyDescent="0.15">
      <c r="A76" s="120" t="s">
        <v>119</v>
      </c>
      <c r="B76" s="21" t="s">
        <v>139</v>
      </c>
      <c r="C76" s="21"/>
      <c r="D76" s="21"/>
      <c r="E76" s="21"/>
      <c r="F76" s="21"/>
      <c r="G76" s="21"/>
      <c r="H76" s="21"/>
      <c r="I76" s="21"/>
      <c r="J76" s="21"/>
      <c r="K76" s="21"/>
      <c r="L76" s="21"/>
      <c r="M76" s="21"/>
    </row>
    <row r="77" spans="1:13" ht="15.6" customHeight="1" x14ac:dyDescent="0.15">
      <c r="A77" s="120"/>
      <c r="B77" s="21" t="s">
        <v>252</v>
      </c>
      <c r="C77" s="21"/>
      <c r="D77" s="21"/>
      <c r="E77" s="21"/>
      <c r="F77" s="21"/>
      <c r="G77" s="21"/>
      <c r="H77" s="21"/>
      <c r="I77" s="21"/>
      <c r="J77" s="21"/>
      <c r="K77" s="21"/>
      <c r="L77" s="21"/>
      <c r="M77" s="21"/>
    </row>
    <row r="78" spans="1:13" ht="15.6" customHeight="1" x14ac:dyDescent="0.15">
      <c r="A78" s="117" t="s">
        <v>218</v>
      </c>
      <c r="B78" s="118"/>
      <c r="C78" s="21"/>
      <c r="D78" s="21"/>
      <c r="E78" s="21"/>
      <c r="F78" s="21"/>
      <c r="G78" s="21"/>
      <c r="H78" s="21"/>
      <c r="I78" s="21"/>
      <c r="J78" s="21"/>
      <c r="K78" s="21"/>
      <c r="L78" s="21"/>
      <c r="M78" s="21"/>
    </row>
    <row r="79" spans="1:13" ht="15.6" customHeight="1" x14ac:dyDescent="0.15">
      <c r="A79" s="116"/>
      <c r="B79" s="116"/>
      <c r="C79" s="31"/>
      <c r="D79" s="31"/>
      <c r="E79" s="31"/>
      <c r="F79" s="31"/>
      <c r="G79" s="31"/>
      <c r="H79" s="31"/>
      <c r="I79" s="31"/>
      <c r="J79" s="31"/>
      <c r="K79" s="31"/>
      <c r="L79" s="31"/>
      <c r="M79" s="31"/>
    </row>
    <row r="80" spans="1:13" ht="15.6" customHeight="1" x14ac:dyDescent="0.15">
      <c r="A80" s="116"/>
      <c r="B80" s="116"/>
      <c r="C80" s="31"/>
      <c r="D80" s="31"/>
      <c r="E80" s="31"/>
      <c r="F80" s="31"/>
      <c r="G80" s="31"/>
      <c r="H80" s="31"/>
      <c r="I80" s="31"/>
      <c r="J80" s="31"/>
      <c r="K80" s="31"/>
      <c r="L80" s="31"/>
      <c r="M80" s="31"/>
    </row>
    <row r="81" spans="1:13" ht="15.6" customHeight="1" x14ac:dyDescent="0.15">
      <c r="A81" s="116"/>
      <c r="B81" s="116"/>
      <c r="C81" s="31"/>
      <c r="D81" s="31"/>
      <c r="E81" s="31"/>
      <c r="F81" s="31"/>
      <c r="G81" s="31"/>
      <c r="H81" s="31"/>
      <c r="I81" s="31"/>
      <c r="J81" s="31"/>
      <c r="K81" s="31"/>
      <c r="L81" s="31"/>
      <c r="M81" s="31"/>
    </row>
    <row r="82" spans="1:13" ht="15.95" customHeight="1" x14ac:dyDescent="0.15">
      <c r="A82" s="64"/>
      <c r="B82" s="31"/>
      <c r="C82" s="31"/>
      <c r="D82" s="31"/>
      <c r="E82" s="31"/>
      <c r="F82" s="31"/>
      <c r="G82" s="31"/>
      <c r="H82" s="31"/>
      <c r="I82" s="31"/>
      <c r="J82" s="31"/>
      <c r="K82" s="31"/>
      <c r="L82" s="31"/>
      <c r="M82" s="31"/>
    </row>
    <row r="84" spans="1:13" ht="15.95" customHeight="1" x14ac:dyDescent="0.15">
      <c r="A84" s="59" t="s">
        <v>196</v>
      </c>
      <c r="B84" s="59"/>
      <c r="C84" s="59"/>
      <c r="D84" s="59"/>
      <c r="E84" s="59"/>
      <c r="F84" s="59"/>
      <c r="G84" s="59"/>
      <c r="H84" s="59"/>
      <c r="I84" s="59"/>
      <c r="J84" s="59"/>
      <c r="K84" s="59"/>
      <c r="L84" s="59"/>
      <c r="M84" s="59"/>
    </row>
    <row r="85" spans="1:13" ht="15.95" customHeight="1" x14ac:dyDescent="0.15">
      <c r="B85" t="s">
        <v>200</v>
      </c>
    </row>
    <row r="86" spans="1:13" ht="15.95" customHeight="1" thickBot="1" x14ac:dyDescent="0.2"/>
    <row r="87" spans="1:13" ht="15.95" customHeight="1" thickBot="1" x14ac:dyDescent="0.2">
      <c r="B87" t="s">
        <v>152</v>
      </c>
      <c r="C87" s="15" t="s">
        <v>123</v>
      </c>
      <c r="D87" s="72"/>
      <c r="E87" t="s">
        <v>86</v>
      </c>
      <c r="F87" t="s">
        <v>204</v>
      </c>
      <c r="I87" s="72"/>
      <c r="J87" t="s">
        <v>86</v>
      </c>
    </row>
    <row r="89" spans="1:13" ht="15.95" customHeight="1" x14ac:dyDescent="0.15">
      <c r="A89" s="141" t="s">
        <v>116</v>
      </c>
      <c r="B89" s="141" t="s">
        <v>120</v>
      </c>
      <c r="C89" s="144" t="s">
        <v>153</v>
      </c>
      <c r="D89" s="145"/>
      <c r="E89" s="145"/>
      <c r="F89" s="143" t="s">
        <v>125</v>
      </c>
      <c r="G89" s="144" t="s">
        <v>121</v>
      </c>
      <c r="H89" s="141" t="s">
        <v>122</v>
      </c>
      <c r="I89" s="141"/>
      <c r="J89" s="141"/>
      <c r="K89" s="141"/>
      <c r="L89" s="141"/>
      <c r="M89" s="142"/>
    </row>
    <row r="90" spans="1:13" ht="27.95" customHeight="1" x14ac:dyDescent="0.15">
      <c r="A90" s="141"/>
      <c r="B90" s="141"/>
      <c r="C90" s="144"/>
      <c r="D90" s="145"/>
      <c r="E90" s="145"/>
      <c r="F90" s="143"/>
      <c r="G90" s="144"/>
      <c r="H90" s="96" t="s">
        <v>150</v>
      </c>
      <c r="I90" s="96" t="s">
        <v>154</v>
      </c>
      <c r="J90" s="96" t="s">
        <v>155</v>
      </c>
      <c r="K90" s="96" t="s">
        <v>156</v>
      </c>
      <c r="L90" s="96" t="s">
        <v>157</v>
      </c>
      <c r="M90" s="99" t="s">
        <v>203</v>
      </c>
    </row>
    <row r="91" spans="1:13" ht="15.95" customHeight="1" x14ac:dyDescent="0.15">
      <c r="A91" s="120" t="s">
        <v>118</v>
      </c>
      <c r="B91" s="73" t="s">
        <v>138</v>
      </c>
      <c r="C91" s="121"/>
      <c r="D91" s="121"/>
      <c r="E91" s="121"/>
      <c r="F91" s="97"/>
      <c r="G91" s="21"/>
      <c r="H91" s="97"/>
      <c r="I91" s="97"/>
      <c r="J91" s="97"/>
      <c r="K91" s="97"/>
      <c r="L91" s="97"/>
      <c r="M91" s="97"/>
    </row>
    <row r="92" spans="1:13" ht="15.95" customHeight="1" x14ac:dyDescent="0.15">
      <c r="A92" s="120"/>
      <c r="B92" s="21" t="s">
        <v>228</v>
      </c>
      <c r="C92" s="121"/>
      <c r="D92" s="121"/>
      <c r="E92" s="121"/>
      <c r="F92" s="97"/>
      <c r="G92" s="21"/>
      <c r="H92" s="97"/>
      <c r="I92" s="97"/>
      <c r="J92" s="97"/>
      <c r="K92" s="97"/>
      <c r="L92" s="97"/>
      <c r="M92" s="97"/>
    </row>
    <row r="93" spans="1:13" ht="15.95" customHeight="1" x14ac:dyDescent="0.15">
      <c r="A93" s="120"/>
      <c r="B93" s="21" t="s">
        <v>137</v>
      </c>
      <c r="C93" s="121"/>
      <c r="D93" s="121"/>
      <c r="E93" s="121"/>
      <c r="F93" s="97"/>
      <c r="G93" s="21"/>
      <c r="H93" s="97"/>
      <c r="I93" s="97"/>
      <c r="J93" s="97"/>
      <c r="K93" s="97"/>
      <c r="L93" s="97"/>
      <c r="M93" s="97"/>
    </row>
    <row r="94" spans="1:13" ht="15.95" customHeight="1" x14ac:dyDescent="0.15">
      <c r="A94" s="120" t="s">
        <v>229</v>
      </c>
      <c r="B94" s="21" t="s">
        <v>230</v>
      </c>
      <c r="C94" s="121"/>
      <c r="D94" s="121"/>
      <c r="E94" s="121"/>
      <c r="F94" s="97"/>
      <c r="G94" s="21"/>
      <c r="H94" s="97"/>
      <c r="I94" s="97"/>
      <c r="J94" s="97"/>
      <c r="K94" s="97"/>
      <c r="L94" s="97"/>
      <c r="M94" s="97"/>
    </row>
    <row r="95" spans="1:13" ht="15.95" customHeight="1" x14ac:dyDescent="0.15">
      <c r="A95" s="120"/>
      <c r="B95" s="21" t="s">
        <v>231</v>
      </c>
      <c r="C95" s="121"/>
      <c r="D95" s="121"/>
      <c r="E95" s="121"/>
      <c r="F95" s="97"/>
      <c r="G95" s="21"/>
      <c r="H95" s="97"/>
      <c r="I95" s="97"/>
      <c r="J95" s="97"/>
      <c r="K95" s="97"/>
      <c r="L95" s="97"/>
      <c r="M95" s="97"/>
    </row>
    <row r="96" spans="1:13" ht="15.95" customHeight="1" x14ac:dyDescent="0.15">
      <c r="A96" s="120"/>
      <c r="B96" s="21" t="s">
        <v>232</v>
      </c>
      <c r="C96" s="121"/>
      <c r="D96" s="121"/>
      <c r="E96" s="121"/>
      <c r="F96" s="97"/>
      <c r="G96" s="21"/>
      <c r="H96" s="97"/>
      <c r="I96" s="97"/>
      <c r="J96" s="97"/>
      <c r="K96" s="97"/>
      <c r="L96" s="97"/>
      <c r="M96" s="97"/>
    </row>
    <row r="97" spans="1:13" ht="15.95" customHeight="1" x14ac:dyDescent="0.15">
      <c r="A97" s="120"/>
      <c r="B97" s="21" t="s">
        <v>233</v>
      </c>
      <c r="C97" s="121"/>
      <c r="D97" s="121"/>
      <c r="E97" s="121"/>
      <c r="F97" s="97"/>
      <c r="G97" s="21"/>
      <c r="H97" s="97"/>
      <c r="I97" s="97"/>
      <c r="J97" s="97"/>
      <c r="K97" s="97"/>
      <c r="L97" s="97"/>
      <c r="M97" s="97"/>
    </row>
    <row r="98" spans="1:13" ht="15.95" customHeight="1" x14ac:dyDescent="0.15">
      <c r="A98" s="120" t="s">
        <v>234</v>
      </c>
      <c r="B98" s="21" t="s">
        <v>235</v>
      </c>
      <c r="C98" s="121"/>
      <c r="D98" s="121"/>
      <c r="E98" s="121"/>
      <c r="F98" s="97"/>
      <c r="G98" s="21"/>
      <c r="H98" s="97"/>
      <c r="I98" s="97"/>
      <c r="J98" s="97"/>
      <c r="K98" s="97"/>
      <c r="L98" s="97"/>
      <c r="M98" s="97"/>
    </row>
    <row r="99" spans="1:13" ht="15.95" customHeight="1" x14ac:dyDescent="0.15">
      <c r="A99" s="120"/>
      <c r="B99" s="21" t="s">
        <v>236</v>
      </c>
      <c r="C99" s="121"/>
      <c r="D99" s="121"/>
      <c r="E99" s="121"/>
      <c r="F99" s="97"/>
      <c r="G99" s="21"/>
      <c r="H99" s="97"/>
      <c r="I99" s="97"/>
      <c r="J99" s="97"/>
      <c r="K99" s="97"/>
      <c r="L99" s="97"/>
      <c r="M99" s="97"/>
    </row>
    <row r="100" spans="1:13" ht="15.95" customHeight="1" x14ac:dyDescent="0.15">
      <c r="A100" s="120"/>
      <c r="B100" s="21" t="s">
        <v>237</v>
      </c>
      <c r="C100" s="121"/>
      <c r="D100" s="121"/>
      <c r="E100" s="121"/>
      <c r="F100" s="97"/>
      <c r="G100" s="21"/>
      <c r="H100" s="97"/>
      <c r="I100" s="97"/>
      <c r="J100" s="97"/>
      <c r="K100" s="97"/>
      <c r="L100" s="97"/>
      <c r="M100" s="97"/>
    </row>
    <row r="101" spans="1:13" ht="15.95" customHeight="1" x14ac:dyDescent="0.15">
      <c r="A101" s="120" t="s">
        <v>238</v>
      </c>
      <c r="B101" s="21" t="s">
        <v>239</v>
      </c>
      <c r="C101" s="121"/>
      <c r="D101" s="121"/>
      <c r="E101" s="121"/>
      <c r="F101" s="97"/>
      <c r="G101" s="21"/>
      <c r="H101" s="97"/>
      <c r="I101" s="97"/>
      <c r="J101" s="97"/>
      <c r="K101" s="97"/>
      <c r="L101" s="97"/>
      <c r="M101" s="97"/>
    </row>
    <row r="102" spans="1:13" ht="15.95" customHeight="1" x14ac:dyDescent="0.15">
      <c r="A102" s="120"/>
      <c r="B102" s="21" t="s">
        <v>240</v>
      </c>
      <c r="C102" s="121"/>
      <c r="D102" s="121"/>
      <c r="E102" s="121"/>
      <c r="F102" s="97"/>
      <c r="G102" s="21"/>
      <c r="H102" s="97"/>
      <c r="I102" s="97"/>
      <c r="J102" s="97"/>
      <c r="K102" s="97"/>
      <c r="L102" s="97"/>
      <c r="M102" s="97"/>
    </row>
    <row r="103" spans="1:13" ht="15.95" customHeight="1" x14ac:dyDescent="0.15">
      <c r="A103" s="120"/>
      <c r="B103" s="21" t="s">
        <v>241</v>
      </c>
      <c r="C103" s="121"/>
      <c r="D103" s="121"/>
      <c r="E103" s="121"/>
      <c r="F103" s="97"/>
      <c r="G103" s="21"/>
      <c r="H103" s="97"/>
      <c r="I103" s="97"/>
      <c r="J103" s="97"/>
      <c r="K103" s="97"/>
      <c r="L103" s="97"/>
      <c r="M103" s="97"/>
    </row>
    <row r="104" spans="1:13" ht="15.95" customHeight="1" x14ac:dyDescent="0.15">
      <c r="A104" s="120"/>
      <c r="B104" s="21" t="s">
        <v>242</v>
      </c>
      <c r="C104" s="121"/>
      <c r="D104" s="121"/>
      <c r="E104" s="121"/>
      <c r="F104" s="97"/>
      <c r="G104" s="21"/>
      <c r="H104" s="97"/>
      <c r="I104" s="97"/>
      <c r="J104" s="97"/>
      <c r="K104" s="97"/>
      <c r="L104" s="97"/>
      <c r="M104" s="97"/>
    </row>
    <row r="105" spans="1:13" ht="15.95" customHeight="1" x14ac:dyDescent="0.15">
      <c r="A105" s="120" t="s">
        <v>243</v>
      </c>
      <c r="B105" s="21" t="s">
        <v>244</v>
      </c>
      <c r="C105" s="121"/>
      <c r="D105" s="121"/>
      <c r="E105" s="121"/>
      <c r="F105" s="97"/>
      <c r="G105" s="21"/>
      <c r="H105" s="97"/>
      <c r="I105" s="97"/>
      <c r="J105" s="97"/>
      <c r="K105" s="97"/>
      <c r="L105" s="97"/>
      <c r="M105" s="97"/>
    </row>
    <row r="106" spans="1:13" ht="15.95" customHeight="1" x14ac:dyDescent="0.15">
      <c r="A106" s="120"/>
      <c r="B106" s="21" t="s">
        <v>245</v>
      </c>
      <c r="C106" s="121"/>
      <c r="D106" s="121"/>
      <c r="E106" s="121"/>
      <c r="F106" s="97"/>
      <c r="G106" s="21"/>
      <c r="H106" s="97"/>
      <c r="I106" s="97"/>
      <c r="J106" s="97"/>
      <c r="K106" s="97"/>
      <c r="L106" s="97"/>
      <c r="M106" s="97"/>
    </row>
    <row r="107" spans="1:13" ht="15.95" customHeight="1" x14ac:dyDescent="0.15">
      <c r="A107" s="120"/>
      <c r="B107" s="21" t="s">
        <v>246</v>
      </c>
      <c r="C107" s="121"/>
      <c r="D107" s="121"/>
      <c r="E107" s="121"/>
      <c r="F107" s="113"/>
      <c r="G107" s="112"/>
      <c r="H107" s="113"/>
      <c r="I107" s="113"/>
      <c r="J107" s="113"/>
      <c r="K107" s="113"/>
      <c r="L107" s="113"/>
      <c r="M107" s="113"/>
    </row>
    <row r="108" spans="1:13" ht="15.95" customHeight="1" x14ac:dyDescent="0.15">
      <c r="A108" s="120" t="s">
        <v>247</v>
      </c>
      <c r="B108" s="21" t="s">
        <v>248</v>
      </c>
      <c r="C108" s="121"/>
      <c r="D108" s="121"/>
      <c r="E108" s="121"/>
      <c r="F108" s="97"/>
      <c r="G108" s="21"/>
      <c r="H108" s="97"/>
      <c r="I108" s="97"/>
      <c r="J108" s="97"/>
      <c r="K108" s="97"/>
      <c r="L108" s="97"/>
      <c r="M108" s="97"/>
    </row>
    <row r="109" spans="1:13" ht="15.95" customHeight="1" x14ac:dyDescent="0.15">
      <c r="A109" s="120"/>
      <c r="B109" s="21" t="s">
        <v>249</v>
      </c>
      <c r="C109" s="121"/>
      <c r="D109" s="121"/>
      <c r="E109" s="121"/>
      <c r="F109" s="97"/>
      <c r="G109" s="21"/>
      <c r="H109" s="97"/>
      <c r="I109" s="97"/>
      <c r="J109" s="97"/>
      <c r="K109" s="97"/>
      <c r="L109" s="97"/>
      <c r="M109" s="97"/>
    </row>
    <row r="110" spans="1:13" ht="15.95" customHeight="1" x14ac:dyDescent="0.15">
      <c r="A110" s="120"/>
      <c r="B110" s="21" t="s">
        <v>250</v>
      </c>
      <c r="C110" s="121"/>
      <c r="D110" s="121"/>
      <c r="E110" s="121"/>
      <c r="F110" s="113"/>
      <c r="G110" s="112"/>
      <c r="H110" s="113"/>
      <c r="I110" s="113"/>
      <c r="J110" s="113"/>
      <c r="K110" s="113"/>
      <c r="L110" s="113"/>
      <c r="M110" s="113"/>
    </row>
    <row r="111" spans="1:13" ht="15.95" customHeight="1" x14ac:dyDescent="0.15">
      <c r="A111" s="117" t="s">
        <v>251</v>
      </c>
      <c r="B111" s="118"/>
      <c r="C111" s="121"/>
      <c r="D111" s="121"/>
      <c r="E111" s="121"/>
      <c r="F111" s="97"/>
      <c r="G111" s="21"/>
      <c r="H111" s="97"/>
      <c r="I111" s="97"/>
      <c r="J111" s="97"/>
      <c r="K111" s="97"/>
      <c r="L111" s="97"/>
      <c r="M111" s="97"/>
    </row>
    <row r="112" spans="1:13" ht="15.95" customHeight="1" x14ac:dyDescent="0.15">
      <c r="A112" s="120" t="s">
        <v>119</v>
      </c>
      <c r="B112" s="21" t="s">
        <v>139</v>
      </c>
      <c r="C112" s="121"/>
      <c r="D112" s="121"/>
      <c r="E112" s="121"/>
      <c r="F112" s="111"/>
      <c r="G112" s="21"/>
      <c r="H112" s="111"/>
      <c r="I112" s="111"/>
      <c r="J112" s="111"/>
      <c r="K112" s="111"/>
      <c r="L112" s="111"/>
      <c r="M112" s="111"/>
    </row>
    <row r="113" spans="1:13" ht="15.95" customHeight="1" x14ac:dyDescent="0.15">
      <c r="A113" s="120"/>
      <c r="B113" s="21" t="s">
        <v>252</v>
      </c>
      <c r="C113" s="121"/>
      <c r="D113" s="121"/>
      <c r="E113" s="121"/>
      <c r="F113" s="111"/>
      <c r="G113" s="21"/>
      <c r="H113" s="111"/>
      <c r="I113" s="111"/>
      <c r="J113" s="111"/>
      <c r="K113" s="111"/>
      <c r="L113" s="111"/>
      <c r="M113" s="111"/>
    </row>
    <row r="114" spans="1:13" ht="15.95" customHeight="1" x14ac:dyDescent="0.15">
      <c r="A114" s="117" t="s">
        <v>218</v>
      </c>
      <c r="B114" s="118"/>
      <c r="C114" s="121"/>
      <c r="D114" s="121"/>
      <c r="E114" s="121"/>
      <c r="F114" s="111"/>
      <c r="G114" s="21"/>
      <c r="H114" s="111"/>
      <c r="I114" s="111"/>
      <c r="J114" s="111"/>
      <c r="K114" s="111"/>
      <c r="L114" s="111"/>
      <c r="M114" s="111"/>
    </row>
    <row r="115" spans="1:13" ht="15.95" customHeight="1" x14ac:dyDescent="0.15">
      <c r="A115" s="116"/>
      <c r="B115" s="116"/>
      <c r="C115" s="116"/>
      <c r="D115" s="116"/>
      <c r="E115" s="116"/>
      <c r="F115" s="119"/>
      <c r="G115" s="31"/>
      <c r="H115" s="119"/>
      <c r="I115" s="119"/>
      <c r="J115" s="119"/>
      <c r="K115" s="119"/>
      <c r="L115" s="119"/>
      <c r="M115" s="119"/>
    </row>
    <row r="116" spans="1:13" ht="15.95" customHeight="1" x14ac:dyDescent="0.15">
      <c r="B116" s="74" t="s">
        <v>126</v>
      </c>
      <c r="C116" s="141" t="s">
        <v>135</v>
      </c>
      <c r="D116" s="141"/>
      <c r="E116" s="141"/>
      <c r="F116" s="141"/>
      <c r="G116" s="138" t="s">
        <v>136</v>
      </c>
      <c r="H116" s="139"/>
      <c r="I116" s="31"/>
      <c r="J116" s="31"/>
      <c r="K116" s="31"/>
      <c r="L116" s="31"/>
    </row>
    <row r="117" spans="1:13" ht="15.95" customHeight="1" x14ac:dyDescent="0.15">
      <c r="B117" s="75">
        <v>4</v>
      </c>
      <c r="C117" s="142" t="s">
        <v>127</v>
      </c>
      <c r="D117" s="142"/>
      <c r="E117" s="142"/>
      <c r="F117" s="142"/>
      <c r="G117" s="137" t="s">
        <v>131</v>
      </c>
      <c r="H117" s="123"/>
      <c r="I117" s="31"/>
      <c r="J117" s="31"/>
      <c r="K117" s="31"/>
      <c r="L117" s="31"/>
    </row>
    <row r="118" spans="1:13" ht="15.95" customHeight="1" x14ac:dyDescent="0.15">
      <c r="B118" s="75">
        <v>3</v>
      </c>
      <c r="C118" s="142" t="s">
        <v>128</v>
      </c>
      <c r="D118" s="142"/>
      <c r="E118" s="142"/>
      <c r="F118" s="142"/>
      <c r="G118" s="137" t="s">
        <v>132</v>
      </c>
      <c r="H118" s="123"/>
      <c r="I118" s="31"/>
      <c r="J118" s="31"/>
      <c r="K118" s="31"/>
      <c r="L118" s="31"/>
    </row>
    <row r="119" spans="1:13" ht="15.95" customHeight="1" x14ac:dyDescent="0.15">
      <c r="B119" s="75">
        <v>2</v>
      </c>
      <c r="C119" s="140" t="s">
        <v>129</v>
      </c>
      <c r="D119" s="140"/>
      <c r="E119" s="140"/>
      <c r="F119" s="140"/>
      <c r="G119" s="135" t="s">
        <v>133</v>
      </c>
      <c r="H119" s="136"/>
      <c r="I119" s="31"/>
      <c r="J119" s="31"/>
      <c r="K119" s="31"/>
      <c r="L119" s="31"/>
    </row>
    <row r="120" spans="1:13" ht="15.95" customHeight="1" x14ac:dyDescent="0.15">
      <c r="B120" s="75">
        <v>1</v>
      </c>
      <c r="C120" s="140" t="s">
        <v>130</v>
      </c>
      <c r="D120" s="140"/>
      <c r="E120" s="140"/>
      <c r="F120" s="140"/>
      <c r="G120" s="135" t="s">
        <v>134</v>
      </c>
      <c r="H120" s="136"/>
      <c r="I120" s="31"/>
      <c r="J120" s="31"/>
      <c r="K120" s="31"/>
      <c r="L120" s="31"/>
    </row>
    <row r="123" spans="1:13" ht="15.95" customHeight="1" x14ac:dyDescent="0.15">
      <c r="A123" s="59" t="s">
        <v>201</v>
      </c>
      <c r="B123" s="60"/>
      <c r="C123" s="60"/>
      <c r="D123" s="60"/>
      <c r="E123" s="60"/>
      <c r="F123" s="60"/>
      <c r="G123" s="60"/>
      <c r="H123" s="60"/>
      <c r="I123" s="60"/>
      <c r="J123" s="60"/>
      <c r="K123" s="60"/>
      <c r="L123" s="60"/>
      <c r="M123" s="60"/>
    </row>
    <row r="124" spans="1:13" ht="15.95" customHeight="1" x14ac:dyDescent="0.15">
      <c r="B124" t="s">
        <v>202</v>
      </c>
    </row>
    <row r="125" spans="1:13" ht="15.95" customHeight="1" thickBot="1" x14ac:dyDescent="0.2"/>
    <row r="126" spans="1:13" ht="15.95" customHeight="1" thickBot="1" x14ac:dyDescent="0.2">
      <c r="B126" t="s">
        <v>158</v>
      </c>
      <c r="D126" s="72"/>
      <c r="E126" t="s">
        <v>159</v>
      </c>
      <c r="F126" t="s">
        <v>160</v>
      </c>
    </row>
    <row r="127" spans="1:13" ht="15.95" customHeight="1" thickBot="1" x14ac:dyDescent="0.2">
      <c r="B127" t="s">
        <v>161</v>
      </c>
      <c r="D127" s="72"/>
      <c r="E127" t="s">
        <v>159</v>
      </c>
      <c r="F127" t="s">
        <v>162</v>
      </c>
    </row>
    <row r="129" spans="1:13" ht="15.95" customHeight="1" x14ac:dyDescent="0.15">
      <c r="B129" t="s">
        <v>163</v>
      </c>
    </row>
    <row r="130" spans="1:13" ht="15.95" customHeight="1" x14ac:dyDescent="0.15">
      <c r="B130" s="124" t="s">
        <v>210</v>
      </c>
      <c r="C130" s="125"/>
      <c r="D130" s="125"/>
      <c r="E130" s="125"/>
      <c r="F130" s="125"/>
      <c r="G130" s="125"/>
      <c r="H130" s="125"/>
      <c r="I130" s="125"/>
      <c r="J130" s="125"/>
      <c r="K130" s="125"/>
      <c r="L130" s="126"/>
    </row>
    <row r="131" spans="1:13" ht="15.95" customHeight="1" x14ac:dyDescent="0.15">
      <c r="B131" s="127"/>
      <c r="C131" s="128"/>
      <c r="D131" s="128"/>
      <c r="E131" s="128"/>
      <c r="F131" s="128"/>
      <c r="G131" s="128"/>
      <c r="H131" s="128"/>
      <c r="I131" s="128"/>
      <c r="J131" s="128"/>
      <c r="K131" s="128"/>
      <c r="L131" s="129"/>
    </row>
    <row r="132" spans="1:13" ht="15.95" customHeight="1" x14ac:dyDescent="0.15">
      <c r="B132" s="127"/>
      <c r="C132" s="128"/>
      <c r="D132" s="128"/>
      <c r="E132" s="128"/>
      <c r="F132" s="128"/>
      <c r="G132" s="128"/>
      <c r="H132" s="128"/>
      <c r="I132" s="128"/>
      <c r="J132" s="128"/>
      <c r="K132" s="128"/>
      <c r="L132" s="129"/>
    </row>
    <row r="133" spans="1:13" ht="15.95" customHeight="1" x14ac:dyDescent="0.15">
      <c r="B133" s="127"/>
      <c r="C133" s="128"/>
      <c r="D133" s="128"/>
      <c r="E133" s="128"/>
      <c r="F133" s="128"/>
      <c r="G133" s="128"/>
      <c r="H133" s="128"/>
      <c r="I133" s="128"/>
      <c r="J133" s="128"/>
      <c r="K133" s="128"/>
      <c r="L133" s="129"/>
    </row>
    <row r="134" spans="1:13" ht="15.95" customHeight="1" x14ac:dyDescent="0.15">
      <c r="B134" s="127"/>
      <c r="C134" s="128"/>
      <c r="D134" s="128"/>
      <c r="E134" s="128"/>
      <c r="F134" s="128"/>
      <c r="G134" s="128"/>
      <c r="H134" s="128"/>
      <c r="I134" s="128"/>
      <c r="J134" s="128"/>
      <c r="K134" s="128"/>
      <c r="L134" s="129"/>
    </row>
    <row r="135" spans="1:13" ht="15.95" customHeight="1" x14ac:dyDescent="0.15">
      <c r="B135" s="130"/>
      <c r="C135" s="131"/>
      <c r="D135" s="131"/>
      <c r="E135" s="131"/>
      <c r="F135" s="131"/>
      <c r="G135" s="131"/>
      <c r="H135" s="131"/>
      <c r="I135" s="131"/>
      <c r="J135" s="131"/>
      <c r="K135" s="131"/>
      <c r="L135" s="132"/>
    </row>
    <row r="140" spans="1:13" s="68" customFormat="1" ht="15.95" customHeight="1" x14ac:dyDescent="0.15"/>
    <row r="141" spans="1:13" ht="15.95" customHeight="1" x14ac:dyDescent="0.15">
      <c r="A141" s="59" t="s">
        <v>205</v>
      </c>
      <c r="B141" s="60"/>
      <c r="C141" s="60"/>
      <c r="D141" s="60"/>
      <c r="E141" s="60"/>
      <c r="F141" s="60"/>
      <c r="G141" s="60"/>
      <c r="H141" s="60"/>
      <c r="I141" s="60"/>
      <c r="J141" s="60"/>
      <c r="K141" s="60"/>
      <c r="L141" s="60"/>
      <c r="M141" s="60"/>
    </row>
    <row r="142" spans="1:13" ht="15.95" customHeight="1" x14ac:dyDescent="0.15">
      <c r="B142" t="s">
        <v>207</v>
      </c>
    </row>
    <row r="144" spans="1:13" ht="15.95" customHeight="1" x14ac:dyDescent="0.15">
      <c r="B144" s="124" t="s">
        <v>206</v>
      </c>
      <c r="C144" s="125"/>
      <c r="D144" s="125"/>
      <c r="E144" s="125"/>
      <c r="F144" s="125"/>
      <c r="G144" s="125"/>
      <c r="H144" s="125"/>
      <c r="I144" s="125"/>
      <c r="J144" s="125"/>
      <c r="K144" s="125"/>
      <c r="L144" s="126"/>
    </row>
    <row r="145" spans="1:12" ht="15.95" customHeight="1" x14ac:dyDescent="0.15">
      <c r="B145" s="127"/>
      <c r="C145" s="128"/>
      <c r="D145" s="128"/>
      <c r="E145" s="128"/>
      <c r="F145" s="128"/>
      <c r="G145" s="128"/>
      <c r="H145" s="128"/>
      <c r="I145" s="128"/>
      <c r="J145" s="128"/>
      <c r="K145" s="128"/>
      <c r="L145" s="129"/>
    </row>
    <row r="146" spans="1:12" ht="15.95" customHeight="1" x14ac:dyDescent="0.15">
      <c r="B146" s="127"/>
      <c r="C146" s="128"/>
      <c r="D146" s="128"/>
      <c r="E146" s="128"/>
      <c r="F146" s="128"/>
      <c r="G146" s="128"/>
      <c r="H146" s="128"/>
      <c r="I146" s="128"/>
      <c r="J146" s="128"/>
      <c r="K146" s="128"/>
      <c r="L146" s="129"/>
    </row>
    <row r="147" spans="1:12" ht="15.95" customHeight="1" x14ac:dyDescent="0.15">
      <c r="B147" s="127"/>
      <c r="C147" s="128"/>
      <c r="D147" s="128"/>
      <c r="E147" s="128"/>
      <c r="F147" s="128"/>
      <c r="G147" s="128"/>
      <c r="H147" s="128"/>
      <c r="I147" s="128"/>
      <c r="J147" s="128"/>
      <c r="K147" s="128"/>
      <c r="L147" s="129"/>
    </row>
    <row r="148" spans="1:12" ht="15.95" customHeight="1" x14ac:dyDescent="0.15">
      <c r="B148" s="127"/>
      <c r="C148" s="128"/>
      <c r="D148" s="128"/>
      <c r="E148" s="128"/>
      <c r="F148" s="128"/>
      <c r="G148" s="128"/>
      <c r="H148" s="128"/>
      <c r="I148" s="128"/>
      <c r="J148" s="128"/>
      <c r="K148" s="128"/>
      <c r="L148" s="129"/>
    </row>
    <row r="149" spans="1:12" ht="15.95" customHeight="1" x14ac:dyDescent="0.15">
      <c r="B149" s="130"/>
      <c r="C149" s="131"/>
      <c r="D149" s="131"/>
      <c r="E149" s="131"/>
      <c r="F149" s="131"/>
      <c r="G149" s="131"/>
      <c r="H149" s="131"/>
      <c r="I149" s="131"/>
      <c r="J149" s="131"/>
      <c r="K149" s="131"/>
      <c r="L149" s="132"/>
    </row>
    <row r="151" spans="1:12" ht="15.95" customHeight="1" x14ac:dyDescent="0.15">
      <c r="B151" t="s">
        <v>209</v>
      </c>
    </row>
    <row r="153" spans="1:12" ht="15.95" customHeight="1" x14ac:dyDescent="0.15">
      <c r="A153" s="65" t="s">
        <v>211</v>
      </c>
    </row>
    <row r="155" spans="1:12" ht="13.5" x14ac:dyDescent="0.15"/>
    <row r="156" spans="1:12" ht="13.5" x14ac:dyDescent="0.15"/>
    <row r="157" spans="1:12" ht="13.5" x14ac:dyDescent="0.15"/>
    <row r="158" spans="1:12" ht="13.5" x14ac:dyDescent="0.15"/>
    <row r="159" spans="1:12" ht="13.5" x14ac:dyDescent="0.15"/>
    <row r="160" spans="1:12" ht="13.5" x14ac:dyDescent="0.15">
      <c r="C160" s="15" t="s">
        <v>28</v>
      </c>
      <c r="D160" s="15"/>
      <c r="E160" s="57" t="s">
        <v>27</v>
      </c>
      <c r="F160" s="15" t="s">
        <v>49</v>
      </c>
      <c r="G160" s="15" t="s">
        <v>43</v>
      </c>
    </row>
    <row r="161" spans="2:12" ht="13.5" x14ac:dyDescent="0.15">
      <c r="B161" s="164" t="s">
        <v>15</v>
      </c>
      <c r="C161" s="17" t="s">
        <v>9</v>
      </c>
      <c r="D161" s="158" t="s">
        <v>171</v>
      </c>
      <c r="E161" s="123"/>
      <c r="F161" s="19" t="s">
        <v>44</v>
      </c>
      <c r="G161" s="19"/>
    </row>
    <row r="162" spans="2:12" ht="13.5" x14ac:dyDescent="0.15">
      <c r="B162" s="162"/>
      <c r="C162" s="159" t="s">
        <v>52</v>
      </c>
      <c r="D162" s="160"/>
      <c r="E162" s="18">
        <v>2000</v>
      </c>
      <c r="F162" s="19" t="s">
        <v>183</v>
      </c>
      <c r="G162" s="19" t="s">
        <v>45</v>
      </c>
    </row>
    <row r="163" spans="2:12" ht="13.5" x14ac:dyDescent="0.15">
      <c r="B163" s="162"/>
      <c r="C163" s="137" t="s">
        <v>8</v>
      </c>
      <c r="D163" s="123"/>
      <c r="E163" s="5">
        <v>50</v>
      </c>
      <c r="F163" s="19" t="s">
        <v>51</v>
      </c>
      <c r="G163" s="19" t="str">
        <f>IF(D161="し尿処理施設","kL/日","トン/日")</f>
        <v>トン/日</v>
      </c>
    </row>
    <row r="164" spans="2:12" ht="13.5" x14ac:dyDescent="0.15">
      <c r="B164" s="163"/>
      <c r="C164" s="81" t="s">
        <v>168</v>
      </c>
      <c r="D164" s="76"/>
      <c r="E164" s="80">
        <v>0</v>
      </c>
      <c r="F164" s="77" t="s">
        <v>166</v>
      </c>
      <c r="G164" s="78" t="s">
        <v>164</v>
      </c>
      <c r="H164" s="79" t="s">
        <v>165</v>
      </c>
    </row>
    <row r="165" spans="2:12" ht="13.5" x14ac:dyDescent="0.15">
      <c r="B165" s="161" t="s">
        <v>13</v>
      </c>
      <c r="C165" s="137" t="s">
        <v>11</v>
      </c>
      <c r="D165" s="123"/>
      <c r="E165" s="5">
        <v>2021</v>
      </c>
      <c r="F165" s="19" t="s">
        <v>184</v>
      </c>
      <c r="G165" s="19" t="str">
        <f t="shared" ref="G165:G171" si="0">$G$162</f>
        <v>年</v>
      </c>
    </row>
    <row r="166" spans="2:12" ht="13.5" x14ac:dyDescent="0.15">
      <c r="B166" s="162"/>
      <c r="C166" s="137" t="s">
        <v>96</v>
      </c>
      <c r="D166" s="123"/>
      <c r="E166" s="5">
        <v>3</v>
      </c>
      <c r="F166" s="56" t="s">
        <v>97</v>
      </c>
      <c r="G166" s="19" t="str">
        <f t="shared" si="0"/>
        <v>年</v>
      </c>
    </row>
    <row r="167" spans="2:12" ht="13.5" x14ac:dyDescent="0.15">
      <c r="B167" s="162"/>
      <c r="C167" s="81" t="s">
        <v>167</v>
      </c>
      <c r="D167" s="76"/>
      <c r="E167" s="80">
        <v>0</v>
      </c>
      <c r="F167" s="77" t="s">
        <v>166</v>
      </c>
      <c r="G167" s="78" t="s">
        <v>164</v>
      </c>
      <c r="H167" s="79" t="s">
        <v>165</v>
      </c>
    </row>
    <row r="168" spans="2:12" ht="13.5" x14ac:dyDescent="0.15">
      <c r="B168" s="163"/>
      <c r="C168" s="137" t="s">
        <v>12</v>
      </c>
      <c r="D168" s="123"/>
      <c r="E168" s="5">
        <v>2036</v>
      </c>
      <c r="F168" s="19" t="s">
        <v>50</v>
      </c>
      <c r="G168" s="19" t="str">
        <f t="shared" si="0"/>
        <v>年</v>
      </c>
      <c r="I168" s="108" t="s">
        <v>217</v>
      </c>
      <c r="J168" s="109"/>
      <c r="K168" s="110"/>
    </row>
    <row r="169" spans="2:12" ht="13.5" x14ac:dyDescent="0.15">
      <c r="B169" s="166" t="s">
        <v>14</v>
      </c>
      <c r="C169" s="137" t="s">
        <v>52</v>
      </c>
      <c r="D169" s="123"/>
      <c r="E169" s="5">
        <v>2026</v>
      </c>
      <c r="F169" s="19" t="s">
        <v>185</v>
      </c>
      <c r="G169" s="19" t="str">
        <f t="shared" si="0"/>
        <v>年</v>
      </c>
      <c r="I169" s="107" t="s">
        <v>23</v>
      </c>
      <c r="J169" s="16">
        <f>LCC算出ツール作業用!C36/1000</f>
        <v>2324.9778292462502</v>
      </c>
      <c r="K169" s="20" t="s">
        <v>42</v>
      </c>
    </row>
    <row r="170" spans="2:12" ht="13.5" x14ac:dyDescent="0.15">
      <c r="B170" s="167"/>
      <c r="C170" s="137" t="s">
        <v>94</v>
      </c>
      <c r="D170" s="123"/>
      <c r="E170" s="5">
        <v>3</v>
      </c>
      <c r="F170" s="56" t="s">
        <v>97</v>
      </c>
      <c r="G170" s="19" t="str">
        <f t="shared" si="0"/>
        <v>年</v>
      </c>
      <c r="I170" s="107" t="s">
        <v>215</v>
      </c>
      <c r="J170" s="16">
        <f>LCC算出ツール作業用!F37/1000</f>
        <v>525.5903962809831</v>
      </c>
      <c r="K170" s="20" t="s">
        <v>42</v>
      </c>
    </row>
    <row r="171" spans="2:12" ht="13.5" x14ac:dyDescent="0.15">
      <c r="B171" s="167"/>
      <c r="C171" s="137" t="s">
        <v>59</v>
      </c>
      <c r="D171" s="123"/>
      <c r="E171" s="5">
        <v>20</v>
      </c>
      <c r="F171" s="19" t="s">
        <v>60</v>
      </c>
      <c r="G171" s="19" t="str">
        <f t="shared" si="0"/>
        <v>年</v>
      </c>
      <c r="I171" s="107" t="s">
        <v>216</v>
      </c>
      <c r="J171" s="16">
        <f>LCC算出ツール作業用!C39/1000</f>
        <v>2649.5933600894132</v>
      </c>
      <c r="K171" s="20" t="s">
        <v>42</v>
      </c>
    </row>
    <row r="172" spans="2:12" ht="13.5" x14ac:dyDescent="0.15">
      <c r="B172" s="167"/>
      <c r="C172" s="137" t="s">
        <v>8</v>
      </c>
      <c r="D172" s="123"/>
      <c r="E172" s="5">
        <v>40</v>
      </c>
      <c r="F172" s="19" t="s">
        <v>51</v>
      </c>
      <c r="G172" s="19" t="str">
        <f>$G$163</f>
        <v>トン/日</v>
      </c>
    </row>
    <row r="173" spans="2:12" ht="13.5" x14ac:dyDescent="0.15">
      <c r="B173" s="167"/>
      <c r="C173" s="81" t="s">
        <v>169</v>
      </c>
      <c r="D173" s="76"/>
      <c r="E173" s="80">
        <v>0</v>
      </c>
      <c r="F173" s="77" t="s">
        <v>166</v>
      </c>
      <c r="G173" s="78" t="s">
        <v>164</v>
      </c>
      <c r="H173" s="79" t="s">
        <v>165</v>
      </c>
    </row>
    <row r="174" spans="2:12" ht="13.5" x14ac:dyDescent="0.15">
      <c r="B174" s="159"/>
      <c r="C174" s="81" t="s">
        <v>212</v>
      </c>
      <c r="D174" s="100"/>
      <c r="E174" s="80">
        <v>0</v>
      </c>
      <c r="F174" s="77" t="s">
        <v>166</v>
      </c>
      <c r="G174" s="78" t="s">
        <v>164</v>
      </c>
      <c r="H174" s="79"/>
    </row>
    <row r="175" spans="2:12" ht="29.45" customHeight="1" x14ac:dyDescent="0.15">
      <c r="B175" s="98" t="s">
        <v>186</v>
      </c>
      <c r="C175" s="88"/>
      <c r="D175" s="86"/>
      <c r="E175" s="89">
        <v>0</v>
      </c>
      <c r="F175" s="90" t="s">
        <v>175</v>
      </c>
      <c r="G175" s="78"/>
      <c r="H175" s="133" t="s">
        <v>208</v>
      </c>
      <c r="I175" s="134"/>
      <c r="J175" s="134"/>
      <c r="K175" s="134"/>
      <c r="L175" s="134"/>
    </row>
    <row r="176" spans="2:12" ht="13.5" x14ac:dyDescent="0.15">
      <c r="B176" s="137" t="s">
        <v>54</v>
      </c>
      <c r="C176" s="165"/>
      <c r="D176" s="123"/>
      <c r="E176" s="5">
        <v>4</v>
      </c>
      <c r="F176" s="19" t="s">
        <v>62</v>
      </c>
      <c r="G176" s="19" t="s">
        <v>61</v>
      </c>
    </row>
    <row r="177" ht="13.5" x14ac:dyDescent="0.15"/>
    <row r="178" ht="13.5" x14ac:dyDescent="0.15"/>
    <row r="179" ht="13.5" x14ac:dyDescent="0.15"/>
    <row r="180" ht="13.5" x14ac:dyDescent="0.15"/>
    <row r="181" ht="13.5" x14ac:dyDescent="0.15"/>
    <row r="182" ht="13.5" x14ac:dyDescent="0.15"/>
    <row r="183" ht="13.5" x14ac:dyDescent="0.15"/>
    <row r="184" ht="13.5" x14ac:dyDescent="0.15"/>
    <row r="185" ht="13.5" x14ac:dyDescent="0.15"/>
    <row r="186" ht="13.5" x14ac:dyDescent="0.15"/>
    <row r="187" ht="13.5" x14ac:dyDescent="0.15"/>
    <row r="188" ht="13.5" x14ac:dyDescent="0.15"/>
    <row r="189" ht="13.5" x14ac:dyDescent="0.15"/>
    <row r="190" ht="13.5" x14ac:dyDescent="0.15"/>
    <row r="191" ht="13.5" x14ac:dyDescent="0.15"/>
    <row r="192" ht="13.5" x14ac:dyDescent="0.15"/>
    <row r="193" spans="2:8" ht="13.5" x14ac:dyDescent="0.15"/>
    <row r="194" spans="2:8" ht="13.5" x14ac:dyDescent="0.15"/>
    <row r="195" spans="2:8" ht="13.5" x14ac:dyDescent="0.15">
      <c r="B195" t="s">
        <v>56</v>
      </c>
    </row>
    <row r="196" spans="2:8" ht="13.5" x14ac:dyDescent="0.15">
      <c r="B196" s="147" t="s">
        <v>69</v>
      </c>
      <c r="C196" s="148"/>
      <c r="D196" s="147" t="s">
        <v>87</v>
      </c>
      <c r="E196" s="149"/>
      <c r="F196" s="46">
        <f>E165</f>
        <v>2021</v>
      </c>
      <c r="G196" s="47" t="s">
        <v>88</v>
      </c>
      <c r="H196" s="71"/>
    </row>
    <row r="197" spans="2:8" ht="13.5" x14ac:dyDescent="0.15">
      <c r="B197" s="48"/>
      <c r="C197" s="49"/>
      <c r="D197" s="50">
        <f>F197-F196+1</f>
        <v>16</v>
      </c>
      <c r="E197" s="51" t="s">
        <v>89</v>
      </c>
      <c r="F197" s="52">
        <f>E168</f>
        <v>2036</v>
      </c>
      <c r="G197" s="53" t="s">
        <v>86</v>
      </c>
      <c r="H197" s="71"/>
    </row>
    <row r="198" spans="2:8" ht="13.5" x14ac:dyDescent="0.15">
      <c r="B198" s="150" t="s">
        <v>70</v>
      </c>
      <c r="C198" s="151"/>
      <c r="D198" s="152" t="s">
        <v>71</v>
      </c>
      <c r="E198" s="153"/>
      <c r="F198" s="152" t="s">
        <v>72</v>
      </c>
      <c r="G198" s="153"/>
      <c r="H198" s="54"/>
    </row>
    <row r="199" spans="2:8" ht="13.5" x14ac:dyDescent="0.15">
      <c r="B199" s="154" t="s">
        <v>73</v>
      </c>
      <c r="C199" s="154"/>
      <c r="D199" s="41">
        <f ca="1">LCC算出ツール作業用!F43</f>
        <v>929758.99897201546</v>
      </c>
      <c r="E199" s="4" t="s">
        <v>82</v>
      </c>
      <c r="F199" s="41">
        <f ca="1">LCC算出ツール作業用!C46</f>
        <v>695572.93725761899</v>
      </c>
      <c r="G199" s="4" t="s">
        <v>82</v>
      </c>
      <c r="H199" s="31"/>
    </row>
    <row r="200" spans="2:8" ht="13.5" x14ac:dyDescent="0.15">
      <c r="B200" s="154" t="s">
        <v>74</v>
      </c>
      <c r="C200" s="154"/>
      <c r="D200" s="19" t="s">
        <v>75</v>
      </c>
      <c r="E200" s="4" t="s">
        <v>82</v>
      </c>
      <c r="F200" s="41">
        <f>LCC算出ツール作業用!C44</f>
        <v>2356686.7869494446</v>
      </c>
      <c r="G200" s="4" t="s">
        <v>82</v>
      </c>
      <c r="H200" s="31"/>
    </row>
    <row r="201" spans="2:8" ht="13.5" x14ac:dyDescent="0.15">
      <c r="B201" s="122" t="s">
        <v>214</v>
      </c>
      <c r="C201" s="123"/>
      <c r="D201" s="104"/>
      <c r="E201" s="105"/>
      <c r="F201" s="106">
        <f>LCC算出ツール作業用!C45</f>
        <v>0</v>
      </c>
      <c r="G201" s="4" t="s">
        <v>82</v>
      </c>
      <c r="H201" s="31"/>
    </row>
    <row r="202" spans="2:8" ht="14.25" thickBot="1" x14ac:dyDescent="0.2">
      <c r="B202" s="155" t="s">
        <v>76</v>
      </c>
      <c r="C202" s="155"/>
      <c r="D202" s="42">
        <f>LCC算出ツール作業用!F42</f>
        <v>505634.54790147825</v>
      </c>
      <c r="E202" s="36" t="s">
        <v>82</v>
      </c>
      <c r="F202" s="37" t="s">
        <v>75</v>
      </c>
      <c r="G202" s="36" t="s">
        <v>82</v>
      </c>
      <c r="H202" s="31"/>
    </row>
    <row r="203" spans="2:8" ht="15" thickTop="1" thickBot="1" x14ac:dyDescent="0.2">
      <c r="B203" s="156" t="s">
        <v>77</v>
      </c>
      <c r="C203" s="156"/>
      <c r="D203" s="43">
        <f ca="1">SUM(D199:D202)</f>
        <v>1435393.5468734936</v>
      </c>
      <c r="E203" s="38" t="s">
        <v>82</v>
      </c>
      <c r="F203" s="43">
        <f ca="1">SUM(F199:F202)</f>
        <v>3052259.7242070637</v>
      </c>
      <c r="G203" s="38" t="s">
        <v>82</v>
      </c>
      <c r="H203" s="31"/>
    </row>
    <row r="204" spans="2:8" ht="14.25" thickTop="1" x14ac:dyDescent="0.15">
      <c r="B204" s="146" t="s">
        <v>78</v>
      </c>
      <c r="C204" s="40" t="s">
        <v>79</v>
      </c>
      <c r="D204" s="39" t="s">
        <v>85</v>
      </c>
      <c r="E204" s="45" t="s">
        <v>82</v>
      </c>
      <c r="F204" s="39" t="s">
        <v>85</v>
      </c>
      <c r="G204" s="40" t="s">
        <v>82</v>
      </c>
      <c r="H204" s="31"/>
    </row>
    <row r="205" spans="2:8" ht="14.25" thickBot="1" x14ac:dyDescent="0.2">
      <c r="B205" s="157"/>
      <c r="C205" s="36" t="s">
        <v>80</v>
      </c>
      <c r="D205" s="37" t="s">
        <v>85</v>
      </c>
      <c r="E205" s="36" t="s">
        <v>82</v>
      </c>
      <c r="F205" s="42">
        <f>LCC算出ツール作業用!C52</f>
        <v>735612.56974122149</v>
      </c>
      <c r="G205" s="36" t="s">
        <v>82</v>
      </c>
      <c r="H205" s="31"/>
    </row>
    <row r="206" spans="2:8" ht="14.25" thickTop="1" x14ac:dyDescent="0.15">
      <c r="B206" s="146" t="s">
        <v>81</v>
      </c>
      <c r="C206" s="146"/>
      <c r="D206" s="44">
        <f ca="1">D203</f>
        <v>1435393.5468734936</v>
      </c>
      <c r="E206" s="40" t="s">
        <v>82</v>
      </c>
      <c r="F206" s="44">
        <f ca="1">F203-F205</f>
        <v>2316647.1544658421</v>
      </c>
      <c r="G206" s="40" t="s">
        <v>82</v>
      </c>
      <c r="H206" s="31"/>
    </row>
    <row r="207" spans="2:8" ht="13.5" x14ac:dyDescent="0.15"/>
  </sheetData>
  <mergeCells count="106">
    <mergeCell ref="A55:A57"/>
    <mergeCell ref="B11:B13"/>
    <mergeCell ref="C14:H14"/>
    <mergeCell ref="C15:D15"/>
    <mergeCell ref="E15:H15"/>
    <mergeCell ref="A58:A61"/>
    <mergeCell ref="C17:H17"/>
    <mergeCell ref="C6:H6"/>
    <mergeCell ref="C7:H7"/>
    <mergeCell ref="C8:H8"/>
    <mergeCell ref="C9:D9"/>
    <mergeCell ref="E9:H9"/>
    <mergeCell ref="C16:H16"/>
    <mergeCell ref="C18:H18"/>
    <mergeCell ref="C19:H19"/>
    <mergeCell ref="C20:H20"/>
    <mergeCell ref="C21:H21"/>
    <mergeCell ref="C22:H22"/>
    <mergeCell ref="C23:H23"/>
    <mergeCell ref="C24:H24"/>
    <mergeCell ref="B41:L46"/>
    <mergeCell ref="A53:A54"/>
    <mergeCell ref="B53:B54"/>
    <mergeCell ref="C53:M53"/>
    <mergeCell ref="B30:L35"/>
    <mergeCell ref="B161:B164"/>
    <mergeCell ref="F198:G198"/>
    <mergeCell ref="B199:C199"/>
    <mergeCell ref="C169:D169"/>
    <mergeCell ref="C170:D170"/>
    <mergeCell ref="C171:D171"/>
    <mergeCell ref="C172:D172"/>
    <mergeCell ref="B176:D176"/>
    <mergeCell ref="B169:B174"/>
    <mergeCell ref="F89:F90"/>
    <mergeCell ref="C89:E90"/>
    <mergeCell ref="G89:G90"/>
    <mergeCell ref="A76:A77"/>
    <mergeCell ref="A89:A90"/>
    <mergeCell ref="B89:B90"/>
    <mergeCell ref="B206:C206"/>
    <mergeCell ref="B196:C196"/>
    <mergeCell ref="D196:E196"/>
    <mergeCell ref="B198:C198"/>
    <mergeCell ref="D198:E198"/>
    <mergeCell ref="B200:C200"/>
    <mergeCell ref="B202:C202"/>
    <mergeCell ref="B203:C203"/>
    <mergeCell ref="B204:B205"/>
    <mergeCell ref="C118:F118"/>
    <mergeCell ref="C117:F117"/>
    <mergeCell ref="C106:E106"/>
    <mergeCell ref="C108:E108"/>
    <mergeCell ref="C109:E109"/>
    <mergeCell ref="C111:E111"/>
    <mergeCell ref="C103:E103"/>
    <mergeCell ref="C104:E104"/>
    <mergeCell ref="C105:E105"/>
    <mergeCell ref="A62:A64"/>
    <mergeCell ref="A65:A68"/>
    <mergeCell ref="A69:A71"/>
    <mergeCell ref="A72:A74"/>
    <mergeCell ref="C101:E101"/>
    <mergeCell ref="C102:E102"/>
    <mergeCell ref="B144:L149"/>
    <mergeCell ref="H175:L175"/>
    <mergeCell ref="G119:H119"/>
    <mergeCell ref="G118:H118"/>
    <mergeCell ref="G117:H117"/>
    <mergeCell ref="G116:H116"/>
    <mergeCell ref="B130:L135"/>
    <mergeCell ref="C119:F119"/>
    <mergeCell ref="C120:F120"/>
    <mergeCell ref="G120:H120"/>
    <mergeCell ref="C100:E100"/>
    <mergeCell ref="H89:M89"/>
    <mergeCell ref="C95:E95"/>
    <mergeCell ref="C96:E96"/>
    <mergeCell ref="C97:E97"/>
    <mergeCell ref="C98:E98"/>
    <mergeCell ref="C99:E99"/>
    <mergeCell ref="C91:E91"/>
    <mergeCell ref="A112:A113"/>
    <mergeCell ref="C112:E112"/>
    <mergeCell ref="C113:E113"/>
    <mergeCell ref="C114:E114"/>
    <mergeCell ref="B201:C201"/>
    <mergeCell ref="A91:A93"/>
    <mergeCell ref="A94:A97"/>
    <mergeCell ref="A98:A100"/>
    <mergeCell ref="A101:A104"/>
    <mergeCell ref="C92:E92"/>
    <mergeCell ref="C93:E93"/>
    <mergeCell ref="C94:E94"/>
    <mergeCell ref="C116:F116"/>
    <mergeCell ref="C107:E107"/>
    <mergeCell ref="C110:E110"/>
    <mergeCell ref="A105:A107"/>
    <mergeCell ref="A108:A110"/>
    <mergeCell ref="D161:E161"/>
    <mergeCell ref="C162:D162"/>
    <mergeCell ref="C163:D163"/>
    <mergeCell ref="B165:B168"/>
    <mergeCell ref="C165:D165"/>
    <mergeCell ref="C166:D166"/>
    <mergeCell ref="C168:D168"/>
  </mergeCells>
  <phoneticPr fontId="1"/>
  <dataValidations count="16">
    <dataValidation type="list" allowBlank="1" showInputMessage="1" showErrorMessage="1" sqref="G11:G13">
      <formula1>"　,1,2,3,4,5,6,7,8,9,10,11,12,13,14,15,16,17,18,19,20,21,22,23,24,25,26,27,28,29,30,31"</formula1>
    </dataValidation>
    <dataValidation type="list" allowBlank="1" showInputMessage="1" showErrorMessage="1" sqref="E11:E13">
      <formula1>"　,1,2,3,4,5,6,7,8,9,10,11,12"</formula1>
    </dataValidation>
    <dataValidation type="whole" allowBlank="1" showInputMessage="1" showErrorMessage="1" sqref="E170 E166">
      <formula1>1</formula1>
      <formula2>5</formula2>
    </dataValidation>
    <dataValidation type="whole" allowBlank="1" showInputMessage="1" showErrorMessage="1" sqref="E176">
      <formula1>0</formula1>
      <formula2>10</formula2>
    </dataValidation>
    <dataValidation type="whole" allowBlank="1" showInputMessage="1" showErrorMessage="1" sqref="E171">
      <formula1>20</formula1>
      <formula2>40</formula2>
    </dataValidation>
    <dataValidation type="whole" allowBlank="1" showInputMessage="1" showErrorMessage="1" sqref="E162">
      <formula1>1980</formula1>
      <formula2>2020</formula2>
    </dataValidation>
    <dataValidation type="whole" operator="greaterThan" allowBlank="1" showInputMessage="1" showErrorMessage="1" sqref="E163 E172">
      <formula1>0</formula1>
    </dataValidation>
    <dataValidation type="whole" allowBlank="1" showInputMessage="1" showErrorMessage="1" sqref="E169">
      <formula1>2021</formula1>
      <formula2>2060</formula2>
    </dataValidation>
    <dataValidation type="whole" allowBlank="1" showInputMessage="1" showErrorMessage="1" sqref="E168">
      <formula1>2030</formula1>
      <formula2>2060</formula2>
    </dataValidation>
    <dataValidation type="whole" allowBlank="1" showInputMessage="1" showErrorMessage="1" sqref="E165">
      <formula1>2020</formula1>
      <formula2>2050</formula2>
    </dataValidation>
    <dataValidation type="whole" allowBlank="1" showInputMessage="1" showErrorMessage="1" sqref="F157">
      <formula1>1980</formula1>
      <formula2>2000</formula2>
    </dataValidation>
    <dataValidation type="list" allowBlank="1" showInputMessage="1" showErrorMessage="1" sqref="F91:F115">
      <formula1>"　,1,2,3,4"</formula1>
    </dataValidation>
    <dataValidation type="list" allowBlank="1" showInputMessage="1" showErrorMessage="1" sqref="H91:M115">
      <formula1>"　,○"</formula1>
    </dataValidation>
    <dataValidation type="whole" operator="greaterThanOrEqual" allowBlank="1" showInputMessage="1" showErrorMessage="1" sqref="E164 E167 E173:E174">
      <formula1>0</formula1>
    </dataValidation>
    <dataValidation type="list" allowBlank="1" showInputMessage="1" showErrorMessage="1" sqref="D161:E161">
      <formula1>"バッチ運転,准連続運転,全連続運転(発電なし),全連続運転(発電付き),粗大ごみ処理施設,リサイクル・資源化施設,ごみ燃料化施設,ごみ高速堆肥化施設,バイオガス化施設,し尿処理施設"</formula1>
    </dataValidation>
    <dataValidation type="whole" allowBlank="1" showInputMessage="1" showErrorMessage="1" sqref="E175">
      <formula1>0</formula1>
      <formula2>1</formula2>
    </dataValidation>
  </dataValidations>
  <pageMargins left="0.70866141732283472" right="0.70866141732283472" top="0.74803149606299213" bottom="0.74803149606299213" header="0.31496062992125984" footer="0.31496062992125984"/>
  <pageSetup paperSize="9" scale="57" fitToHeight="6" orientation="portrait" r:id="rId1"/>
  <rowBreaks count="2" manualBreakCount="2">
    <brk id="83" max="12" man="1"/>
    <brk id="140"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T16"/>
  <sheetViews>
    <sheetView workbookViewId="0">
      <selection activeCell="C5" sqref="C5"/>
    </sheetView>
  </sheetViews>
  <sheetFormatPr defaultRowHeight="13.5" x14ac:dyDescent="0.15"/>
  <cols>
    <col min="1" max="1" width="16.125" customWidth="1"/>
    <col min="2" max="2" width="15.5" customWidth="1"/>
    <col min="3" max="3" width="9" bestFit="1" customWidth="1"/>
  </cols>
  <sheetData>
    <row r="3" spans="1:72" x14ac:dyDescent="0.15">
      <c r="B3" t="s">
        <v>189</v>
      </c>
    </row>
    <row r="4" spans="1:72" x14ac:dyDescent="0.15">
      <c r="B4" s="87" t="s">
        <v>176</v>
      </c>
      <c r="C4" s="12">
        <v>1</v>
      </c>
      <c r="D4" s="12">
        <v>2</v>
      </c>
      <c r="E4" s="12">
        <v>3</v>
      </c>
      <c r="F4" s="12">
        <v>4</v>
      </c>
      <c r="G4" s="12">
        <v>5</v>
      </c>
      <c r="H4" s="12">
        <v>6</v>
      </c>
      <c r="I4" s="12">
        <v>7</v>
      </c>
      <c r="J4" s="12">
        <v>8</v>
      </c>
      <c r="K4" s="12">
        <v>9</v>
      </c>
      <c r="L4" s="12">
        <v>10</v>
      </c>
      <c r="M4" s="12">
        <v>11</v>
      </c>
      <c r="N4" s="12">
        <v>12</v>
      </c>
      <c r="O4" s="12">
        <v>13</v>
      </c>
      <c r="P4" s="12">
        <v>14</v>
      </c>
      <c r="Q4" s="12">
        <v>15</v>
      </c>
      <c r="R4" s="12">
        <v>16</v>
      </c>
      <c r="S4" s="12">
        <v>17</v>
      </c>
      <c r="T4" s="12">
        <v>18</v>
      </c>
      <c r="U4" s="12">
        <v>19</v>
      </c>
      <c r="V4" s="12">
        <v>20</v>
      </c>
      <c r="W4" s="12">
        <v>21</v>
      </c>
      <c r="X4" s="12">
        <v>22</v>
      </c>
      <c r="Y4" s="12">
        <v>23</v>
      </c>
      <c r="Z4" s="12">
        <v>24</v>
      </c>
      <c r="AA4" s="12">
        <v>25</v>
      </c>
      <c r="AB4" s="12">
        <v>26</v>
      </c>
      <c r="AC4" s="12">
        <v>27</v>
      </c>
      <c r="AD4" s="12">
        <v>28</v>
      </c>
      <c r="AE4" s="12">
        <v>29</v>
      </c>
      <c r="AF4" s="12">
        <v>30</v>
      </c>
      <c r="AG4" s="12">
        <v>31</v>
      </c>
      <c r="AH4" s="12">
        <v>32</v>
      </c>
      <c r="AI4" s="12">
        <v>33</v>
      </c>
      <c r="AJ4" s="12">
        <v>34</v>
      </c>
      <c r="AK4" s="12">
        <v>35</v>
      </c>
      <c r="AL4" s="12">
        <v>36</v>
      </c>
      <c r="AM4" s="12">
        <v>37</v>
      </c>
      <c r="AN4" s="12">
        <v>38</v>
      </c>
      <c r="AO4" s="12">
        <v>39</v>
      </c>
      <c r="AP4" s="12">
        <v>40</v>
      </c>
      <c r="AQ4" s="12">
        <v>41</v>
      </c>
      <c r="AR4" s="12">
        <v>42</v>
      </c>
      <c r="AS4" s="12">
        <v>43</v>
      </c>
      <c r="AT4" s="12">
        <v>44</v>
      </c>
      <c r="AU4" s="12">
        <v>45</v>
      </c>
      <c r="AV4" s="12">
        <v>46</v>
      </c>
      <c r="AW4" s="12">
        <v>47</v>
      </c>
      <c r="AX4" s="12">
        <v>48</v>
      </c>
      <c r="AY4" s="12">
        <v>49</v>
      </c>
      <c r="AZ4" s="12">
        <v>50</v>
      </c>
      <c r="BA4" s="12">
        <v>51</v>
      </c>
      <c r="BB4" s="12">
        <v>52</v>
      </c>
      <c r="BC4" s="12">
        <v>53</v>
      </c>
      <c r="BD4" s="12">
        <v>54</v>
      </c>
      <c r="BE4" s="12">
        <v>55</v>
      </c>
      <c r="BF4" s="12">
        <v>56</v>
      </c>
      <c r="BG4" s="12">
        <v>57</v>
      </c>
      <c r="BH4" s="12">
        <v>58</v>
      </c>
      <c r="BI4" s="12">
        <v>59</v>
      </c>
      <c r="BJ4" s="12">
        <v>60</v>
      </c>
      <c r="BK4" s="12">
        <v>61</v>
      </c>
      <c r="BL4" s="12">
        <v>62</v>
      </c>
      <c r="BM4" s="12">
        <v>63</v>
      </c>
      <c r="BN4" s="12">
        <v>64</v>
      </c>
      <c r="BO4" s="12">
        <v>65</v>
      </c>
      <c r="BP4" s="12">
        <v>66</v>
      </c>
      <c r="BQ4" s="12">
        <v>67</v>
      </c>
      <c r="BR4" s="12">
        <v>68</v>
      </c>
      <c r="BS4" s="12">
        <v>69</v>
      </c>
      <c r="BT4" s="12">
        <v>70</v>
      </c>
    </row>
    <row r="5" spans="1:72" x14ac:dyDescent="0.15">
      <c r="A5" t="s">
        <v>182</v>
      </c>
      <c r="B5" s="13" t="s">
        <v>177</v>
      </c>
      <c r="C5" s="91">
        <v>0.46500000000000002</v>
      </c>
      <c r="D5" s="91">
        <v>0.65700000000000003</v>
      </c>
      <c r="E5" s="91">
        <v>1.2130000000000001</v>
      </c>
      <c r="F5" s="91">
        <v>1.532</v>
      </c>
      <c r="G5" s="91">
        <v>1.978</v>
      </c>
      <c r="H5" s="91">
        <v>2.044</v>
      </c>
      <c r="I5" s="91">
        <v>2.4710000000000001</v>
      </c>
      <c r="J5" s="91">
        <v>2.6080000000000001</v>
      </c>
      <c r="K5" s="91">
        <v>2.5870000000000002</v>
      </c>
      <c r="L5" s="91">
        <v>2.6040000000000001</v>
      </c>
      <c r="M5" s="91">
        <v>2.8330000000000002</v>
      </c>
      <c r="N5" s="91">
        <v>3.1219999999999999</v>
      </c>
      <c r="O5" s="91">
        <v>2.9889999999999999</v>
      </c>
      <c r="P5" s="91">
        <v>3.3639999999999999</v>
      </c>
      <c r="Q5" s="91">
        <v>3.2029999999999998</v>
      </c>
      <c r="R5" s="91">
        <v>3.3530000000000002</v>
      </c>
      <c r="S5" s="91">
        <v>3.4329999999999998</v>
      </c>
      <c r="T5" s="91">
        <v>3.427</v>
      </c>
      <c r="U5" s="91">
        <v>3.5139999999999998</v>
      </c>
      <c r="V5" s="91">
        <v>3.5289999999999999</v>
      </c>
      <c r="W5" s="91">
        <v>3.5950000000000002</v>
      </c>
      <c r="X5" s="91">
        <v>3.7679999999999998</v>
      </c>
      <c r="Y5" s="91">
        <v>3.968</v>
      </c>
      <c r="Z5" s="91">
        <v>3.7440000000000002</v>
      </c>
      <c r="AA5" s="91">
        <v>3.7429999999999999</v>
      </c>
      <c r="AB5" s="91">
        <v>4.2850000000000001</v>
      </c>
      <c r="AC5" s="91">
        <v>4.0739999999999998</v>
      </c>
      <c r="AD5" s="91">
        <v>4.1559999999999997</v>
      </c>
      <c r="AE5" s="91">
        <v>4.6980000000000004</v>
      </c>
      <c r="AF5" s="91">
        <v>5.3360000000000003</v>
      </c>
      <c r="AG5" s="91">
        <v>5.4740000000000002</v>
      </c>
      <c r="AH5" s="91">
        <v>5.4409999999999998</v>
      </c>
      <c r="AI5" s="91">
        <v>5.2</v>
      </c>
      <c r="AJ5" s="91">
        <v>5.4980000000000002</v>
      </c>
      <c r="AK5" s="91">
        <v>5.56</v>
      </c>
      <c r="AL5" s="91">
        <v>5.8520000000000003</v>
      </c>
      <c r="AM5" s="91">
        <v>6.6210000000000004</v>
      </c>
      <c r="AN5" s="91">
        <v>6.85</v>
      </c>
      <c r="AO5" s="91">
        <v>6.891</v>
      </c>
      <c r="AP5" s="91">
        <v>7.4210000000000003</v>
      </c>
      <c r="AQ5" s="91">
        <v>7.476</v>
      </c>
      <c r="AR5" s="91">
        <v>6.9969999999999999</v>
      </c>
      <c r="AS5" s="91">
        <v>7.8090000000000002</v>
      </c>
      <c r="AT5" s="91">
        <v>10.462999999999999</v>
      </c>
      <c r="AU5" s="91">
        <v>10.670999999999999</v>
      </c>
      <c r="AV5" s="91">
        <v>9.9410000000000007</v>
      </c>
      <c r="AW5" s="91">
        <v>10.082000000000001</v>
      </c>
      <c r="AX5" s="91">
        <v>16.001000000000001</v>
      </c>
      <c r="AY5" s="91">
        <v>14.523</v>
      </c>
      <c r="AZ5" s="91">
        <v>14.673</v>
      </c>
      <c r="BA5" s="91">
        <v>14.673</v>
      </c>
      <c r="BB5" s="91">
        <v>14.673</v>
      </c>
      <c r="BC5" s="91">
        <v>14.673</v>
      </c>
      <c r="BD5" s="91">
        <v>14.673</v>
      </c>
      <c r="BE5" s="91">
        <v>14.673</v>
      </c>
      <c r="BF5" s="91">
        <v>14.673</v>
      </c>
      <c r="BG5" s="91">
        <v>14.673</v>
      </c>
      <c r="BH5" s="91">
        <v>14.673</v>
      </c>
      <c r="BI5" s="91">
        <v>14.673</v>
      </c>
      <c r="BJ5" s="91">
        <v>14.673</v>
      </c>
      <c r="BK5" s="91">
        <v>14.673</v>
      </c>
      <c r="BL5" s="91">
        <v>14.673</v>
      </c>
      <c r="BM5" s="91">
        <v>14.673</v>
      </c>
      <c r="BN5" s="91">
        <v>14.673</v>
      </c>
      <c r="BO5" s="91">
        <v>14.673</v>
      </c>
      <c r="BP5" s="91">
        <v>14.673</v>
      </c>
      <c r="BQ5" s="91">
        <v>14.673</v>
      </c>
      <c r="BR5" s="91">
        <v>14.673</v>
      </c>
      <c r="BS5" s="91">
        <v>14.673</v>
      </c>
      <c r="BT5" s="91">
        <v>14.673</v>
      </c>
    </row>
    <row r="8" spans="1:72" x14ac:dyDescent="0.15">
      <c r="B8" t="s">
        <v>187</v>
      </c>
    </row>
    <row r="10" spans="1:72" x14ac:dyDescent="0.15">
      <c r="B10" t="s">
        <v>178</v>
      </c>
      <c r="C10" s="94"/>
      <c r="D10" t="s">
        <v>188</v>
      </c>
    </row>
    <row r="11" spans="1:72" x14ac:dyDescent="0.15">
      <c r="C11" s="95"/>
      <c r="D11" t="s">
        <v>181</v>
      </c>
    </row>
    <row r="13" spans="1:72" x14ac:dyDescent="0.15">
      <c r="B13" s="21" t="s">
        <v>179</v>
      </c>
      <c r="C13" s="94">
        <v>5000</v>
      </c>
    </row>
    <row r="14" spans="1:72" x14ac:dyDescent="0.15">
      <c r="B14" s="85" t="s">
        <v>176</v>
      </c>
      <c r="C14" s="92">
        <v>1</v>
      </c>
      <c r="D14" s="92">
        <v>2</v>
      </c>
      <c r="E14" s="92">
        <v>3</v>
      </c>
      <c r="F14" s="92">
        <v>4</v>
      </c>
      <c r="G14" s="92">
        <v>5</v>
      </c>
      <c r="H14" s="92">
        <v>6</v>
      </c>
      <c r="I14" s="92">
        <v>7</v>
      </c>
      <c r="J14" s="92">
        <v>8</v>
      </c>
      <c r="K14" s="92">
        <v>9</v>
      </c>
      <c r="L14" s="92">
        <v>10</v>
      </c>
      <c r="M14" s="92">
        <v>11</v>
      </c>
      <c r="N14" s="92">
        <v>12</v>
      </c>
      <c r="O14" s="92">
        <v>13</v>
      </c>
      <c r="P14" s="92">
        <v>14</v>
      </c>
      <c r="Q14" s="92">
        <v>15</v>
      </c>
      <c r="R14" s="92">
        <v>16</v>
      </c>
      <c r="S14" s="92">
        <v>17</v>
      </c>
      <c r="T14" s="92">
        <v>18</v>
      </c>
      <c r="U14" s="92">
        <v>19</v>
      </c>
      <c r="V14" s="92">
        <v>20</v>
      </c>
      <c r="W14" s="92">
        <v>21</v>
      </c>
      <c r="X14" s="92">
        <v>22</v>
      </c>
      <c r="Y14" s="92">
        <v>23</v>
      </c>
      <c r="Z14" s="92">
        <v>24</v>
      </c>
      <c r="AA14" s="92">
        <v>25</v>
      </c>
      <c r="AB14" s="92">
        <v>26</v>
      </c>
      <c r="AC14" s="92">
        <v>27</v>
      </c>
      <c r="AD14" s="92">
        <v>28</v>
      </c>
      <c r="AE14" s="92">
        <v>29</v>
      </c>
      <c r="AF14" s="92">
        <v>30</v>
      </c>
      <c r="AG14" s="92">
        <v>31</v>
      </c>
      <c r="AH14" s="92">
        <v>32</v>
      </c>
      <c r="AI14" s="92">
        <v>33</v>
      </c>
      <c r="AJ14" s="92">
        <v>34</v>
      </c>
      <c r="AK14" s="92">
        <v>35</v>
      </c>
      <c r="AL14" s="92">
        <v>36</v>
      </c>
      <c r="AM14" s="92">
        <v>37</v>
      </c>
      <c r="AN14" s="92">
        <v>38</v>
      </c>
      <c r="AO14" s="92">
        <v>39</v>
      </c>
      <c r="AP14" s="92">
        <v>40</v>
      </c>
      <c r="AQ14" s="92">
        <v>41</v>
      </c>
      <c r="AR14" s="92">
        <v>42</v>
      </c>
      <c r="AS14" s="92">
        <v>43</v>
      </c>
      <c r="AT14" s="92">
        <v>44</v>
      </c>
      <c r="AU14" s="92">
        <v>45</v>
      </c>
      <c r="AV14" s="92">
        <v>46</v>
      </c>
      <c r="AW14" s="92">
        <v>47</v>
      </c>
      <c r="AX14" s="92">
        <v>48</v>
      </c>
      <c r="AY14" s="92">
        <v>49</v>
      </c>
      <c r="AZ14" s="92">
        <v>50</v>
      </c>
      <c r="BA14" s="92">
        <v>51</v>
      </c>
      <c r="BB14" s="92">
        <v>52</v>
      </c>
      <c r="BC14" s="92">
        <v>53</v>
      </c>
      <c r="BD14" s="92">
        <v>54</v>
      </c>
      <c r="BE14" s="92">
        <v>55</v>
      </c>
      <c r="BF14" s="92">
        <v>56</v>
      </c>
      <c r="BG14" s="92">
        <v>57</v>
      </c>
      <c r="BH14" s="92">
        <v>58</v>
      </c>
      <c r="BI14" s="92">
        <v>59</v>
      </c>
      <c r="BJ14" s="92">
        <v>60</v>
      </c>
      <c r="BK14" s="92">
        <v>61</v>
      </c>
      <c r="BL14" s="92">
        <v>62</v>
      </c>
      <c r="BM14" s="92">
        <v>63</v>
      </c>
      <c r="BN14" s="92">
        <v>64</v>
      </c>
      <c r="BO14" s="92">
        <v>65</v>
      </c>
      <c r="BP14" s="92">
        <v>66</v>
      </c>
      <c r="BQ14" s="92">
        <v>67</v>
      </c>
      <c r="BR14" s="92">
        <v>68</v>
      </c>
      <c r="BS14" s="92">
        <v>69</v>
      </c>
      <c r="BT14" s="92">
        <v>70</v>
      </c>
    </row>
    <row r="15" spans="1:72" x14ac:dyDescent="0.15">
      <c r="B15" s="93" t="s">
        <v>180</v>
      </c>
      <c r="C15" s="94">
        <v>10000</v>
      </c>
      <c r="D15" s="94">
        <v>10000</v>
      </c>
      <c r="E15" s="94">
        <v>10000</v>
      </c>
      <c r="F15" s="94">
        <v>40000</v>
      </c>
      <c r="G15" s="94">
        <v>40000</v>
      </c>
      <c r="H15" s="94">
        <v>40000</v>
      </c>
      <c r="I15" s="94">
        <v>40000</v>
      </c>
      <c r="J15" s="94">
        <v>80000</v>
      </c>
      <c r="K15" s="94">
        <v>80000</v>
      </c>
      <c r="L15" s="94">
        <v>80000</v>
      </c>
      <c r="M15" s="94">
        <v>80000</v>
      </c>
      <c r="N15" s="94">
        <v>120000</v>
      </c>
      <c r="O15" s="94">
        <v>120000</v>
      </c>
      <c r="P15" s="94">
        <v>120000</v>
      </c>
      <c r="Q15" s="94">
        <v>120000</v>
      </c>
      <c r="R15" s="94">
        <v>120000</v>
      </c>
      <c r="S15" s="94">
        <v>120000</v>
      </c>
      <c r="T15" s="94">
        <v>120000</v>
      </c>
      <c r="U15" s="94">
        <v>120000</v>
      </c>
      <c r="V15" s="94">
        <v>200000</v>
      </c>
      <c r="W15" s="94">
        <v>200000</v>
      </c>
      <c r="X15" s="94">
        <v>200000</v>
      </c>
      <c r="Y15" s="94">
        <v>200000</v>
      </c>
      <c r="Z15" s="94">
        <v>200000</v>
      </c>
      <c r="AA15" s="94">
        <v>200000</v>
      </c>
      <c r="AB15" s="94">
        <v>200000</v>
      </c>
      <c r="AC15" s="94">
        <v>200000</v>
      </c>
      <c r="AD15" s="94">
        <v>200000</v>
      </c>
      <c r="AE15" s="94">
        <v>200000</v>
      </c>
      <c r="AF15" s="94">
        <v>300000</v>
      </c>
      <c r="AG15" s="94">
        <v>300000</v>
      </c>
      <c r="AH15" s="94">
        <v>300000</v>
      </c>
      <c r="AI15" s="94">
        <v>300000</v>
      </c>
      <c r="AJ15" s="94">
        <v>300000</v>
      </c>
      <c r="AK15" s="94">
        <v>300000</v>
      </c>
      <c r="AL15" s="94">
        <v>300000</v>
      </c>
      <c r="AM15" s="94">
        <v>300000</v>
      </c>
      <c r="AN15" s="94">
        <v>300000</v>
      </c>
      <c r="AO15" s="94">
        <v>300000</v>
      </c>
      <c r="AP15" s="94">
        <v>400000</v>
      </c>
      <c r="AQ15" s="94">
        <v>400000</v>
      </c>
      <c r="AR15" s="94">
        <v>400000</v>
      </c>
      <c r="AS15" s="94">
        <v>400000</v>
      </c>
      <c r="AT15" s="94">
        <v>400000</v>
      </c>
      <c r="AU15" s="94">
        <v>400000</v>
      </c>
      <c r="AV15" s="94">
        <v>400000</v>
      </c>
      <c r="AW15" s="94">
        <v>400000</v>
      </c>
      <c r="AX15" s="94">
        <v>400000</v>
      </c>
      <c r="AY15" s="94">
        <v>400000</v>
      </c>
      <c r="AZ15" s="94">
        <v>400000</v>
      </c>
      <c r="BA15" s="94">
        <v>400000</v>
      </c>
      <c r="BB15" s="94">
        <v>400000</v>
      </c>
      <c r="BC15" s="94">
        <v>400000</v>
      </c>
      <c r="BD15" s="94">
        <v>400000</v>
      </c>
      <c r="BE15" s="94">
        <v>400000</v>
      </c>
      <c r="BF15" s="94">
        <v>400000</v>
      </c>
      <c r="BG15" s="94">
        <v>400000</v>
      </c>
      <c r="BH15" s="94">
        <v>400000</v>
      </c>
      <c r="BI15" s="94">
        <v>400000</v>
      </c>
      <c r="BJ15" s="94">
        <v>400000</v>
      </c>
      <c r="BK15" s="94">
        <v>400000</v>
      </c>
      <c r="BL15" s="94">
        <v>400000</v>
      </c>
      <c r="BM15" s="94">
        <v>400000</v>
      </c>
      <c r="BN15" s="94">
        <v>400000</v>
      </c>
      <c r="BO15" s="94">
        <v>400000</v>
      </c>
      <c r="BP15" s="94">
        <v>400000</v>
      </c>
      <c r="BQ15" s="94">
        <v>400000</v>
      </c>
      <c r="BR15" s="94">
        <v>400000</v>
      </c>
      <c r="BS15" s="94">
        <v>400000</v>
      </c>
      <c r="BT15" s="94">
        <v>400000</v>
      </c>
    </row>
    <row r="16" spans="1:72" x14ac:dyDescent="0.15">
      <c r="B16" s="93" t="s">
        <v>177</v>
      </c>
      <c r="C16" s="95">
        <f>C15/$C13/10</f>
        <v>0.2</v>
      </c>
      <c r="D16" s="95">
        <f t="shared" ref="D16:F16" si="0">D15/$C13/10</f>
        <v>0.2</v>
      </c>
      <c r="E16" s="95">
        <f t="shared" si="0"/>
        <v>0.2</v>
      </c>
      <c r="F16" s="95">
        <f t="shared" si="0"/>
        <v>0.8</v>
      </c>
      <c r="G16" s="95">
        <f t="shared" ref="G16" si="1">G15/$C13/10</f>
        <v>0.8</v>
      </c>
      <c r="H16" s="95">
        <f t="shared" ref="H16" si="2">H15/$C13/10</f>
        <v>0.8</v>
      </c>
      <c r="I16" s="95">
        <f t="shared" ref="I16" si="3">I15/$C13/10</f>
        <v>0.8</v>
      </c>
      <c r="J16" s="95">
        <f t="shared" ref="J16" si="4">J15/$C13/10</f>
        <v>1.6</v>
      </c>
      <c r="K16" s="95">
        <f t="shared" ref="K16" si="5">K15/$C13/10</f>
        <v>1.6</v>
      </c>
      <c r="L16" s="95">
        <f t="shared" ref="L16:N16" si="6">L15/$C13/10</f>
        <v>1.6</v>
      </c>
      <c r="M16" s="95">
        <f t="shared" si="6"/>
        <v>1.6</v>
      </c>
      <c r="N16" s="95">
        <f t="shared" si="6"/>
        <v>2.4</v>
      </c>
      <c r="O16" s="95">
        <f t="shared" ref="O16" si="7">O15/$C13/10</f>
        <v>2.4</v>
      </c>
      <c r="P16" s="95">
        <f t="shared" ref="P16" si="8">P15/$C13/10</f>
        <v>2.4</v>
      </c>
      <c r="Q16" s="95">
        <f t="shared" ref="Q16" si="9">Q15/$C13/10</f>
        <v>2.4</v>
      </c>
      <c r="R16" s="95">
        <f t="shared" ref="R16" si="10">R15/$C13/10</f>
        <v>2.4</v>
      </c>
      <c r="S16" s="95">
        <f t="shared" ref="S16" si="11">S15/$C13/10</f>
        <v>2.4</v>
      </c>
      <c r="T16" s="95">
        <f t="shared" ref="T16" si="12">T15/$C13/10</f>
        <v>2.4</v>
      </c>
      <c r="U16" s="95">
        <f t="shared" ref="U16" si="13">U15/$C13/10</f>
        <v>2.4</v>
      </c>
      <c r="V16" s="95">
        <f t="shared" ref="V16" si="14">V15/$C13/10</f>
        <v>4</v>
      </c>
      <c r="W16" s="95">
        <f t="shared" ref="W16" si="15">W15/$C13/10</f>
        <v>4</v>
      </c>
      <c r="X16" s="95">
        <f t="shared" ref="X16" si="16">X15/$C13/10</f>
        <v>4</v>
      </c>
      <c r="Y16" s="95">
        <f t="shared" ref="Y16" si="17">Y15/$C13/10</f>
        <v>4</v>
      </c>
      <c r="Z16" s="95">
        <f t="shared" ref="Z16" si="18">Z15/$C13/10</f>
        <v>4</v>
      </c>
      <c r="AA16" s="95">
        <f t="shared" ref="AA16" si="19">AA15/$C13/10</f>
        <v>4</v>
      </c>
      <c r="AB16" s="95">
        <f t="shared" ref="AB16" si="20">AB15/$C13/10</f>
        <v>4</v>
      </c>
      <c r="AC16" s="95">
        <f t="shared" ref="AC16" si="21">AC15/$C13/10</f>
        <v>4</v>
      </c>
      <c r="AD16" s="95">
        <f t="shared" ref="AD16" si="22">AD15/$C13/10</f>
        <v>4</v>
      </c>
      <c r="AE16" s="95">
        <f t="shared" ref="AE16:AF16" si="23">AE15/$C13/10</f>
        <v>4</v>
      </c>
      <c r="AF16" s="95">
        <f t="shared" si="23"/>
        <v>6</v>
      </c>
      <c r="AG16" s="95">
        <f t="shared" ref="AG16" si="24">AG15/$C13/10</f>
        <v>6</v>
      </c>
      <c r="AH16" s="95">
        <f t="shared" ref="AH16" si="25">AH15/$C13/10</f>
        <v>6</v>
      </c>
      <c r="AI16" s="95">
        <f t="shared" ref="AI16" si="26">AI15/$C13/10</f>
        <v>6</v>
      </c>
      <c r="AJ16" s="95">
        <f t="shared" ref="AJ16" si="27">AJ15/$C13/10</f>
        <v>6</v>
      </c>
      <c r="AK16" s="95">
        <f t="shared" ref="AK16" si="28">AK15/$C13/10</f>
        <v>6</v>
      </c>
      <c r="AL16" s="95">
        <f t="shared" ref="AL16" si="29">AL15/$C13/10</f>
        <v>6</v>
      </c>
      <c r="AM16" s="95">
        <f t="shared" ref="AM16" si="30">AM15/$C13/10</f>
        <v>6</v>
      </c>
      <c r="AN16" s="95">
        <f t="shared" ref="AN16" si="31">AN15/$C13/10</f>
        <v>6</v>
      </c>
      <c r="AO16" s="95">
        <f t="shared" ref="AO16:AP16" si="32">AO15/$C13/10</f>
        <v>6</v>
      </c>
      <c r="AP16" s="95">
        <f t="shared" si="32"/>
        <v>8</v>
      </c>
      <c r="AQ16" s="95">
        <f t="shared" ref="AQ16" si="33">AQ15/$C13/10</f>
        <v>8</v>
      </c>
      <c r="AR16" s="95">
        <f t="shared" ref="AR16" si="34">AR15/$C13/10</f>
        <v>8</v>
      </c>
      <c r="AS16" s="95">
        <f t="shared" ref="AS16" si="35">AS15/$C13/10</f>
        <v>8</v>
      </c>
      <c r="AT16" s="95">
        <f t="shared" ref="AT16" si="36">AT15/$C13/10</f>
        <v>8</v>
      </c>
      <c r="AU16" s="95">
        <f t="shared" ref="AU16" si="37">AU15/$C13/10</f>
        <v>8</v>
      </c>
      <c r="AV16" s="95">
        <f t="shared" ref="AV16" si="38">AV15/$C13/10</f>
        <v>8</v>
      </c>
      <c r="AW16" s="95">
        <f t="shared" ref="AW16" si="39">AW15/$C13/10</f>
        <v>8</v>
      </c>
      <c r="AX16" s="95">
        <f t="shared" ref="AX16" si="40">AX15/$C13/10</f>
        <v>8</v>
      </c>
      <c r="AY16" s="95">
        <f t="shared" ref="AY16" si="41">AY15/$C13/10</f>
        <v>8</v>
      </c>
      <c r="AZ16" s="95">
        <f t="shared" ref="AZ16" si="42">AZ15/$C13/10</f>
        <v>8</v>
      </c>
      <c r="BA16" s="95">
        <f t="shared" ref="BA16" si="43">BA15/$C13/10</f>
        <v>8</v>
      </c>
      <c r="BB16" s="95">
        <f t="shared" ref="BB16" si="44">BB15/$C13/10</f>
        <v>8</v>
      </c>
      <c r="BC16" s="95">
        <f t="shared" ref="BC16" si="45">BC15/$C13/10</f>
        <v>8</v>
      </c>
      <c r="BD16" s="95">
        <f t="shared" ref="BD16" si="46">BD15/$C13/10</f>
        <v>8</v>
      </c>
      <c r="BE16" s="95">
        <f t="shared" ref="BE16" si="47">BE15/$C13/10</f>
        <v>8</v>
      </c>
      <c r="BF16" s="95">
        <f t="shared" ref="BF16" si="48">BF15/$C13/10</f>
        <v>8</v>
      </c>
      <c r="BG16" s="95">
        <f t="shared" ref="BG16" si="49">BG15/$C13/10</f>
        <v>8</v>
      </c>
      <c r="BH16" s="95">
        <f t="shared" ref="BH16" si="50">BH15/$C13/10</f>
        <v>8</v>
      </c>
      <c r="BI16" s="95">
        <f t="shared" ref="BI16" si="51">BI15/$C13/10</f>
        <v>8</v>
      </c>
      <c r="BJ16" s="95">
        <f t="shared" ref="BJ16" si="52">BJ15/$C13/10</f>
        <v>8</v>
      </c>
      <c r="BK16" s="95">
        <f t="shared" ref="BK16" si="53">BK15/$C13/10</f>
        <v>8</v>
      </c>
      <c r="BL16" s="95">
        <f t="shared" ref="BL16" si="54">BL15/$C13/10</f>
        <v>8</v>
      </c>
      <c r="BM16" s="95">
        <f t="shared" ref="BM16" si="55">BM15/$C13/10</f>
        <v>8</v>
      </c>
      <c r="BN16" s="95">
        <f t="shared" ref="BN16" si="56">BN15/$C13/10</f>
        <v>8</v>
      </c>
      <c r="BO16" s="95">
        <f t="shared" ref="BO16" si="57">BO15/$C13/10</f>
        <v>8</v>
      </c>
      <c r="BP16" s="95">
        <f t="shared" ref="BP16" si="58">BP15/$C13/10</f>
        <v>8</v>
      </c>
      <c r="BQ16" s="95">
        <f t="shared" ref="BQ16" si="59">BQ15/$C13/10</f>
        <v>8</v>
      </c>
      <c r="BR16" s="95">
        <f t="shared" ref="BR16" si="60">BR15/$C13/10</f>
        <v>8</v>
      </c>
      <c r="BS16" s="95">
        <f t="shared" ref="BS16" si="61">BS15/$C13/10</f>
        <v>8</v>
      </c>
      <c r="BT16" s="95">
        <f t="shared" ref="BT16" si="62">BT15/$C13/10</f>
        <v>8</v>
      </c>
    </row>
  </sheetData>
  <phoneticPr fontId="1"/>
  <dataValidations count="1">
    <dataValidation type="decimal" operator="greaterThan" allowBlank="1" showInputMessage="1" showErrorMessage="1" sqref="C5:BT5 C13 C15:BT15 C10">
      <formula1>0</formula1>
    </dataValidation>
  </dataValidations>
  <pageMargins left="0.7" right="0.7" top="0.75" bottom="0.75" header="0.3" footer="0.3"/>
  <pageSetup paperSize="9"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96"/>
  <sheetViews>
    <sheetView zoomScale="110" zoomScaleNormal="110" workbookViewId="0">
      <selection activeCell="E22" sqref="E22"/>
    </sheetView>
  </sheetViews>
  <sheetFormatPr defaultRowHeight="13.5" x14ac:dyDescent="0.15"/>
  <cols>
    <col min="1" max="1" width="17" customWidth="1"/>
    <col min="2" max="2" width="19.125" customWidth="1"/>
    <col min="3" max="3" width="12.875" bestFit="1" customWidth="1"/>
    <col min="4" max="5" width="13.625" customWidth="1"/>
    <col min="6" max="6" width="11.125" customWidth="1"/>
    <col min="7" max="7" width="9.875" bestFit="1" customWidth="1"/>
    <col min="8" max="8" width="12.5" customWidth="1"/>
  </cols>
  <sheetData>
    <row r="1" spans="2:62" x14ac:dyDescent="0.15">
      <c r="D1">
        <v>3</v>
      </c>
      <c r="E1">
        <v>4</v>
      </c>
      <c r="F1">
        <v>5</v>
      </c>
      <c r="G1">
        <v>6</v>
      </c>
      <c r="H1">
        <v>7</v>
      </c>
    </row>
    <row r="2" spans="2:62" x14ac:dyDescent="0.15">
      <c r="B2" s="6" t="s">
        <v>2</v>
      </c>
      <c r="C2" s="6" t="s">
        <v>30</v>
      </c>
      <c r="D2" s="6" t="s">
        <v>31</v>
      </c>
      <c r="E2" s="6" t="s">
        <v>32</v>
      </c>
      <c r="F2" s="6"/>
      <c r="G2" s="6" t="s">
        <v>33</v>
      </c>
      <c r="H2" s="6"/>
    </row>
    <row r="3" spans="2:62" x14ac:dyDescent="0.15">
      <c r="B3" t="str">
        <f>'ひな形(簡略版)'!D161</f>
        <v>粗大ごみ処理施設</v>
      </c>
      <c r="C3" s="6" t="s">
        <v>34</v>
      </c>
      <c r="D3" s="7">
        <f>VLOOKUP($B$3,$B$5:$G$15,D1,FALSE)</f>
        <v>46499.556584924998</v>
      </c>
      <c r="E3" s="7">
        <f>VLOOKUP($B$3,$B$5:$G$15,E1,FALSE)</f>
        <v>11274</v>
      </c>
      <c r="F3" s="8">
        <f>VLOOKUP($B$3,$B$5:$G$15,F1,FALSE)</f>
        <v>-1.4E-3</v>
      </c>
      <c r="G3" s="7">
        <f>VLOOKUP($B$3,$B$5:$G$15,G1,FALSE)</f>
        <v>145661</v>
      </c>
      <c r="H3" s="8">
        <f>VLOOKUP($B$3,$B$5:$H$15,H1,FALSE)</f>
        <v>-1.9699999999999999E-2</v>
      </c>
    </row>
    <row r="4" spans="2:62" x14ac:dyDescent="0.15">
      <c r="B4" s="6" t="s">
        <v>2</v>
      </c>
      <c r="C4" s="6" t="s">
        <v>30</v>
      </c>
      <c r="D4" s="6" t="s">
        <v>31</v>
      </c>
      <c r="E4" s="6" t="s">
        <v>32</v>
      </c>
      <c r="F4" s="6"/>
      <c r="G4" s="6" t="s">
        <v>33</v>
      </c>
      <c r="H4" s="6"/>
    </row>
    <row r="5" spans="2:62" x14ac:dyDescent="0.15">
      <c r="B5" t="s">
        <v>3</v>
      </c>
      <c r="C5" t="s">
        <v>34</v>
      </c>
      <c r="D5" s="1">
        <v>69226.766666800002</v>
      </c>
      <c r="E5" s="1">
        <v>143723</v>
      </c>
      <c r="F5" s="3">
        <v>-3.9E-2</v>
      </c>
      <c r="G5" s="1">
        <v>138146</v>
      </c>
      <c r="H5" s="3">
        <v>-7.4000000000000003E-3</v>
      </c>
    </row>
    <row r="6" spans="2:62" x14ac:dyDescent="0.15">
      <c r="B6" t="s">
        <v>4</v>
      </c>
      <c r="C6" t="s">
        <v>34</v>
      </c>
      <c r="D6" s="1">
        <v>37722.822631972245</v>
      </c>
      <c r="E6" s="1">
        <v>84829</v>
      </c>
      <c r="F6" s="3">
        <v>-1.2E-2</v>
      </c>
      <c r="G6" s="1">
        <v>107573</v>
      </c>
      <c r="H6" s="3">
        <v>-3.2000000000000002E-3</v>
      </c>
    </row>
    <row r="7" spans="2:62" x14ac:dyDescent="0.15">
      <c r="B7" t="s">
        <v>47</v>
      </c>
      <c r="C7" t="s">
        <v>34</v>
      </c>
      <c r="D7" s="1">
        <v>32196.384128708214</v>
      </c>
      <c r="E7" s="1">
        <v>29174</v>
      </c>
      <c r="F7" s="3">
        <v>-2E-3</v>
      </c>
      <c r="G7" s="1">
        <v>82954</v>
      </c>
      <c r="H7" s="3">
        <v>-1.6999999999999999E-3</v>
      </c>
    </row>
    <row r="8" spans="2:62" x14ac:dyDescent="0.15">
      <c r="B8" t="s">
        <v>48</v>
      </c>
      <c r="C8" t="s">
        <v>34</v>
      </c>
      <c r="D8" s="1">
        <v>49706.094211556898</v>
      </c>
      <c r="E8" s="1">
        <v>19829</v>
      </c>
      <c r="F8" s="3">
        <v>-1.2999999999999999E-3</v>
      </c>
      <c r="G8" s="1">
        <v>69794</v>
      </c>
      <c r="H8" s="3">
        <v>-5.9000000000000003E-4</v>
      </c>
    </row>
    <row r="9" spans="2:62" x14ac:dyDescent="0.15">
      <c r="B9" t="s">
        <v>171</v>
      </c>
      <c r="C9" t="s">
        <v>34</v>
      </c>
      <c r="D9" s="1">
        <v>46499.556584924998</v>
      </c>
      <c r="E9" s="1">
        <v>11274</v>
      </c>
      <c r="F9" s="3">
        <v>-1.4E-3</v>
      </c>
      <c r="G9" s="1">
        <v>145661</v>
      </c>
      <c r="H9" s="3">
        <v>-1.9699999999999999E-2</v>
      </c>
    </row>
    <row r="10" spans="2:62" x14ac:dyDescent="0.15">
      <c r="B10" t="s">
        <v>170</v>
      </c>
      <c r="C10" t="s">
        <v>34</v>
      </c>
      <c r="D10" s="1">
        <v>46499.556584924998</v>
      </c>
      <c r="E10" s="1">
        <v>11274</v>
      </c>
      <c r="F10" s="3">
        <v>-1.4E-3</v>
      </c>
      <c r="G10" s="1">
        <v>145661</v>
      </c>
      <c r="H10" s="3">
        <v>-1.9699999999999999E-2</v>
      </c>
    </row>
    <row r="11" spans="2:62" x14ac:dyDescent="0.15">
      <c r="B11" t="s">
        <v>172</v>
      </c>
      <c r="C11" t="s">
        <v>34</v>
      </c>
      <c r="D11" s="1">
        <v>61303.005002858779</v>
      </c>
      <c r="E11" s="1">
        <v>18719.37248427673</v>
      </c>
      <c r="F11" s="3">
        <v>0</v>
      </c>
      <c r="G11" s="1">
        <v>80500.431034482754</v>
      </c>
      <c r="H11" s="3">
        <v>0</v>
      </c>
    </row>
    <row r="12" spans="2:62" x14ac:dyDescent="0.15">
      <c r="B12" t="s">
        <v>173</v>
      </c>
      <c r="C12" t="s">
        <v>34</v>
      </c>
      <c r="D12" s="1">
        <v>70180</v>
      </c>
      <c r="E12" s="1">
        <v>12200</v>
      </c>
      <c r="F12" s="3">
        <v>0</v>
      </c>
      <c r="G12" s="1">
        <v>70180</v>
      </c>
      <c r="H12" s="3">
        <v>0</v>
      </c>
    </row>
    <row r="13" spans="2:62" x14ac:dyDescent="0.15">
      <c r="B13" t="s">
        <v>174</v>
      </c>
      <c r="C13" t="s">
        <v>34</v>
      </c>
      <c r="D13" s="1">
        <v>56080.833333333328</v>
      </c>
      <c r="E13" s="1">
        <f>AVERAGE(E11,E12)</f>
        <v>15459.686242138365</v>
      </c>
      <c r="F13" s="3">
        <v>0</v>
      </c>
      <c r="G13" s="1">
        <f>D13</f>
        <v>56080.833333333328</v>
      </c>
      <c r="H13" s="3">
        <v>0</v>
      </c>
    </row>
    <row r="14" spans="2:62" x14ac:dyDescent="0.15">
      <c r="B14" t="s">
        <v>46</v>
      </c>
      <c r="C14" t="s">
        <v>35</v>
      </c>
      <c r="D14" s="1">
        <v>24376.421841073785</v>
      </c>
      <c r="E14" s="1">
        <v>26652</v>
      </c>
      <c r="F14" s="3">
        <v>-1.2999999999999999E-2</v>
      </c>
      <c r="G14" s="1">
        <v>55421</v>
      </c>
      <c r="H14" s="3">
        <v>-6.4000000000000003E-3</v>
      </c>
    </row>
    <row r="16" spans="2:62" x14ac:dyDescent="0.15">
      <c r="B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row>
    <row r="17" spans="2:72" x14ac:dyDescent="0.15">
      <c r="B17" s="11" t="s">
        <v>36</v>
      </c>
      <c r="C17" s="12">
        <v>1</v>
      </c>
      <c r="D17" s="12">
        <v>2</v>
      </c>
      <c r="E17" s="12">
        <v>3</v>
      </c>
      <c r="F17" s="12">
        <v>4</v>
      </c>
      <c r="G17" s="12">
        <v>5</v>
      </c>
      <c r="H17" s="12">
        <v>6</v>
      </c>
      <c r="I17" s="12">
        <v>7</v>
      </c>
      <c r="J17" s="12">
        <v>8</v>
      </c>
      <c r="K17" s="12">
        <v>9</v>
      </c>
      <c r="L17" s="12">
        <v>10</v>
      </c>
      <c r="M17" s="12">
        <v>11</v>
      </c>
      <c r="N17" s="12">
        <v>12</v>
      </c>
      <c r="O17" s="12">
        <v>13</v>
      </c>
      <c r="P17" s="12">
        <v>14</v>
      </c>
      <c r="Q17" s="12">
        <v>15</v>
      </c>
      <c r="R17" s="12">
        <v>16</v>
      </c>
      <c r="S17" s="12">
        <v>17</v>
      </c>
      <c r="T17" s="12">
        <v>18</v>
      </c>
      <c r="U17" s="12">
        <v>19</v>
      </c>
      <c r="V17" s="12">
        <v>20</v>
      </c>
      <c r="W17" s="12">
        <v>21</v>
      </c>
      <c r="X17" s="12">
        <v>22</v>
      </c>
      <c r="Y17" s="12">
        <v>23</v>
      </c>
      <c r="Z17" s="12">
        <v>24</v>
      </c>
      <c r="AA17" s="12">
        <v>25</v>
      </c>
      <c r="AB17" s="12">
        <v>26</v>
      </c>
      <c r="AC17" s="12">
        <v>27</v>
      </c>
      <c r="AD17" s="12">
        <v>28</v>
      </c>
      <c r="AE17" s="12">
        <v>29</v>
      </c>
      <c r="AF17" s="12">
        <v>30</v>
      </c>
      <c r="AG17" s="12">
        <v>31</v>
      </c>
      <c r="AH17" s="12">
        <v>32</v>
      </c>
      <c r="AI17" s="12">
        <v>33</v>
      </c>
      <c r="AJ17" s="12">
        <v>34</v>
      </c>
      <c r="AK17" s="12">
        <v>35</v>
      </c>
      <c r="AL17" s="12">
        <v>36</v>
      </c>
      <c r="AM17" s="12">
        <v>37</v>
      </c>
      <c r="AN17" s="12">
        <v>38</v>
      </c>
      <c r="AO17" s="12">
        <v>39</v>
      </c>
      <c r="AP17" s="12">
        <v>40</v>
      </c>
      <c r="AQ17" s="12">
        <v>41</v>
      </c>
      <c r="AR17" s="12">
        <v>42</v>
      </c>
      <c r="AS17" s="12">
        <v>43</v>
      </c>
      <c r="AT17" s="12">
        <v>44</v>
      </c>
      <c r="AU17" s="12">
        <v>45</v>
      </c>
      <c r="AV17" s="12">
        <v>46</v>
      </c>
      <c r="AW17" s="12">
        <v>47</v>
      </c>
      <c r="AX17" s="12">
        <v>48</v>
      </c>
      <c r="AY17" s="12">
        <v>49</v>
      </c>
      <c r="AZ17" s="12">
        <v>50</v>
      </c>
      <c r="BA17" s="12">
        <v>51</v>
      </c>
      <c r="BB17" s="12">
        <v>52</v>
      </c>
      <c r="BC17" s="12">
        <v>53</v>
      </c>
      <c r="BD17" s="12">
        <v>54</v>
      </c>
      <c r="BE17" s="12">
        <v>55</v>
      </c>
      <c r="BF17" s="12">
        <v>56</v>
      </c>
      <c r="BG17" s="12">
        <v>57</v>
      </c>
      <c r="BH17" s="12">
        <v>58</v>
      </c>
      <c r="BI17" s="12">
        <v>59</v>
      </c>
      <c r="BJ17" s="12">
        <v>60</v>
      </c>
      <c r="BK17" s="12">
        <v>61</v>
      </c>
      <c r="BL17" s="12">
        <v>62</v>
      </c>
      <c r="BM17" s="12">
        <v>63</v>
      </c>
      <c r="BN17" s="12">
        <v>64</v>
      </c>
      <c r="BO17" s="12">
        <v>65</v>
      </c>
      <c r="BP17" s="12">
        <v>66</v>
      </c>
      <c r="BQ17" s="12">
        <v>67</v>
      </c>
      <c r="BR17" s="12">
        <v>68</v>
      </c>
      <c r="BS17" s="12">
        <v>69</v>
      </c>
      <c r="BT17" s="12">
        <v>70</v>
      </c>
    </row>
    <row r="18" spans="2:72" x14ac:dyDescent="0.15">
      <c r="B18" s="13" t="str">
        <f>B3</f>
        <v>粗大ごみ処理施設</v>
      </c>
      <c r="C18" s="14">
        <f>IF('ひな形(簡略版)'!$E$175=0,VLOOKUP($B$18,$B$20:$BJ$29,C17+1,FALSE),点検補修費入力!C5)</f>
        <v>1.1247110029671545</v>
      </c>
      <c r="D18" s="14">
        <f>IF('ひな形(簡略版)'!$E$175=0,VLOOKUP($B$18,$B$20:$BJ$29,D17+1,FALSE),点検補修費入力!D5)</f>
        <v>1.4149899931051755</v>
      </c>
      <c r="E18" s="14">
        <f>IF('ひな形(簡略版)'!$E$175=0,VLOOKUP($B$18,$B$20:$BJ$29,E17+1,FALSE),点検補修費入力!E5)</f>
        <v>1.9638471110457907</v>
      </c>
      <c r="F18" s="14">
        <f>IF('ひな形(簡略版)'!$E$175=0,VLOOKUP($B$18,$B$20:$BJ$29,F17+1,FALSE),点検補修費入力!F5)</f>
        <v>1.9738686685804718</v>
      </c>
      <c r="G18" s="14">
        <f>IF('ひな形(簡略版)'!$E$175=0,VLOOKUP($B$18,$B$20:$BJ$29,G17+1,FALSE),点検補修費入力!G5)</f>
        <v>1.6937878792920973</v>
      </c>
      <c r="H18" s="14">
        <f>IF('ひな形(簡略版)'!$E$175=0,VLOOKUP($B$18,$B$20:$BJ$29,H17+1,FALSE),点検補修費入力!H5)</f>
        <v>2.8970135055297228</v>
      </c>
      <c r="I18" s="14">
        <f>IF('ひな形(簡略版)'!$E$175=0,VLOOKUP($B$18,$B$20:$BJ$29,I17+1,FALSE),点検補修費入力!I5)</f>
        <v>2.2246621004289309</v>
      </c>
      <c r="J18" s="14">
        <f>IF('ひな形(簡略版)'!$E$175=0,VLOOKUP($B$18,$B$20:$BJ$29,J17+1,FALSE),点検補修費入力!J5)</f>
        <v>2.6932120284882055</v>
      </c>
      <c r="K18" s="14">
        <f>IF('ひな形(簡略版)'!$E$175=0,VLOOKUP($B$18,$B$20:$BJ$29,K17+1,FALSE),点検補修費入力!K5)</f>
        <v>2.2145139268662848</v>
      </c>
      <c r="L18" s="14">
        <f>IF('ひな形(簡略版)'!$E$175=0,VLOOKUP($B$18,$B$20:$BJ$29,L17+1,FALSE),点検補修費入力!L5)</f>
        <v>2.4306743371781807</v>
      </c>
      <c r="M18" s="14">
        <f>IF('ひな形(簡略版)'!$E$175=0,VLOOKUP($B$18,$B$20:$BJ$29,M17+1,FALSE),点検補修費入力!M5)</f>
        <v>2.5612279510215785</v>
      </c>
      <c r="N18" s="14">
        <f>IF('ひな形(簡略版)'!$E$175=0,VLOOKUP($B$18,$B$20:$BJ$29,N17+1,FALSE),点検補修費入力!N5)</f>
        <v>2.5743602465976445</v>
      </c>
      <c r="O18" s="14">
        <f>IF('ひな形(簡略版)'!$E$175=0,VLOOKUP($B$18,$B$20:$BJ$29,O17+1,FALSE),点検補修費入力!O5)</f>
        <v>2.8004925399465805</v>
      </c>
      <c r="P18" s="14">
        <f>IF('ひな形(簡略版)'!$E$175=0,VLOOKUP($B$18,$B$20:$BJ$29,P17+1,FALSE),点検補修費入力!P5)</f>
        <v>2.4826130929526342</v>
      </c>
      <c r="Q18" s="14">
        <f>IF('ひな形(簡略版)'!$E$175=0,VLOOKUP($B$18,$B$20:$BJ$29,Q17+1,FALSE),点検補修費入力!Q5)</f>
        <v>2.9804995896530082</v>
      </c>
      <c r="R18" s="14">
        <f>IF('ひな形(簡略版)'!$E$175=0,VLOOKUP($B$18,$B$20:$BJ$29,R17+1,FALSE),点検補修費入力!R5)</f>
        <v>3.3002673638859061</v>
      </c>
      <c r="S18" s="14">
        <f>IF('ひな形(簡略版)'!$E$175=0,VLOOKUP($B$18,$B$20:$BJ$29,S17+1,FALSE),点検補修費入力!S5)</f>
        <v>2.5820001606331071</v>
      </c>
      <c r="T18" s="14">
        <f>IF('ひな形(簡略版)'!$E$175=0,VLOOKUP($B$18,$B$20:$BJ$29,T17+1,FALSE),点検補修費入力!T5)</f>
        <v>2.6094035018054722</v>
      </c>
      <c r="U18" s="14">
        <f>IF('ひな形(簡略版)'!$E$175=0,VLOOKUP($B$18,$B$20:$BJ$29,U17+1,FALSE),点検補修費入力!U5)</f>
        <v>2.5266260381281422</v>
      </c>
      <c r="V18" s="14">
        <f>IF('ひな形(簡略版)'!$E$175=0,VLOOKUP($B$18,$B$20:$BJ$29,V17+1,FALSE),点検補修費入力!V5)</f>
        <v>3.0881068289080718</v>
      </c>
      <c r="W18" s="14">
        <f>IF('ひな形(簡略版)'!$E$175=0,VLOOKUP($B$18,$B$20:$BJ$29,W17+1,FALSE),点検補修費入力!W5)</f>
        <v>2.3400842173117309</v>
      </c>
      <c r="X18" s="14">
        <f>IF('ひな形(簡略版)'!$E$175=0,VLOOKUP($B$18,$B$20:$BJ$29,X17+1,FALSE),点検補修費入力!X5)</f>
        <v>2.5196353761000232</v>
      </c>
      <c r="Y18" s="14">
        <f>IF('ひな形(簡略版)'!$E$175=0,VLOOKUP($B$18,$B$20:$BJ$29,Y17+1,FALSE),点検補修費入力!Y5)</f>
        <v>2.4462047522945785</v>
      </c>
      <c r="Z18" s="14">
        <f>IF('ひな形(簡略版)'!$E$175=0,VLOOKUP($B$18,$B$20:$BJ$29,Z17+1,FALSE),点検補修費入力!Z5)</f>
        <v>3.1276745019671122</v>
      </c>
      <c r="AA18" s="14">
        <f>IF('ひな形(簡略版)'!$E$175=0,VLOOKUP($B$18,$B$20:$BJ$29,AA17+1,FALSE),点検補修費入力!AA5)</f>
        <v>2.9874022436030727</v>
      </c>
      <c r="AB18" s="14">
        <f>IF('ひな形(簡略版)'!$E$175=0,VLOOKUP($B$18,$B$20:$BJ$29,AB17+1,FALSE),点検補修費入力!AB5)</f>
        <v>3.0034180641916337</v>
      </c>
      <c r="AC18" s="14">
        <f>IF('ひな形(簡略版)'!$E$175=0,VLOOKUP($B$18,$B$20:$BJ$29,AC17+1,FALSE),点検補修費入力!AC5)</f>
        <v>3.9406637673723628</v>
      </c>
      <c r="AD18" s="14">
        <f>IF('ひな形(簡略版)'!$E$175=0,VLOOKUP($B$18,$B$20:$BJ$29,AD17+1,FALSE),点検補修費入力!AD5)</f>
        <v>3.3541930547235599</v>
      </c>
      <c r="AE18" s="14">
        <f>IF('ひな形(簡略版)'!$E$175=0,VLOOKUP($B$18,$B$20:$BJ$29,AE17+1,FALSE),点検補修費入力!AE5)</f>
        <v>3.4784102630784912</v>
      </c>
      <c r="AF18" s="14">
        <f>IF('ひな形(簡略版)'!$E$175=0,VLOOKUP($B$18,$B$20:$BJ$29,AF17+1,FALSE),点検補修費入力!AF5)</f>
        <v>4.8481405740438772</v>
      </c>
      <c r="AG18" s="14">
        <f>IF('ひな形(簡略版)'!$E$175=0,VLOOKUP($B$18,$B$20:$BJ$29,AG17+1,FALSE),点検補修費入力!AG5)</f>
        <v>7.408540163678782</v>
      </c>
      <c r="AH18" s="14">
        <f>IF('ひな形(簡略版)'!$E$175=0,VLOOKUP($B$18,$B$20:$BJ$29,AH17+1,FALSE),点検補修費入力!AH5)</f>
        <v>5.616199406057043</v>
      </c>
      <c r="AI18" s="14">
        <f>IF('ひな形(簡略版)'!$E$175=0,VLOOKUP($B$18,$B$20:$BJ$29,AI17+1,FALSE),点検補修費入力!AI5)</f>
        <v>5.6324543805694054</v>
      </c>
      <c r="AJ18" s="14">
        <f>IF('ひな形(簡略版)'!$E$175=0,VLOOKUP($B$18,$B$20:$BJ$29,AJ17+1,FALSE),点検補修費入力!AJ5)</f>
        <v>3.0403284938000974</v>
      </c>
      <c r="AK18" s="14">
        <f>IF('ひな形(簡略版)'!$E$175=0,VLOOKUP($B$18,$B$20:$BJ$29,AK17+1,FALSE),点検補修費入力!AK5)</f>
        <v>2.6749585314041959</v>
      </c>
      <c r="AL18" s="14">
        <f>IF('ひな形(簡略版)'!$E$175=0,VLOOKUP($B$18,$B$20:$BJ$29,AL17+1,FALSE),点検補修費入力!AL5)</f>
        <v>3.3907575225518984</v>
      </c>
      <c r="AM18" s="14">
        <f>IF('ひな形(簡略版)'!$E$175=0,VLOOKUP($B$18,$B$20:$BJ$29,AM17+1,FALSE),点検補修費入力!AM5)</f>
        <v>1.7692373041917719</v>
      </c>
      <c r="AN18" s="14">
        <f>IF('ひな形(簡略版)'!$E$175=0,VLOOKUP($B$18,$B$20:$BJ$29,AN17+1,FALSE),点検補修費入力!AN5)</f>
        <v>5.0875164543000002</v>
      </c>
      <c r="AO18" s="14">
        <f>IF('ひな形(簡略版)'!$E$175=0,VLOOKUP($B$18,$B$20:$BJ$29,AO17+1,FALSE),点検補修費入力!AO5)</f>
        <v>11.919367782974684</v>
      </c>
      <c r="AP18" s="14">
        <f>IF('ひな形(簡略版)'!$E$175=0,VLOOKUP($B$18,$B$20:$BJ$29,AP17+1,FALSE),点検補修費入力!AP5)</f>
        <v>7.2146289160392412</v>
      </c>
      <c r="AQ18" s="14">
        <f>IF('ひな形(簡略版)'!$E$175=0,VLOOKUP($B$18,$B$20:$BJ$29,AQ17+1,FALSE),点検補修費入力!AQ5)</f>
        <v>10.634433065797468</v>
      </c>
      <c r="AR18" s="14">
        <f>IF('ひな形(簡略版)'!$E$175=0,VLOOKUP($B$18,$B$20:$BJ$29,AR17+1,FALSE),点検補修費入力!AR5)</f>
        <v>9.5874556284430401</v>
      </c>
      <c r="AS18" s="14">
        <f>IF('ひな形(簡略版)'!$E$175=0,VLOOKUP($B$18,$B$20:$BJ$29,AS17+1,FALSE),点検補修費入力!AS5)</f>
        <v>8.5331001860206293</v>
      </c>
      <c r="AT18" s="14">
        <f>IF('ひな形(簡略版)'!$E$175=0,VLOOKUP($B$18,$B$20:$BJ$29,AT17+1,FALSE),点検補修費入力!AT5)</f>
        <v>10.05161378863291</v>
      </c>
      <c r="AU18" s="14">
        <f>IF('ひな形(簡略版)'!$E$175=0,VLOOKUP($B$18,$B$20:$BJ$29,AU17+1,FALSE),点検補修費入力!AU5)</f>
        <v>10.05161378863291</v>
      </c>
      <c r="AV18" s="14">
        <f>IF('ひな形(簡略版)'!$E$175=0,VLOOKUP($B$18,$B$20:$BJ$29,AV17+1,FALSE),点検補修費入力!AV5)</f>
        <v>10.05161378863291</v>
      </c>
      <c r="AW18" s="14">
        <f>IF('ひな形(簡略版)'!$E$175=0,VLOOKUP($B$18,$B$20:$BJ$29,AW17+1,FALSE),点検補修費入力!AW5)</f>
        <v>10.05161378863291</v>
      </c>
      <c r="AX18" s="14">
        <f>IF('ひな形(簡略版)'!$E$175=0,VLOOKUP($B$18,$B$20:$BJ$29,AX17+1,FALSE),点検補修費入力!AX5)</f>
        <v>10.05161378863291</v>
      </c>
      <c r="AY18" s="14">
        <f>IF('ひな形(簡略版)'!$E$175=0,VLOOKUP($B$18,$B$20:$BJ$29,AY17+1,FALSE),点検補修費入力!AY5)</f>
        <v>10.05161378863291</v>
      </c>
      <c r="AZ18" s="14">
        <f>IF('ひな形(簡略版)'!$E$175=0,VLOOKUP($B$18,$B$20:$BJ$29,AZ17+1,FALSE),点検補修費入力!AZ5)</f>
        <v>10.05161378863291</v>
      </c>
      <c r="BA18" s="14">
        <f>IF('ひな形(簡略版)'!$E$175=0,VLOOKUP($B$18,$B$20:$BJ$29,BA17+1,FALSE),点検補修費入力!BA5)</f>
        <v>10.05161378863291</v>
      </c>
      <c r="BB18" s="14">
        <f>IF('ひな形(簡略版)'!$E$175=0,VLOOKUP($B$18,$B$20:$BJ$29,BB17+1,FALSE),点検補修費入力!BB5)</f>
        <v>10.05161378863291</v>
      </c>
      <c r="BC18" s="14">
        <f>IF('ひな形(簡略版)'!$E$175=0,VLOOKUP($B$18,$B$20:$BJ$29,BC17+1,FALSE),点検補修費入力!BC5)</f>
        <v>10.05161378863291</v>
      </c>
      <c r="BD18" s="14">
        <f>IF('ひな形(簡略版)'!$E$175=0,VLOOKUP($B$18,$B$20:$BJ$29,BD17+1,FALSE),点検補修費入力!BD5)</f>
        <v>10.05161378863291</v>
      </c>
      <c r="BE18" s="14">
        <f>IF('ひな形(簡略版)'!$E$175=0,VLOOKUP($B$18,$B$20:$BJ$29,BE17+1,FALSE),点検補修費入力!BE5)</f>
        <v>10.05161378863291</v>
      </c>
      <c r="BF18" s="14">
        <f>IF('ひな形(簡略版)'!$E$175=0,VLOOKUP($B$18,$B$20:$BJ$29,BF17+1,FALSE),点検補修費入力!BF5)</f>
        <v>10.05161378863291</v>
      </c>
      <c r="BG18" s="14">
        <f>IF('ひな形(簡略版)'!$E$175=0,VLOOKUP($B$18,$B$20:$BJ$29,BG17+1,FALSE),点検補修費入力!BG5)</f>
        <v>10.05161378863291</v>
      </c>
      <c r="BH18" s="14">
        <f>IF('ひな形(簡略版)'!$E$175=0,VLOOKUP($B$18,$B$20:$BJ$29,BH17+1,FALSE),点検補修費入力!BH5)</f>
        <v>10.05161378863291</v>
      </c>
      <c r="BI18" s="14">
        <f>IF('ひな形(簡略版)'!$E$175=0,VLOOKUP($B$18,$B$20:$BJ$29,BI17+1,FALSE),点検補修費入力!BI5)</f>
        <v>10.05161378863291</v>
      </c>
      <c r="BJ18" s="14">
        <f>IF('ひな形(簡略版)'!$E$175=0,VLOOKUP($B$18,$B$20:$BJ$29,BJ17+1,FALSE),点検補修費入力!BJ5)</f>
        <v>10.05161378863291</v>
      </c>
      <c r="BK18" s="14" t="e">
        <f>IF('ひな形(簡略版)'!$E$175=0,VLOOKUP($B$18,$B$20:$BJ$29,BK17+1,FALSE),点検補修費入力!BK5)</f>
        <v>#REF!</v>
      </c>
      <c r="BL18" s="14" t="e">
        <f>IF('ひな形(簡略版)'!$E$175=0,VLOOKUP($B$18,$B$20:$BJ$29,BL17+1,FALSE),点検補修費入力!BL5)</f>
        <v>#REF!</v>
      </c>
      <c r="BM18" s="14" t="e">
        <f>IF('ひな形(簡略版)'!$E$175=0,VLOOKUP($B$18,$B$20:$BJ$29,BM17+1,FALSE),点検補修費入力!BM5)</f>
        <v>#REF!</v>
      </c>
      <c r="BN18" s="14" t="e">
        <f>IF('ひな形(簡略版)'!$E$175=0,VLOOKUP($B$18,$B$20:$BJ$29,BN17+1,FALSE),点検補修費入力!BN5)</f>
        <v>#REF!</v>
      </c>
      <c r="BO18" s="14" t="e">
        <f>IF('ひな形(簡略版)'!$E$175=0,VLOOKUP($B$18,$B$20:$BJ$29,BO17+1,FALSE),点検補修費入力!BO5)</f>
        <v>#REF!</v>
      </c>
      <c r="BP18" s="14" t="e">
        <f>IF('ひな形(簡略版)'!$E$175=0,VLOOKUP($B$18,$B$20:$BJ$29,BP17+1,FALSE),点検補修費入力!BP5)</f>
        <v>#REF!</v>
      </c>
      <c r="BQ18" s="14" t="e">
        <f>IF('ひな形(簡略版)'!$E$175=0,VLOOKUP($B$18,$B$20:$BJ$29,BQ17+1,FALSE),点検補修費入力!BQ5)</f>
        <v>#REF!</v>
      </c>
      <c r="BR18" s="14" t="e">
        <f>IF('ひな形(簡略版)'!$E$175=0,VLOOKUP($B$18,$B$20:$BJ$29,BR17+1,FALSE),点検補修費入力!BR5)</f>
        <v>#REF!</v>
      </c>
      <c r="BS18" s="14" t="e">
        <f>IF('ひな形(簡略版)'!$E$175=0,VLOOKUP($B$18,$B$20:$BJ$29,BS17+1,FALSE),点検補修費入力!BS5)</f>
        <v>#REF!</v>
      </c>
      <c r="BT18" s="14" t="e">
        <f>IF('ひな形(簡略版)'!$E$175=0,VLOOKUP($B$18,$B$20:$BJ$29,BT17+1,FALSE),点検補修費入力!BT5)</f>
        <v>#REF!</v>
      </c>
    </row>
    <row r="19" spans="2:72" x14ac:dyDescent="0.15">
      <c r="B19" s="11" t="s">
        <v>36</v>
      </c>
      <c r="C19" s="12">
        <v>1</v>
      </c>
      <c r="D19" s="12">
        <v>2</v>
      </c>
      <c r="E19" s="12">
        <v>3</v>
      </c>
      <c r="F19" s="12">
        <v>4</v>
      </c>
      <c r="G19" s="12">
        <v>5</v>
      </c>
      <c r="H19" s="12">
        <v>6</v>
      </c>
      <c r="I19" s="12">
        <v>7</v>
      </c>
      <c r="J19" s="12">
        <v>8</v>
      </c>
      <c r="K19" s="12">
        <v>9</v>
      </c>
      <c r="L19" s="12">
        <v>10</v>
      </c>
      <c r="M19" s="12">
        <v>11</v>
      </c>
      <c r="N19" s="12">
        <v>12</v>
      </c>
      <c r="O19" s="12">
        <v>13</v>
      </c>
      <c r="P19" s="12">
        <v>14</v>
      </c>
      <c r="Q19" s="12">
        <v>15</v>
      </c>
      <c r="R19" s="12">
        <v>16</v>
      </c>
      <c r="S19" s="12">
        <v>17</v>
      </c>
      <c r="T19" s="12">
        <v>18</v>
      </c>
      <c r="U19" s="12">
        <v>19</v>
      </c>
      <c r="V19" s="12">
        <v>20</v>
      </c>
      <c r="W19" s="12">
        <v>21</v>
      </c>
      <c r="X19" s="12">
        <v>22</v>
      </c>
      <c r="Y19" s="12">
        <v>23</v>
      </c>
      <c r="Z19" s="12">
        <v>24</v>
      </c>
      <c r="AA19" s="12">
        <v>25</v>
      </c>
      <c r="AB19" s="12">
        <v>26</v>
      </c>
      <c r="AC19" s="12">
        <v>27</v>
      </c>
      <c r="AD19" s="12">
        <v>28</v>
      </c>
      <c r="AE19" s="12">
        <v>29</v>
      </c>
      <c r="AF19" s="12">
        <v>30</v>
      </c>
      <c r="AG19" s="12">
        <v>31</v>
      </c>
      <c r="AH19" s="12">
        <v>32</v>
      </c>
      <c r="AI19" s="12">
        <v>33</v>
      </c>
      <c r="AJ19" s="12">
        <v>34</v>
      </c>
      <c r="AK19" s="12">
        <v>35</v>
      </c>
      <c r="AL19" s="12">
        <v>36</v>
      </c>
      <c r="AM19" s="12">
        <v>37</v>
      </c>
      <c r="AN19" s="12">
        <v>38</v>
      </c>
      <c r="AO19" s="12">
        <v>39</v>
      </c>
      <c r="AP19" s="12">
        <v>40</v>
      </c>
      <c r="AQ19" s="12">
        <v>41</v>
      </c>
      <c r="AR19" s="12">
        <v>42</v>
      </c>
      <c r="AS19" s="12">
        <v>43</v>
      </c>
      <c r="AT19" s="12">
        <v>44</v>
      </c>
      <c r="AU19" s="12">
        <v>45</v>
      </c>
      <c r="AV19" s="12">
        <v>46</v>
      </c>
      <c r="AW19" s="12">
        <v>47</v>
      </c>
      <c r="AX19" s="12">
        <v>48</v>
      </c>
      <c r="AY19" s="12">
        <v>49</v>
      </c>
      <c r="AZ19" s="12">
        <v>50</v>
      </c>
      <c r="BA19" s="12">
        <v>51</v>
      </c>
      <c r="BB19" s="12">
        <v>52</v>
      </c>
      <c r="BC19" s="12">
        <v>53</v>
      </c>
      <c r="BD19" s="12">
        <v>54</v>
      </c>
      <c r="BE19" s="12">
        <v>55</v>
      </c>
      <c r="BF19" s="12">
        <v>56</v>
      </c>
      <c r="BG19" s="12">
        <v>57</v>
      </c>
      <c r="BH19" s="12">
        <v>58</v>
      </c>
      <c r="BI19" s="12">
        <v>59</v>
      </c>
      <c r="BJ19" s="12">
        <v>60</v>
      </c>
      <c r="BK19" s="12">
        <v>61</v>
      </c>
      <c r="BL19" s="12">
        <v>62</v>
      </c>
      <c r="BM19" s="12">
        <v>63</v>
      </c>
      <c r="BN19" s="12">
        <v>64</v>
      </c>
      <c r="BO19" s="12">
        <v>65</v>
      </c>
      <c r="BP19" s="12">
        <v>66</v>
      </c>
      <c r="BQ19" s="12">
        <v>67</v>
      </c>
      <c r="BR19" s="12">
        <v>68</v>
      </c>
      <c r="BS19" s="12">
        <v>69</v>
      </c>
      <c r="BT19" s="12">
        <v>70</v>
      </c>
    </row>
    <row r="20" spans="2:72" x14ac:dyDescent="0.15">
      <c r="B20" t="s">
        <v>3</v>
      </c>
      <c r="C20" s="9">
        <v>0.46524097249853519</v>
      </c>
      <c r="D20" s="9">
        <v>0.65659737993390066</v>
      </c>
      <c r="E20" s="9">
        <v>1.2125451494346919</v>
      </c>
      <c r="F20" s="9">
        <v>1.5322849511144849</v>
      </c>
      <c r="G20" s="9">
        <v>1.9783154081993515</v>
      </c>
      <c r="H20" s="9">
        <v>2.0439287981242278</v>
      </c>
      <c r="I20" s="9">
        <v>2.4712709980953074</v>
      </c>
      <c r="J20" s="9">
        <v>2.6079369058649369</v>
      </c>
      <c r="K20" s="9">
        <v>2.5865581053219224</v>
      </c>
      <c r="L20" s="9">
        <v>2.6038764606083826</v>
      </c>
      <c r="M20" s="9">
        <v>2.8333676247772854</v>
      </c>
      <c r="N20" s="9">
        <v>3.1215053508323076</v>
      </c>
      <c r="O20" s="9">
        <v>2.9891577940725997</v>
      </c>
      <c r="P20" s="9">
        <v>3.3641127056165949</v>
      </c>
      <c r="Q20" s="9">
        <v>3.2029838957923804</v>
      </c>
      <c r="R20" s="9">
        <v>3.3530927342791084</v>
      </c>
      <c r="S20" s="9">
        <v>3.4331164299739529</v>
      </c>
      <c r="T20" s="9">
        <v>3.4272193900181085</v>
      </c>
      <c r="U20" s="9">
        <v>3.513520113602516</v>
      </c>
      <c r="V20" s="9">
        <v>3.5289189674492714</v>
      </c>
      <c r="W20" s="9">
        <v>3.5950290229297486</v>
      </c>
      <c r="X20" s="9">
        <v>3.7678891584204042</v>
      </c>
      <c r="Y20" s="9">
        <v>3.9681106826121093</v>
      </c>
      <c r="Z20" s="9">
        <v>3.7437783620403602</v>
      </c>
      <c r="AA20" s="9">
        <v>3.7429951253036591</v>
      </c>
      <c r="AB20" s="9">
        <v>4.2852018053023873</v>
      </c>
      <c r="AC20" s="9">
        <v>4.0742126485000778</v>
      </c>
      <c r="AD20" s="9">
        <v>4.1561103845446006</v>
      </c>
      <c r="AE20" s="9">
        <v>4.6979454311377831</v>
      </c>
      <c r="AF20" s="9">
        <v>5.3361935015346988</v>
      </c>
      <c r="AG20" s="9">
        <v>5.474019220760721</v>
      </c>
      <c r="AH20" s="9">
        <v>5.4408555236606544</v>
      </c>
      <c r="AI20" s="9">
        <v>5.1997127686020361</v>
      </c>
      <c r="AJ20" s="9">
        <v>5.4977729180209547</v>
      </c>
      <c r="AK20" s="9">
        <v>5.5596635773268774</v>
      </c>
      <c r="AL20" s="9">
        <v>5.8518563501374059</v>
      </c>
      <c r="AM20" s="9">
        <v>6.6207091016319852</v>
      </c>
      <c r="AN20" s="9">
        <v>6.8500807545024367</v>
      </c>
      <c r="AO20" s="9">
        <v>6.8914786571135904</v>
      </c>
      <c r="AP20" s="9">
        <v>7.4205638381637504</v>
      </c>
      <c r="AQ20" s="9">
        <v>7.4761415870912531</v>
      </c>
      <c r="AR20" s="9">
        <v>6.997163072094799</v>
      </c>
      <c r="AS20" s="9">
        <v>7.8085850902024392</v>
      </c>
      <c r="AT20" s="9">
        <v>10.463362235067439</v>
      </c>
      <c r="AU20" s="9">
        <v>10.670904624277457</v>
      </c>
      <c r="AV20" s="9">
        <v>9.9408208092485566</v>
      </c>
      <c r="AW20" s="9">
        <v>10.081803468208093</v>
      </c>
      <c r="AX20" s="9">
        <v>16.001236994219653</v>
      </c>
      <c r="AY20" s="9">
        <v>14.523109826589595</v>
      </c>
      <c r="AZ20" s="9">
        <v>14.673063583815029</v>
      </c>
      <c r="BA20" s="83">
        <f>AZ20</f>
        <v>14.673063583815029</v>
      </c>
      <c r="BB20" s="83">
        <f t="shared" ref="BB20:BT23" si="0">BA20</f>
        <v>14.673063583815029</v>
      </c>
      <c r="BC20" s="83">
        <f t="shared" si="0"/>
        <v>14.673063583815029</v>
      </c>
      <c r="BD20" s="83">
        <f t="shared" si="0"/>
        <v>14.673063583815029</v>
      </c>
      <c r="BE20" s="83">
        <f t="shared" si="0"/>
        <v>14.673063583815029</v>
      </c>
      <c r="BF20" s="83">
        <f t="shared" si="0"/>
        <v>14.673063583815029</v>
      </c>
      <c r="BG20" s="83">
        <f t="shared" si="0"/>
        <v>14.673063583815029</v>
      </c>
      <c r="BH20" s="83">
        <f t="shared" si="0"/>
        <v>14.673063583815029</v>
      </c>
      <c r="BI20" s="83">
        <f t="shared" si="0"/>
        <v>14.673063583815029</v>
      </c>
      <c r="BJ20" s="83">
        <f t="shared" si="0"/>
        <v>14.673063583815029</v>
      </c>
      <c r="BK20" s="83">
        <f t="shared" si="0"/>
        <v>14.673063583815029</v>
      </c>
      <c r="BL20" s="83">
        <f t="shared" si="0"/>
        <v>14.673063583815029</v>
      </c>
      <c r="BM20" s="83">
        <f t="shared" si="0"/>
        <v>14.673063583815029</v>
      </c>
      <c r="BN20" s="83">
        <f t="shared" si="0"/>
        <v>14.673063583815029</v>
      </c>
      <c r="BO20" s="83">
        <f t="shared" si="0"/>
        <v>14.673063583815029</v>
      </c>
      <c r="BP20" s="83">
        <f t="shared" si="0"/>
        <v>14.673063583815029</v>
      </c>
      <c r="BQ20" s="83">
        <f t="shared" si="0"/>
        <v>14.673063583815029</v>
      </c>
      <c r="BR20" s="83">
        <f t="shared" si="0"/>
        <v>14.673063583815029</v>
      </c>
      <c r="BS20" s="83">
        <f t="shared" si="0"/>
        <v>14.673063583815029</v>
      </c>
      <c r="BT20" s="83">
        <f t="shared" si="0"/>
        <v>14.673063583815029</v>
      </c>
    </row>
    <row r="21" spans="2:72" x14ac:dyDescent="0.15">
      <c r="B21" t="s">
        <v>4</v>
      </c>
      <c r="C21" s="9">
        <v>0.46524097249853519</v>
      </c>
      <c r="D21" s="9">
        <v>0.65659737993390066</v>
      </c>
      <c r="E21" s="9">
        <v>1.2125451494346919</v>
      </c>
      <c r="F21" s="9">
        <v>1.5322849511144849</v>
      </c>
      <c r="G21" s="9">
        <v>1.9783154081993515</v>
      </c>
      <c r="H21" s="9">
        <v>2.0439287981242278</v>
      </c>
      <c r="I21" s="9">
        <v>2.4712709980953074</v>
      </c>
      <c r="J21" s="9">
        <v>2.6079369058649369</v>
      </c>
      <c r="K21" s="9">
        <v>2.5865581053219224</v>
      </c>
      <c r="L21" s="9">
        <v>2.6038764606083826</v>
      </c>
      <c r="M21" s="9">
        <v>2.8333676247772854</v>
      </c>
      <c r="N21" s="9">
        <v>3.1215053508323076</v>
      </c>
      <c r="O21" s="9">
        <v>2.9891577940725997</v>
      </c>
      <c r="P21" s="9">
        <v>3.3641127056165949</v>
      </c>
      <c r="Q21" s="9">
        <v>3.2029838957923804</v>
      </c>
      <c r="R21" s="9">
        <v>3.3530927342791084</v>
      </c>
      <c r="S21" s="9">
        <v>3.4331164299739529</v>
      </c>
      <c r="T21" s="9">
        <v>3.4272193900181085</v>
      </c>
      <c r="U21" s="9">
        <v>3.513520113602516</v>
      </c>
      <c r="V21" s="9">
        <v>3.5289189674492714</v>
      </c>
      <c r="W21" s="9">
        <v>3.5950290229297486</v>
      </c>
      <c r="X21" s="9">
        <v>3.7678891584204042</v>
      </c>
      <c r="Y21" s="9">
        <v>3.9681106826121093</v>
      </c>
      <c r="Z21" s="9">
        <v>3.7437783620403602</v>
      </c>
      <c r="AA21" s="9">
        <v>3.7429951253036591</v>
      </c>
      <c r="AB21" s="9">
        <v>4.2852018053023873</v>
      </c>
      <c r="AC21" s="9">
        <v>4.0742126485000778</v>
      </c>
      <c r="AD21" s="9">
        <v>4.1561103845446006</v>
      </c>
      <c r="AE21" s="9">
        <v>4.6979454311377831</v>
      </c>
      <c r="AF21" s="9">
        <v>5.3361935015346988</v>
      </c>
      <c r="AG21" s="9">
        <v>5.474019220760721</v>
      </c>
      <c r="AH21" s="9">
        <v>5.4408555236606544</v>
      </c>
      <c r="AI21" s="9">
        <v>5.1997127686020361</v>
      </c>
      <c r="AJ21" s="9">
        <v>5.4977729180209547</v>
      </c>
      <c r="AK21" s="9">
        <v>5.5596635773268774</v>
      </c>
      <c r="AL21" s="9">
        <v>5.8518563501374059</v>
      </c>
      <c r="AM21" s="9">
        <v>6.6207091016319852</v>
      </c>
      <c r="AN21" s="9">
        <v>6.8500807545024367</v>
      </c>
      <c r="AO21" s="9">
        <v>6.8914786571135904</v>
      </c>
      <c r="AP21" s="9">
        <v>7.4205638381637504</v>
      </c>
      <c r="AQ21" s="9">
        <v>7.4761415870912531</v>
      </c>
      <c r="AR21" s="9">
        <v>6.997163072094799</v>
      </c>
      <c r="AS21" s="9">
        <v>7.8085850902024392</v>
      </c>
      <c r="AT21" s="9">
        <v>10.463362235067439</v>
      </c>
      <c r="AU21" s="9">
        <v>10.670904624277457</v>
      </c>
      <c r="AV21" s="9">
        <v>9.9408208092485566</v>
      </c>
      <c r="AW21" s="9">
        <v>10.081803468208093</v>
      </c>
      <c r="AX21" s="9">
        <v>16.001236994219653</v>
      </c>
      <c r="AY21" s="9">
        <v>14.523109826589595</v>
      </c>
      <c r="AZ21" s="9">
        <v>14.673063583815029</v>
      </c>
      <c r="BA21" s="83">
        <f t="shared" ref="BA21:BP23" si="1">AZ21</f>
        <v>14.673063583815029</v>
      </c>
      <c r="BB21" s="83">
        <f t="shared" si="1"/>
        <v>14.673063583815029</v>
      </c>
      <c r="BC21" s="83">
        <f t="shared" si="1"/>
        <v>14.673063583815029</v>
      </c>
      <c r="BD21" s="83">
        <f t="shared" si="1"/>
        <v>14.673063583815029</v>
      </c>
      <c r="BE21" s="83">
        <f t="shared" si="1"/>
        <v>14.673063583815029</v>
      </c>
      <c r="BF21" s="83">
        <f t="shared" si="1"/>
        <v>14.673063583815029</v>
      </c>
      <c r="BG21" s="83">
        <f t="shared" si="1"/>
        <v>14.673063583815029</v>
      </c>
      <c r="BH21" s="83">
        <f t="shared" si="1"/>
        <v>14.673063583815029</v>
      </c>
      <c r="BI21" s="83">
        <f t="shared" si="1"/>
        <v>14.673063583815029</v>
      </c>
      <c r="BJ21" s="83">
        <f t="shared" si="1"/>
        <v>14.673063583815029</v>
      </c>
      <c r="BK21" s="83">
        <f t="shared" si="1"/>
        <v>14.673063583815029</v>
      </c>
      <c r="BL21" s="83">
        <f t="shared" si="1"/>
        <v>14.673063583815029</v>
      </c>
      <c r="BM21" s="83">
        <f t="shared" si="1"/>
        <v>14.673063583815029</v>
      </c>
      <c r="BN21" s="83">
        <f t="shared" si="1"/>
        <v>14.673063583815029</v>
      </c>
      <c r="BO21" s="83">
        <f t="shared" si="1"/>
        <v>14.673063583815029</v>
      </c>
      <c r="BP21" s="83">
        <f t="shared" si="1"/>
        <v>14.673063583815029</v>
      </c>
      <c r="BQ21" s="83">
        <f t="shared" si="0"/>
        <v>14.673063583815029</v>
      </c>
      <c r="BR21" s="83">
        <f t="shared" si="0"/>
        <v>14.673063583815029</v>
      </c>
      <c r="BS21" s="83">
        <f t="shared" si="0"/>
        <v>14.673063583815029</v>
      </c>
      <c r="BT21" s="83">
        <f t="shared" si="0"/>
        <v>14.673063583815029</v>
      </c>
    </row>
    <row r="22" spans="2:72" x14ac:dyDescent="0.15">
      <c r="B22" t="s">
        <v>29</v>
      </c>
      <c r="C22" s="9">
        <v>0.46524097249853519</v>
      </c>
      <c r="D22" s="9">
        <v>0.65659737993390066</v>
      </c>
      <c r="E22" s="9">
        <v>1.2125451494346919</v>
      </c>
      <c r="F22" s="9">
        <v>1.5322849511144849</v>
      </c>
      <c r="G22" s="9">
        <v>1.9783154081993515</v>
      </c>
      <c r="H22" s="9">
        <v>2.0439287981242278</v>
      </c>
      <c r="I22" s="9">
        <v>2.4712709980953074</v>
      </c>
      <c r="J22" s="9">
        <v>2.6079369058649369</v>
      </c>
      <c r="K22" s="9">
        <v>2.5865581053219224</v>
      </c>
      <c r="L22" s="9">
        <v>2.6038764606083826</v>
      </c>
      <c r="M22" s="9">
        <v>2.8333676247772854</v>
      </c>
      <c r="N22" s="9">
        <v>3.1215053508323076</v>
      </c>
      <c r="O22" s="9">
        <v>2.9891577940725997</v>
      </c>
      <c r="P22" s="9">
        <v>3.3641127056165949</v>
      </c>
      <c r="Q22" s="9">
        <v>3.2029838957923804</v>
      </c>
      <c r="R22" s="9">
        <v>3.3530927342791084</v>
      </c>
      <c r="S22" s="9">
        <v>3.4331164299739529</v>
      </c>
      <c r="T22" s="9">
        <v>3.4272193900181085</v>
      </c>
      <c r="U22" s="9">
        <v>3.513520113602516</v>
      </c>
      <c r="V22" s="9">
        <v>3.5289189674492714</v>
      </c>
      <c r="W22" s="9">
        <v>3.5950290229297486</v>
      </c>
      <c r="X22" s="9">
        <v>3.7678891584204042</v>
      </c>
      <c r="Y22" s="9">
        <v>3.9681106826121093</v>
      </c>
      <c r="Z22" s="9">
        <v>3.7437783620403602</v>
      </c>
      <c r="AA22" s="9">
        <v>3.7429951253036591</v>
      </c>
      <c r="AB22" s="9">
        <v>4.2852018053023873</v>
      </c>
      <c r="AC22" s="9">
        <v>4.0742126485000778</v>
      </c>
      <c r="AD22" s="9">
        <v>4.1561103845446006</v>
      </c>
      <c r="AE22" s="9">
        <v>4.6979454311377831</v>
      </c>
      <c r="AF22" s="9">
        <v>5.3361935015346988</v>
      </c>
      <c r="AG22" s="9">
        <v>5.474019220760721</v>
      </c>
      <c r="AH22" s="9">
        <v>5.4408555236606544</v>
      </c>
      <c r="AI22" s="9">
        <v>5.1997127686020361</v>
      </c>
      <c r="AJ22" s="9">
        <v>5.4977729180209547</v>
      </c>
      <c r="AK22" s="9">
        <v>5.5596635773268774</v>
      </c>
      <c r="AL22" s="9">
        <v>5.8518563501374059</v>
      </c>
      <c r="AM22" s="9">
        <v>6.6207091016319852</v>
      </c>
      <c r="AN22" s="9">
        <v>6.8500807545024367</v>
      </c>
      <c r="AO22" s="9">
        <v>6.8914786571135904</v>
      </c>
      <c r="AP22" s="9">
        <v>7.4205638381637504</v>
      </c>
      <c r="AQ22" s="9">
        <v>7.4761415870912531</v>
      </c>
      <c r="AR22" s="9">
        <v>6.997163072094799</v>
      </c>
      <c r="AS22" s="9">
        <v>7.8085850902024392</v>
      </c>
      <c r="AT22" s="9">
        <v>10.463362235067439</v>
      </c>
      <c r="AU22" s="9">
        <v>10.670904624277457</v>
      </c>
      <c r="AV22" s="9">
        <v>9.9408208092485566</v>
      </c>
      <c r="AW22" s="9">
        <v>10.081803468208093</v>
      </c>
      <c r="AX22" s="9">
        <v>16.001236994219653</v>
      </c>
      <c r="AY22" s="9">
        <v>14.523109826589595</v>
      </c>
      <c r="AZ22" s="9">
        <v>14.673063583815029</v>
      </c>
      <c r="BA22" s="83">
        <f t="shared" si="1"/>
        <v>14.673063583815029</v>
      </c>
      <c r="BB22" s="83">
        <f t="shared" si="0"/>
        <v>14.673063583815029</v>
      </c>
      <c r="BC22" s="83">
        <f t="shared" si="0"/>
        <v>14.673063583815029</v>
      </c>
      <c r="BD22" s="83">
        <f t="shared" si="0"/>
        <v>14.673063583815029</v>
      </c>
      <c r="BE22" s="83">
        <f t="shared" si="0"/>
        <v>14.673063583815029</v>
      </c>
      <c r="BF22" s="83">
        <f t="shared" si="0"/>
        <v>14.673063583815029</v>
      </c>
      <c r="BG22" s="83">
        <f t="shared" si="0"/>
        <v>14.673063583815029</v>
      </c>
      <c r="BH22" s="83">
        <f t="shared" si="0"/>
        <v>14.673063583815029</v>
      </c>
      <c r="BI22" s="83">
        <f t="shared" si="0"/>
        <v>14.673063583815029</v>
      </c>
      <c r="BJ22" s="83">
        <f t="shared" si="0"/>
        <v>14.673063583815029</v>
      </c>
      <c r="BK22" s="83">
        <f t="shared" si="0"/>
        <v>14.673063583815029</v>
      </c>
      <c r="BL22" s="83">
        <f t="shared" si="0"/>
        <v>14.673063583815029</v>
      </c>
      <c r="BM22" s="83">
        <f t="shared" si="0"/>
        <v>14.673063583815029</v>
      </c>
      <c r="BN22" s="83">
        <f t="shared" si="0"/>
        <v>14.673063583815029</v>
      </c>
      <c r="BO22" s="83">
        <f t="shared" si="0"/>
        <v>14.673063583815029</v>
      </c>
      <c r="BP22" s="83">
        <f t="shared" si="0"/>
        <v>14.673063583815029</v>
      </c>
      <c r="BQ22" s="83">
        <f t="shared" si="0"/>
        <v>14.673063583815029</v>
      </c>
      <c r="BR22" s="83">
        <f t="shared" si="0"/>
        <v>14.673063583815029</v>
      </c>
      <c r="BS22" s="83">
        <f t="shared" si="0"/>
        <v>14.673063583815029</v>
      </c>
      <c r="BT22" s="83">
        <f t="shared" si="0"/>
        <v>14.673063583815029</v>
      </c>
    </row>
    <row r="23" spans="2:72" x14ac:dyDescent="0.15">
      <c r="B23" t="s">
        <v>48</v>
      </c>
      <c r="C23" s="9">
        <v>0.46524097249853519</v>
      </c>
      <c r="D23" s="9">
        <v>0.65659737993390066</v>
      </c>
      <c r="E23" s="9">
        <v>1.2125451494346919</v>
      </c>
      <c r="F23" s="9">
        <v>1.5322849511144849</v>
      </c>
      <c r="G23" s="9">
        <v>1.9783154081993515</v>
      </c>
      <c r="H23" s="9">
        <v>2.0439287981242278</v>
      </c>
      <c r="I23" s="9">
        <v>2.4712709980953074</v>
      </c>
      <c r="J23" s="9">
        <v>2.6079369058649369</v>
      </c>
      <c r="K23" s="9">
        <v>2.5865581053219224</v>
      </c>
      <c r="L23" s="9">
        <v>2.6038764606083826</v>
      </c>
      <c r="M23" s="9">
        <v>2.8333676247772854</v>
      </c>
      <c r="N23" s="9">
        <v>3.1215053508323076</v>
      </c>
      <c r="O23" s="9">
        <v>2.9891577940725997</v>
      </c>
      <c r="P23" s="9">
        <v>3.3641127056165949</v>
      </c>
      <c r="Q23" s="9">
        <v>3.2029838957923804</v>
      </c>
      <c r="R23" s="9">
        <v>3.3530927342791084</v>
      </c>
      <c r="S23" s="9">
        <v>3.4331164299739529</v>
      </c>
      <c r="T23" s="9">
        <v>3.4272193900181085</v>
      </c>
      <c r="U23" s="9">
        <v>3.513520113602516</v>
      </c>
      <c r="V23" s="9">
        <v>3.5289189674492714</v>
      </c>
      <c r="W23" s="9">
        <v>3.5950290229297486</v>
      </c>
      <c r="X23" s="9">
        <v>3.7678891584204042</v>
      </c>
      <c r="Y23" s="9">
        <v>3.9681106826121093</v>
      </c>
      <c r="Z23" s="9">
        <v>3.7437783620403602</v>
      </c>
      <c r="AA23" s="9">
        <v>3.7429951253036591</v>
      </c>
      <c r="AB23" s="9">
        <v>4.2852018053023873</v>
      </c>
      <c r="AC23" s="9">
        <v>4.0742126485000778</v>
      </c>
      <c r="AD23" s="9">
        <v>4.1561103845446006</v>
      </c>
      <c r="AE23" s="9">
        <v>4.6979454311377831</v>
      </c>
      <c r="AF23" s="9">
        <v>5.3361935015346988</v>
      </c>
      <c r="AG23" s="9">
        <v>5.474019220760721</v>
      </c>
      <c r="AH23" s="9">
        <v>5.4408555236606544</v>
      </c>
      <c r="AI23" s="9">
        <v>5.1997127686020361</v>
      </c>
      <c r="AJ23" s="9">
        <v>5.4977729180209547</v>
      </c>
      <c r="AK23" s="9">
        <v>5.5596635773268774</v>
      </c>
      <c r="AL23" s="9">
        <v>5.8518563501374059</v>
      </c>
      <c r="AM23" s="9">
        <v>6.6207091016319852</v>
      </c>
      <c r="AN23" s="9">
        <v>6.8500807545024367</v>
      </c>
      <c r="AO23" s="9">
        <v>6.8914786571135904</v>
      </c>
      <c r="AP23" s="9">
        <v>7.4205638381637504</v>
      </c>
      <c r="AQ23" s="9">
        <v>7.4761415870912531</v>
      </c>
      <c r="AR23" s="9">
        <v>6.997163072094799</v>
      </c>
      <c r="AS23" s="9">
        <v>7.8085850902024392</v>
      </c>
      <c r="AT23" s="9">
        <v>10.463362235067439</v>
      </c>
      <c r="AU23" s="9">
        <v>10.670904624277457</v>
      </c>
      <c r="AV23" s="9">
        <v>9.9408208092485566</v>
      </c>
      <c r="AW23" s="9">
        <v>10.081803468208093</v>
      </c>
      <c r="AX23" s="9">
        <v>16.001236994219653</v>
      </c>
      <c r="AY23" s="9">
        <v>14.523109826589595</v>
      </c>
      <c r="AZ23" s="9">
        <v>14.673063583815029</v>
      </c>
      <c r="BA23" s="83">
        <f t="shared" si="1"/>
        <v>14.673063583815029</v>
      </c>
      <c r="BB23" s="83">
        <f t="shared" si="0"/>
        <v>14.673063583815029</v>
      </c>
      <c r="BC23" s="83">
        <f t="shared" si="0"/>
        <v>14.673063583815029</v>
      </c>
      <c r="BD23" s="83">
        <f t="shared" si="0"/>
        <v>14.673063583815029</v>
      </c>
      <c r="BE23" s="83">
        <f t="shared" si="0"/>
        <v>14.673063583815029</v>
      </c>
      <c r="BF23" s="83">
        <f t="shared" si="0"/>
        <v>14.673063583815029</v>
      </c>
      <c r="BG23" s="83">
        <f t="shared" si="0"/>
        <v>14.673063583815029</v>
      </c>
      <c r="BH23" s="83">
        <f t="shared" si="0"/>
        <v>14.673063583815029</v>
      </c>
      <c r="BI23" s="83">
        <f t="shared" si="0"/>
        <v>14.673063583815029</v>
      </c>
      <c r="BJ23" s="83">
        <f t="shared" si="0"/>
        <v>14.673063583815029</v>
      </c>
      <c r="BK23" s="83">
        <f t="shared" si="0"/>
        <v>14.673063583815029</v>
      </c>
      <c r="BL23" s="83">
        <f t="shared" si="0"/>
        <v>14.673063583815029</v>
      </c>
      <c r="BM23" s="83">
        <f t="shared" si="0"/>
        <v>14.673063583815029</v>
      </c>
      <c r="BN23" s="83">
        <f t="shared" si="0"/>
        <v>14.673063583815029</v>
      </c>
      <c r="BO23" s="83">
        <f t="shared" si="0"/>
        <v>14.673063583815029</v>
      </c>
      <c r="BP23" s="83">
        <f t="shared" si="0"/>
        <v>14.673063583815029</v>
      </c>
      <c r="BQ23" s="83">
        <f t="shared" si="0"/>
        <v>14.673063583815029</v>
      </c>
      <c r="BR23" s="83">
        <f t="shared" si="0"/>
        <v>14.673063583815029</v>
      </c>
      <c r="BS23" s="83">
        <f t="shared" si="0"/>
        <v>14.673063583815029</v>
      </c>
      <c r="BT23" s="83">
        <f t="shared" si="0"/>
        <v>14.673063583815029</v>
      </c>
    </row>
    <row r="24" spans="2:72" x14ac:dyDescent="0.15">
      <c r="B24" t="s">
        <v>171</v>
      </c>
      <c r="C24" s="10">
        <v>1.1247110029671545</v>
      </c>
      <c r="D24" s="10">
        <v>1.4149899931051755</v>
      </c>
      <c r="E24" s="10">
        <v>1.9638471110457907</v>
      </c>
      <c r="F24" s="10">
        <v>1.9738686685804718</v>
      </c>
      <c r="G24" s="10">
        <v>1.6937878792920973</v>
      </c>
      <c r="H24" s="10">
        <v>2.8970135055297228</v>
      </c>
      <c r="I24" s="10">
        <v>2.2246621004289309</v>
      </c>
      <c r="J24" s="10">
        <v>2.6932120284882055</v>
      </c>
      <c r="K24" s="10">
        <v>2.2145139268662848</v>
      </c>
      <c r="L24" s="10">
        <v>2.4306743371781807</v>
      </c>
      <c r="M24" s="10">
        <v>2.5612279510215785</v>
      </c>
      <c r="N24" s="10">
        <v>2.5743602465976445</v>
      </c>
      <c r="O24" s="10">
        <v>2.8004925399465805</v>
      </c>
      <c r="P24" s="10">
        <v>2.4826130929526342</v>
      </c>
      <c r="Q24" s="10">
        <v>2.9804995896530082</v>
      </c>
      <c r="R24" s="10">
        <v>3.3002673638859061</v>
      </c>
      <c r="S24" s="10">
        <v>2.5820001606331071</v>
      </c>
      <c r="T24" s="10">
        <v>2.6094035018054722</v>
      </c>
      <c r="U24" s="10">
        <v>2.5266260381281422</v>
      </c>
      <c r="V24" s="10">
        <v>3.0881068289080718</v>
      </c>
      <c r="W24" s="10">
        <v>2.3400842173117309</v>
      </c>
      <c r="X24" s="10">
        <v>2.5196353761000232</v>
      </c>
      <c r="Y24" s="10">
        <v>2.4462047522945785</v>
      </c>
      <c r="Z24" s="10">
        <v>3.1276745019671122</v>
      </c>
      <c r="AA24" s="10">
        <v>2.9874022436030727</v>
      </c>
      <c r="AB24" s="10">
        <v>3.0034180641916337</v>
      </c>
      <c r="AC24" s="10">
        <v>3.9406637673723628</v>
      </c>
      <c r="AD24" s="10">
        <v>3.3541930547235599</v>
      </c>
      <c r="AE24" s="10">
        <v>3.4784102630784912</v>
      </c>
      <c r="AF24" s="10">
        <v>4.8481405740438772</v>
      </c>
      <c r="AG24" s="10">
        <v>7.408540163678782</v>
      </c>
      <c r="AH24" s="10">
        <v>5.616199406057043</v>
      </c>
      <c r="AI24" s="10">
        <v>5.6324543805694054</v>
      </c>
      <c r="AJ24" s="10">
        <v>3.0403284938000974</v>
      </c>
      <c r="AK24" s="10">
        <v>2.6749585314041959</v>
      </c>
      <c r="AL24" s="10">
        <v>3.3907575225518984</v>
      </c>
      <c r="AM24" s="10">
        <v>1.7692373041917719</v>
      </c>
      <c r="AN24" s="10">
        <v>5.0875164543000002</v>
      </c>
      <c r="AO24" s="10">
        <v>11.919367782974684</v>
      </c>
      <c r="AP24" s="10">
        <v>7.2146289160392412</v>
      </c>
      <c r="AQ24" s="10">
        <v>10.634433065797468</v>
      </c>
      <c r="AR24" s="10">
        <v>9.5874556284430401</v>
      </c>
      <c r="AS24" s="10">
        <v>8.5331001860206293</v>
      </c>
      <c r="AT24" s="10">
        <v>10.05161378863291</v>
      </c>
      <c r="AU24" s="10">
        <v>10.05161378863291</v>
      </c>
      <c r="AV24" s="10">
        <v>10.05161378863291</v>
      </c>
      <c r="AW24" s="10">
        <v>10.05161378863291</v>
      </c>
      <c r="AX24" s="10">
        <v>10.05161378863291</v>
      </c>
      <c r="AY24" s="10">
        <v>10.05161378863291</v>
      </c>
      <c r="AZ24" s="10">
        <v>10.05161378863291</v>
      </c>
      <c r="BA24" s="10">
        <v>10.05161378863291</v>
      </c>
      <c r="BB24" s="10">
        <v>10.05161378863291</v>
      </c>
      <c r="BC24" s="10">
        <v>10.05161378863291</v>
      </c>
      <c r="BD24" s="10">
        <v>10.05161378863291</v>
      </c>
      <c r="BE24" s="10">
        <v>10.05161378863291</v>
      </c>
      <c r="BF24" s="10">
        <v>10.05161378863291</v>
      </c>
      <c r="BG24" s="55">
        <f t="shared" ref="BG24:BJ29" si="2">BF24</f>
        <v>10.05161378863291</v>
      </c>
      <c r="BH24" s="55">
        <f t="shared" si="2"/>
        <v>10.05161378863291</v>
      </c>
      <c r="BI24" s="55">
        <f t="shared" si="2"/>
        <v>10.05161378863291</v>
      </c>
      <c r="BJ24" s="55">
        <f t="shared" si="2"/>
        <v>10.05161378863291</v>
      </c>
      <c r="BK24" s="55">
        <f t="shared" ref="BK24:BT24" si="3">BJ24</f>
        <v>10.05161378863291</v>
      </c>
      <c r="BL24" s="55">
        <f t="shared" si="3"/>
        <v>10.05161378863291</v>
      </c>
      <c r="BM24" s="55">
        <f t="shared" si="3"/>
        <v>10.05161378863291</v>
      </c>
      <c r="BN24" s="55">
        <f t="shared" si="3"/>
        <v>10.05161378863291</v>
      </c>
      <c r="BO24" s="55">
        <f t="shared" si="3"/>
        <v>10.05161378863291</v>
      </c>
      <c r="BP24" s="55">
        <f t="shared" si="3"/>
        <v>10.05161378863291</v>
      </c>
      <c r="BQ24" s="55">
        <f t="shared" si="3"/>
        <v>10.05161378863291</v>
      </c>
      <c r="BR24" s="55">
        <f t="shared" si="3"/>
        <v>10.05161378863291</v>
      </c>
      <c r="BS24" s="55">
        <f t="shared" si="3"/>
        <v>10.05161378863291</v>
      </c>
      <c r="BT24" s="55">
        <f t="shared" si="3"/>
        <v>10.05161378863291</v>
      </c>
    </row>
    <row r="25" spans="2:72" x14ac:dyDescent="0.15">
      <c r="B25" t="s">
        <v>170</v>
      </c>
      <c r="C25" s="10">
        <v>1.1247110029671545</v>
      </c>
      <c r="D25" s="10">
        <v>1.4149899931051755</v>
      </c>
      <c r="E25" s="10">
        <v>1.9638471110457907</v>
      </c>
      <c r="F25" s="10">
        <v>1.9738686685804718</v>
      </c>
      <c r="G25" s="10">
        <v>1.6937878792920973</v>
      </c>
      <c r="H25" s="10">
        <v>2.8970135055297228</v>
      </c>
      <c r="I25" s="10">
        <v>2.2246621004289309</v>
      </c>
      <c r="J25" s="10">
        <v>2.6932120284882055</v>
      </c>
      <c r="K25" s="10">
        <v>2.2145139268662848</v>
      </c>
      <c r="L25" s="10">
        <v>2.4306743371781807</v>
      </c>
      <c r="M25" s="10">
        <v>2.5612279510215785</v>
      </c>
      <c r="N25" s="10">
        <v>2.5743602465976445</v>
      </c>
      <c r="O25" s="10">
        <v>2.8004925399465805</v>
      </c>
      <c r="P25" s="10">
        <v>2.4826130929526342</v>
      </c>
      <c r="Q25" s="10">
        <v>2.9804995896530082</v>
      </c>
      <c r="R25" s="10">
        <v>3.3002673638859061</v>
      </c>
      <c r="S25" s="10">
        <v>2.5820001606331071</v>
      </c>
      <c r="T25" s="10">
        <v>2.6094035018054722</v>
      </c>
      <c r="U25" s="10">
        <v>2.5266260381281422</v>
      </c>
      <c r="V25" s="10">
        <v>3.0881068289080718</v>
      </c>
      <c r="W25" s="10">
        <v>2.3400842173117309</v>
      </c>
      <c r="X25" s="10">
        <v>2.5196353761000232</v>
      </c>
      <c r="Y25" s="10">
        <v>2.4462047522945785</v>
      </c>
      <c r="Z25" s="10">
        <v>3.1276745019671122</v>
      </c>
      <c r="AA25" s="10">
        <v>2.9874022436030727</v>
      </c>
      <c r="AB25" s="10">
        <v>3.0034180641916337</v>
      </c>
      <c r="AC25" s="10">
        <v>3.9406637673723628</v>
      </c>
      <c r="AD25" s="10">
        <v>3.3541930547235599</v>
      </c>
      <c r="AE25" s="10">
        <v>3.4784102630784912</v>
      </c>
      <c r="AF25" s="10">
        <v>4.8481405740438772</v>
      </c>
      <c r="AG25" s="10">
        <v>7.408540163678782</v>
      </c>
      <c r="AH25" s="10">
        <v>5.616199406057043</v>
      </c>
      <c r="AI25" s="10">
        <v>5.6324543805694054</v>
      </c>
      <c r="AJ25" s="10">
        <v>3.0403284938000974</v>
      </c>
      <c r="AK25" s="10">
        <v>2.6749585314041959</v>
      </c>
      <c r="AL25" s="10">
        <v>3.3907575225518984</v>
      </c>
      <c r="AM25" s="10">
        <v>1.7692373041917719</v>
      </c>
      <c r="AN25" s="10">
        <v>5.0875164543000002</v>
      </c>
      <c r="AO25" s="10">
        <v>11.919367782974684</v>
      </c>
      <c r="AP25" s="10">
        <v>7.2146289160392412</v>
      </c>
      <c r="AQ25" s="10">
        <v>10.634433065797468</v>
      </c>
      <c r="AR25" s="10">
        <v>9.5874556284430401</v>
      </c>
      <c r="AS25" s="10">
        <v>8.5331001860206293</v>
      </c>
      <c r="AT25" s="10">
        <v>10.05161378863291</v>
      </c>
      <c r="AU25" s="10">
        <v>10.05161378863291</v>
      </c>
      <c r="AV25" s="10">
        <v>10.05161378863291</v>
      </c>
      <c r="AW25" s="10">
        <v>10.05161378863291</v>
      </c>
      <c r="AX25" s="10">
        <v>10.05161378863291</v>
      </c>
      <c r="AY25" s="10">
        <v>10.05161378863291</v>
      </c>
      <c r="AZ25" s="10">
        <v>10.05161378863291</v>
      </c>
      <c r="BA25" s="10">
        <v>10.05161378863291</v>
      </c>
      <c r="BB25" s="10">
        <v>10.05161378863291</v>
      </c>
      <c r="BC25" s="10">
        <v>10.05161378863291</v>
      </c>
      <c r="BD25" s="10">
        <v>10.05161378863291</v>
      </c>
      <c r="BE25" s="10">
        <v>10.05161378863291</v>
      </c>
      <c r="BF25" s="10">
        <v>10.05161378863291</v>
      </c>
      <c r="BG25" s="55">
        <f t="shared" ref="BG25" si="4">BF25</f>
        <v>10.05161378863291</v>
      </c>
      <c r="BH25" s="55">
        <f t="shared" ref="BH25" si="5">BG25</f>
        <v>10.05161378863291</v>
      </c>
      <c r="BI25" s="55">
        <f t="shared" ref="BI25" si="6">BH25</f>
        <v>10.05161378863291</v>
      </c>
      <c r="BJ25" s="55">
        <f t="shared" ref="BJ25" si="7">BI25</f>
        <v>10.05161378863291</v>
      </c>
      <c r="BK25" s="55">
        <f t="shared" ref="BK25" si="8">BJ25</f>
        <v>10.05161378863291</v>
      </c>
      <c r="BL25" s="55">
        <f t="shared" ref="BL25" si="9">BK25</f>
        <v>10.05161378863291</v>
      </c>
      <c r="BM25" s="55">
        <f t="shared" ref="BM25" si="10">BL25</f>
        <v>10.05161378863291</v>
      </c>
      <c r="BN25" s="55">
        <f t="shared" ref="BN25" si="11">BM25</f>
        <v>10.05161378863291</v>
      </c>
      <c r="BO25" s="55">
        <f t="shared" ref="BO25" si="12">BN25</f>
        <v>10.05161378863291</v>
      </c>
      <c r="BP25" s="55">
        <f t="shared" ref="BP25" si="13">BO25</f>
        <v>10.05161378863291</v>
      </c>
      <c r="BQ25" s="55">
        <f t="shared" ref="BQ25" si="14">BP25</f>
        <v>10.05161378863291</v>
      </c>
      <c r="BR25" s="55">
        <f t="shared" ref="BR25" si="15">BQ25</f>
        <v>10.05161378863291</v>
      </c>
      <c r="BS25" s="55">
        <f t="shared" ref="BS25" si="16">BR25</f>
        <v>10.05161378863291</v>
      </c>
      <c r="BT25" s="55">
        <f t="shared" ref="BT25" si="17">BS25</f>
        <v>10.05161378863291</v>
      </c>
    </row>
    <row r="26" spans="2:72" x14ac:dyDescent="0.15">
      <c r="B26" t="s">
        <v>172</v>
      </c>
      <c r="C26" s="82">
        <v>0.23120014839547395</v>
      </c>
      <c r="D26" s="82">
        <v>0.64875908060920995</v>
      </c>
      <c r="E26" s="82">
        <v>1.9660147208221901</v>
      </c>
      <c r="F26" s="82">
        <v>2.7376460508995661</v>
      </c>
      <c r="G26" s="82">
        <v>2.5799784169474438</v>
      </c>
      <c r="H26" s="82">
        <v>3.2574392765995079</v>
      </c>
      <c r="I26" s="82">
        <v>2.9552650428399843</v>
      </c>
      <c r="J26" s="82">
        <v>2.7119904942283575</v>
      </c>
      <c r="K26" s="82">
        <v>2.6534793770843539</v>
      </c>
      <c r="L26" s="82">
        <v>2.8534649396161744</v>
      </c>
      <c r="M26" s="82">
        <v>3.2998809368013435</v>
      </c>
      <c r="N26" s="82">
        <v>3.4684819389101604</v>
      </c>
      <c r="O26" s="82">
        <v>3.2169516133927112</v>
      </c>
      <c r="P26" s="82">
        <v>3.4616423774844081</v>
      </c>
      <c r="Q26" s="82">
        <v>3.8057026112386443</v>
      </c>
      <c r="R26" s="82">
        <v>6.5564744415295335</v>
      </c>
      <c r="S26" s="82">
        <v>7.1397561809364811</v>
      </c>
      <c r="T26" s="84">
        <f>S26</f>
        <v>7.1397561809364811</v>
      </c>
      <c r="U26" s="84">
        <f t="shared" ref="U26:AN26" si="18">T26</f>
        <v>7.1397561809364811</v>
      </c>
      <c r="V26" s="84">
        <f t="shared" si="18"/>
        <v>7.1397561809364811</v>
      </c>
      <c r="W26" s="84">
        <f t="shared" si="18"/>
        <v>7.1397561809364811</v>
      </c>
      <c r="X26" s="84">
        <f t="shared" si="18"/>
        <v>7.1397561809364811</v>
      </c>
      <c r="Y26" s="84">
        <f t="shared" si="18"/>
        <v>7.1397561809364811</v>
      </c>
      <c r="Z26" s="84">
        <f t="shared" si="18"/>
        <v>7.1397561809364811</v>
      </c>
      <c r="AA26" s="84">
        <f t="shared" si="18"/>
        <v>7.1397561809364811</v>
      </c>
      <c r="AB26" s="84">
        <f t="shared" si="18"/>
        <v>7.1397561809364811</v>
      </c>
      <c r="AC26" s="84">
        <f t="shared" si="18"/>
        <v>7.1397561809364811</v>
      </c>
      <c r="AD26" s="84">
        <f t="shared" si="18"/>
        <v>7.1397561809364811</v>
      </c>
      <c r="AE26" s="84">
        <f t="shared" si="18"/>
        <v>7.1397561809364811</v>
      </c>
      <c r="AF26" s="84">
        <f t="shared" si="18"/>
        <v>7.1397561809364811</v>
      </c>
      <c r="AG26" s="84">
        <f t="shared" si="18"/>
        <v>7.1397561809364811</v>
      </c>
      <c r="AH26" s="84">
        <f t="shared" si="18"/>
        <v>7.1397561809364811</v>
      </c>
      <c r="AI26" s="84">
        <f t="shared" si="18"/>
        <v>7.1397561809364811</v>
      </c>
      <c r="AJ26" s="84">
        <f t="shared" si="18"/>
        <v>7.1397561809364811</v>
      </c>
      <c r="AK26" s="84">
        <f t="shared" si="18"/>
        <v>7.1397561809364811</v>
      </c>
      <c r="AL26" s="84">
        <f t="shared" si="18"/>
        <v>7.1397561809364811</v>
      </c>
      <c r="AM26" s="84">
        <f t="shared" si="18"/>
        <v>7.1397561809364811</v>
      </c>
      <c r="AN26" s="84">
        <f t="shared" si="18"/>
        <v>7.1397561809364811</v>
      </c>
      <c r="AO26" s="84">
        <f t="shared" ref="AO26:BT28" si="19">AO25</f>
        <v>11.919367782974684</v>
      </c>
      <c r="AP26" s="84">
        <f t="shared" si="19"/>
        <v>7.2146289160392412</v>
      </c>
      <c r="AQ26" s="84">
        <f t="shared" si="19"/>
        <v>10.634433065797468</v>
      </c>
      <c r="AR26" s="84">
        <f t="shared" si="19"/>
        <v>9.5874556284430401</v>
      </c>
      <c r="AS26" s="84">
        <f t="shared" si="19"/>
        <v>8.5331001860206293</v>
      </c>
      <c r="AT26" s="84">
        <f t="shared" si="19"/>
        <v>10.05161378863291</v>
      </c>
      <c r="AU26" s="84">
        <f t="shared" si="19"/>
        <v>10.05161378863291</v>
      </c>
      <c r="AV26" s="84">
        <f t="shared" si="19"/>
        <v>10.05161378863291</v>
      </c>
      <c r="AW26" s="84">
        <f t="shared" si="19"/>
        <v>10.05161378863291</v>
      </c>
      <c r="AX26" s="84">
        <f t="shared" si="19"/>
        <v>10.05161378863291</v>
      </c>
      <c r="AY26" s="84">
        <f t="shared" si="19"/>
        <v>10.05161378863291</v>
      </c>
      <c r="AZ26" s="84">
        <f t="shared" si="19"/>
        <v>10.05161378863291</v>
      </c>
      <c r="BA26" s="84">
        <f t="shared" si="19"/>
        <v>10.05161378863291</v>
      </c>
      <c r="BB26" s="84">
        <f t="shared" si="19"/>
        <v>10.05161378863291</v>
      </c>
      <c r="BC26" s="84">
        <f t="shared" si="19"/>
        <v>10.05161378863291</v>
      </c>
      <c r="BD26" s="84">
        <f t="shared" si="19"/>
        <v>10.05161378863291</v>
      </c>
      <c r="BE26" s="84">
        <f t="shared" si="19"/>
        <v>10.05161378863291</v>
      </c>
      <c r="BF26" s="84">
        <f t="shared" si="19"/>
        <v>10.05161378863291</v>
      </c>
      <c r="BG26" s="84">
        <f t="shared" si="19"/>
        <v>10.05161378863291</v>
      </c>
      <c r="BH26" s="84">
        <f t="shared" si="19"/>
        <v>10.05161378863291</v>
      </c>
      <c r="BI26" s="84">
        <f t="shared" si="19"/>
        <v>10.05161378863291</v>
      </c>
      <c r="BJ26" s="84">
        <f t="shared" si="19"/>
        <v>10.05161378863291</v>
      </c>
      <c r="BK26" s="84">
        <f t="shared" si="19"/>
        <v>10.05161378863291</v>
      </c>
      <c r="BL26" s="84">
        <f t="shared" si="19"/>
        <v>10.05161378863291</v>
      </c>
      <c r="BM26" s="84">
        <f t="shared" si="19"/>
        <v>10.05161378863291</v>
      </c>
      <c r="BN26" s="84">
        <f t="shared" si="19"/>
        <v>10.05161378863291</v>
      </c>
      <c r="BO26" s="84">
        <f t="shared" si="19"/>
        <v>10.05161378863291</v>
      </c>
      <c r="BP26" s="84">
        <f t="shared" si="19"/>
        <v>10.05161378863291</v>
      </c>
      <c r="BQ26" s="84">
        <f t="shared" si="19"/>
        <v>10.05161378863291</v>
      </c>
      <c r="BR26" s="84">
        <f t="shared" si="19"/>
        <v>10.05161378863291</v>
      </c>
      <c r="BS26" s="84">
        <f t="shared" si="19"/>
        <v>10.05161378863291</v>
      </c>
      <c r="BT26" s="84">
        <f t="shared" si="19"/>
        <v>10.05161378863291</v>
      </c>
    </row>
    <row r="27" spans="2:72" x14ac:dyDescent="0.15">
      <c r="B27" t="s">
        <v>173</v>
      </c>
      <c r="C27" s="82">
        <f>D27/2</f>
        <v>4.2640353377030489E-2</v>
      </c>
      <c r="D27" s="82">
        <v>8.5280706754060978E-2</v>
      </c>
      <c r="E27" s="82">
        <v>0.21185522941008836</v>
      </c>
      <c r="F27" s="82">
        <v>0.165773724707894</v>
      </c>
      <c r="G27" s="82">
        <v>0.49373040752351099</v>
      </c>
      <c r="H27" s="82">
        <v>0.41892277001994871</v>
      </c>
      <c r="I27" s="82">
        <v>1.1471601595896268</v>
      </c>
      <c r="J27" s="82">
        <v>0.4352009119407238</v>
      </c>
      <c r="K27" s="82">
        <v>0.46380735252208605</v>
      </c>
      <c r="L27" s="82">
        <v>0.73311484753491019</v>
      </c>
      <c r="M27" s="82">
        <v>0.59098033627814195</v>
      </c>
      <c r="N27" s="82">
        <v>2.1095753776004562</v>
      </c>
      <c r="O27" s="82">
        <v>1.2418067825591337</v>
      </c>
      <c r="P27" s="82">
        <v>0.46081504702194354</v>
      </c>
      <c r="Q27" s="82">
        <v>0.88586491878027918</v>
      </c>
      <c r="R27" s="82">
        <v>1.3109147905386149</v>
      </c>
      <c r="S27" s="82">
        <v>0.37047591906526078</v>
      </c>
      <c r="T27" s="82">
        <v>0.45597036192647478</v>
      </c>
      <c r="U27" s="82">
        <v>0.25648332858364209</v>
      </c>
      <c r="V27" s="82">
        <v>0.68395554288971216</v>
      </c>
      <c r="W27" s="82">
        <v>0.48446850954687948</v>
      </c>
      <c r="X27" s="82">
        <v>1.6243944143630662</v>
      </c>
      <c r="Y27" s="82">
        <v>1.0829296095753778</v>
      </c>
      <c r="Z27" s="82">
        <v>0.48446850954687948</v>
      </c>
      <c r="AA27" s="82">
        <v>1.1114277571957822</v>
      </c>
      <c r="AB27" s="82">
        <v>0.91194072385294955</v>
      </c>
      <c r="AC27" s="82">
        <v>0.54146480478768888</v>
      </c>
      <c r="AD27" s="82">
        <v>1.2824166429182102</v>
      </c>
      <c r="AE27" s="82">
        <v>0.39897406668566543</v>
      </c>
      <c r="AF27" s="84">
        <f>AF25</f>
        <v>4.8481405740438772</v>
      </c>
      <c r="AG27" s="84">
        <f t="shared" ref="AG27:BT27" si="20">AG25</f>
        <v>7.408540163678782</v>
      </c>
      <c r="AH27" s="84">
        <f t="shared" si="20"/>
        <v>5.616199406057043</v>
      </c>
      <c r="AI27" s="84">
        <f t="shared" si="20"/>
        <v>5.6324543805694054</v>
      </c>
      <c r="AJ27" s="84">
        <f t="shared" si="20"/>
        <v>3.0403284938000974</v>
      </c>
      <c r="AK27" s="84">
        <f t="shared" si="20"/>
        <v>2.6749585314041959</v>
      </c>
      <c r="AL27" s="84">
        <f t="shared" si="20"/>
        <v>3.3907575225518984</v>
      </c>
      <c r="AM27" s="84">
        <f t="shared" si="20"/>
        <v>1.7692373041917719</v>
      </c>
      <c r="AN27" s="84">
        <f t="shared" si="20"/>
        <v>5.0875164543000002</v>
      </c>
      <c r="AO27" s="84">
        <f t="shared" si="20"/>
        <v>11.919367782974684</v>
      </c>
      <c r="AP27" s="84">
        <f t="shared" si="20"/>
        <v>7.2146289160392412</v>
      </c>
      <c r="AQ27" s="84">
        <f t="shared" si="20"/>
        <v>10.634433065797468</v>
      </c>
      <c r="AR27" s="84">
        <f t="shared" si="20"/>
        <v>9.5874556284430401</v>
      </c>
      <c r="AS27" s="84">
        <f t="shared" si="20"/>
        <v>8.5331001860206293</v>
      </c>
      <c r="AT27" s="84">
        <f t="shared" si="20"/>
        <v>10.05161378863291</v>
      </c>
      <c r="AU27" s="84">
        <f t="shared" si="20"/>
        <v>10.05161378863291</v>
      </c>
      <c r="AV27" s="84">
        <f t="shared" si="20"/>
        <v>10.05161378863291</v>
      </c>
      <c r="AW27" s="84">
        <f t="shared" si="20"/>
        <v>10.05161378863291</v>
      </c>
      <c r="AX27" s="84">
        <f t="shared" si="20"/>
        <v>10.05161378863291</v>
      </c>
      <c r="AY27" s="84">
        <f t="shared" si="20"/>
        <v>10.05161378863291</v>
      </c>
      <c r="AZ27" s="84">
        <f t="shared" si="20"/>
        <v>10.05161378863291</v>
      </c>
      <c r="BA27" s="84">
        <f t="shared" si="20"/>
        <v>10.05161378863291</v>
      </c>
      <c r="BB27" s="84">
        <f t="shared" si="20"/>
        <v>10.05161378863291</v>
      </c>
      <c r="BC27" s="84">
        <f t="shared" si="20"/>
        <v>10.05161378863291</v>
      </c>
      <c r="BD27" s="84">
        <f t="shared" si="20"/>
        <v>10.05161378863291</v>
      </c>
      <c r="BE27" s="84">
        <f t="shared" si="20"/>
        <v>10.05161378863291</v>
      </c>
      <c r="BF27" s="84">
        <f t="shared" si="20"/>
        <v>10.05161378863291</v>
      </c>
      <c r="BG27" s="84">
        <f t="shared" si="20"/>
        <v>10.05161378863291</v>
      </c>
      <c r="BH27" s="84">
        <f t="shared" si="20"/>
        <v>10.05161378863291</v>
      </c>
      <c r="BI27" s="84">
        <f t="shared" si="20"/>
        <v>10.05161378863291</v>
      </c>
      <c r="BJ27" s="84">
        <f t="shared" si="20"/>
        <v>10.05161378863291</v>
      </c>
      <c r="BK27" s="84">
        <f t="shared" si="20"/>
        <v>10.05161378863291</v>
      </c>
      <c r="BL27" s="84">
        <f t="shared" si="20"/>
        <v>10.05161378863291</v>
      </c>
      <c r="BM27" s="84">
        <f t="shared" si="20"/>
        <v>10.05161378863291</v>
      </c>
      <c r="BN27" s="84">
        <f t="shared" si="20"/>
        <v>10.05161378863291</v>
      </c>
      <c r="BO27" s="84">
        <f t="shared" si="20"/>
        <v>10.05161378863291</v>
      </c>
      <c r="BP27" s="84">
        <f t="shared" si="20"/>
        <v>10.05161378863291</v>
      </c>
      <c r="BQ27" s="84">
        <f t="shared" si="20"/>
        <v>10.05161378863291</v>
      </c>
      <c r="BR27" s="84">
        <f t="shared" si="20"/>
        <v>10.05161378863291</v>
      </c>
      <c r="BS27" s="84">
        <f t="shared" si="20"/>
        <v>10.05161378863291</v>
      </c>
      <c r="BT27" s="84">
        <f t="shared" si="20"/>
        <v>10.05161378863291</v>
      </c>
    </row>
    <row r="28" spans="2:72" x14ac:dyDescent="0.15">
      <c r="B28" t="s">
        <v>174</v>
      </c>
      <c r="C28" s="82">
        <v>0.23120014839547395</v>
      </c>
      <c r="D28" s="82">
        <v>0.64875908060920995</v>
      </c>
      <c r="E28" s="82">
        <v>1.9660147208221901</v>
      </c>
      <c r="F28" s="82">
        <v>2.7376460508995661</v>
      </c>
      <c r="G28" s="82">
        <v>2.5799784169474438</v>
      </c>
      <c r="H28" s="82">
        <v>3.2574392765995079</v>
      </c>
      <c r="I28" s="82">
        <v>2.9552650428399843</v>
      </c>
      <c r="J28" s="82">
        <v>2.7119904942283575</v>
      </c>
      <c r="K28" s="82">
        <v>2.6534793770843539</v>
      </c>
      <c r="L28" s="82">
        <v>2.8534649396161744</v>
      </c>
      <c r="M28" s="82">
        <v>3.2998809368013435</v>
      </c>
      <c r="N28" s="82">
        <v>3.4684819389101604</v>
      </c>
      <c r="O28" s="82">
        <v>3.2169516133927112</v>
      </c>
      <c r="P28" s="82">
        <v>3.4616423774844081</v>
      </c>
      <c r="Q28" s="82">
        <v>3.8057026112386443</v>
      </c>
      <c r="R28" s="82">
        <v>6.5564744415295335</v>
      </c>
      <c r="S28" s="82">
        <v>7.1397561809364811</v>
      </c>
      <c r="T28" s="84">
        <f>S28</f>
        <v>7.1397561809364811</v>
      </c>
      <c r="U28" s="84">
        <f t="shared" ref="U28" si="21">T28</f>
        <v>7.1397561809364811</v>
      </c>
      <c r="V28" s="84">
        <f t="shared" ref="V28" si="22">U28</f>
        <v>7.1397561809364811</v>
      </c>
      <c r="W28" s="84">
        <f t="shared" ref="W28" si="23">V28</f>
        <v>7.1397561809364811</v>
      </c>
      <c r="X28" s="84">
        <f t="shared" ref="X28" si="24">W28</f>
        <v>7.1397561809364811</v>
      </c>
      <c r="Y28" s="84">
        <f t="shared" ref="Y28" si="25">X28</f>
        <v>7.1397561809364811</v>
      </c>
      <c r="Z28" s="84">
        <f t="shared" ref="Z28" si="26">Y28</f>
        <v>7.1397561809364811</v>
      </c>
      <c r="AA28" s="84">
        <f t="shared" ref="AA28" si="27">Z28</f>
        <v>7.1397561809364811</v>
      </c>
      <c r="AB28" s="84">
        <f t="shared" ref="AB28" si="28">AA28</f>
        <v>7.1397561809364811</v>
      </c>
      <c r="AC28" s="84">
        <f t="shared" ref="AC28" si="29">AB28</f>
        <v>7.1397561809364811</v>
      </c>
      <c r="AD28" s="84">
        <f t="shared" ref="AD28" si="30">AC28</f>
        <v>7.1397561809364811</v>
      </c>
      <c r="AE28" s="84">
        <f t="shared" ref="AE28" si="31">AD28</f>
        <v>7.1397561809364811</v>
      </c>
      <c r="AF28" s="84">
        <f t="shared" ref="AF28" si="32">AE28</f>
        <v>7.1397561809364811</v>
      </c>
      <c r="AG28" s="84">
        <f t="shared" ref="AG28" si="33">AF28</f>
        <v>7.1397561809364811</v>
      </c>
      <c r="AH28" s="84">
        <f t="shared" ref="AH28" si="34">AG28</f>
        <v>7.1397561809364811</v>
      </c>
      <c r="AI28" s="84">
        <f t="shared" ref="AI28" si="35">AH28</f>
        <v>7.1397561809364811</v>
      </c>
      <c r="AJ28" s="84">
        <f t="shared" ref="AJ28" si="36">AI28</f>
        <v>7.1397561809364811</v>
      </c>
      <c r="AK28" s="84">
        <f t="shared" ref="AK28" si="37">AJ28</f>
        <v>7.1397561809364811</v>
      </c>
      <c r="AL28" s="84">
        <f t="shared" ref="AL28" si="38">AK28</f>
        <v>7.1397561809364811</v>
      </c>
      <c r="AM28" s="84">
        <f t="shared" ref="AM28" si="39">AL28</f>
        <v>7.1397561809364811</v>
      </c>
      <c r="AN28" s="84">
        <f t="shared" ref="AN28" si="40">AM28</f>
        <v>7.1397561809364811</v>
      </c>
      <c r="AO28" s="84">
        <f t="shared" si="19"/>
        <v>11.919367782974684</v>
      </c>
      <c r="AP28" s="84">
        <f t="shared" si="19"/>
        <v>7.2146289160392412</v>
      </c>
      <c r="AQ28" s="84">
        <f t="shared" si="19"/>
        <v>10.634433065797468</v>
      </c>
      <c r="AR28" s="84">
        <f t="shared" si="19"/>
        <v>9.5874556284430401</v>
      </c>
      <c r="AS28" s="84">
        <f t="shared" si="19"/>
        <v>8.5331001860206293</v>
      </c>
      <c r="AT28" s="84">
        <f t="shared" si="19"/>
        <v>10.05161378863291</v>
      </c>
      <c r="AU28" s="84">
        <f t="shared" si="19"/>
        <v>10.05161378863291</v>
      </c>
      <c r="AV28" s="84">
        <f t="shared" si="19"/>
        <v>10.05161378863291</v>
      </c>
      <c r="AW28" s="84">
        <f t="shared" si="19"/>
        <v>10.05161378863291</v>
      </c>
      <c r="AX28" s="84">
        <f t="shared" si="19"/>
        <v>10.05161378863291</v>
      </c>
      <c r="AY28" s="84">
        <f t="shared" si="19"/>
        <v>10.05161378863291</v>
      </c>
      <c r="AZ28" s="84">
        <f t="shared" si="19"/>
        <v>10.05161378863291</v>
      </c>
      <c r="BA28" s="84">
        <f t="shared" si="19"/>
        <v>10.05161378863291</v>
      </c>
      <c r="BB28" s="84">
        <f t="shared" si="19"/>
        <v>10.05161378863291</v>
      </c>
      <c r="BC28" s="84">
        <f t="shared" si="19"/>
        <v>10.05161378863291</v>
      </c>
      <c r="BD28" s="84">
        <f t="shared" si="19"/>
        <v>10.05161378863291</v>
      </c>
      <c r="BE28" s="84">
        <f t="shared" si="19"/>
        <v>10.05161378863291</v>
      </c>
      <c r="BF28" s="84">
        <f t="shared" si="19"/>
        <v>10.05161378863291</v>
      </c>
      <c r="BG28" s="84">
        <f t="shared" si="19"/>
        <v>10.05161378863291</v>
      </c>
      <c r="BH28" s="84">
        <f t="shared" si="19"/>
        <v>10.05161378863291</v>
      </c>
      <c r="BI28" s="84">
        <f t="shared" si="19"/>
        <v>10.05161378863291</v>
      </c>
      <c r="BJ28" s="84">
        <f t="shared" si="19"/>
        <v>10.05161378863291</v>
      </c>
      <c r="BK28" s="84">
        <f t="shared" si="19"/>
        <v>10.05161378863291</v>
      </c>
      <c r="BL28" s="84">
        <f t="shared" si="19"/>
        <v>10.05161378863291</v>
      </c>
      <c r="BM28" s="84">
        <f t="shared" si="19"/>
        <v>10.05161378863291</v>
      </c>
      <c r="BN28" s="84">
        <f t="shared" si="19"/>
        <v>10.05161378863291</v>
      </c>
      <c r="BO28" s="84">
        <f t="shared" si="19"/>
        <v>10.05161378863291</v>
      </c>
      <c r="BP28" s="84">
        <f t="shared" si="19"/>
        <v>10.05161378863291</v>
      </c>
      <c r="BQ28" s="84">
        <f t="shared" si="19"/>
        <v>10.05161378863291</v>
      </c>
      <c r="BR28" s="84">
        <f t="shared" si="19"/>
        <v>10.05161378863291</v>
      </c>
      <c r="BS28" s="84">
        <f t="shared" si="19"/>
        <v>10.05161378863291</v>
      </c>
      <c r="BT28" s="84">
        <f t="shared" si="19"/>
        <v>10.05161378863291</v>
      </c>
    </row>
    <row r="29" spans="2:72" x14ac:dyDescent="0.15">
      <c r="B29" t="s">
        <v>0</v>
      </c>
      <c r="C29" s="10">
        <v>0.69685294922405805</v>
      </c>
      <c r="D29" s="10">
        <v>0.9013939310615755</v>
      </c>
      <c r="E29" s="10">
        <v>1.1771661760904246</v>
      </c>
      <c r="F29" s="10">
        <v>1.247304998347551</v>
      </c>
      <c r="G29" s="10">
        <v>1.457330408569796</v>
      </c>
      <c r="H29" s="10">
        <v>1.3926137792388327</v>
      </c>
      <c r="I29" s="10">
        <v>1.5567364139098696</v>
      </c>
      <c r="J29" s="10">
        <v>1.488134211245453</v>
      </c>
      <c r="K29" s="10">
        <v>1.6955043247200652</v>
      </c>
      <c r="L29" s="10">
        <v>1.7461550238141472</v>
      </c>
      <c r="M29" s="10">
        <v>1.6660567059380433</v>
      </c>
      <c r="N29" s="10">
        <v>1.7432676831275842</v>
      </c>
      <c r="O29" s="10">
        <v>1.9098971501644135</v>
      </c>
      <c r="P29" s="10">
        <v>1.9180656945527812</v>
      </c>
      <c r="Q29" s="10">
        <v>1.9064655106329071</v>
      </c>
      <c r="R29" s="10">
        <v>1.7011859851565732</v>
      </c>
      <c r="S29" s="10">
        <v>1.81357876373251</v>
      </c>
      <c r="T29" s="10">
        <v>2.1535758455952241</v>
      </c>
      <c r="U29" s="10">
        <v>1.7756660890782705</v>
      </c>
      <c r="V29" s="10">
        <v>2.1154539625532243</v>
      </c>
      <c r="W29" s="10">
        <v>1.9866772663477332</v>
      </c>
      <c r="X29" s="10">
        <v>1.9474940057261476</v>
      </c>
      <c r="Y29" s="10">
        <v>2.4954340361262619</v>
      </c>
      <c r="Z29" s="10">
        <v>2.0042980313289798</v>
      </c>
      <c r="AA29" s="10">
        <v>2.5946320700386858</v>
      </c>
      <c r="AB29" s="10">
        <v>3.0086770302146943</v>
      </c>
      <c r="AC29" s="10">
        <v>2.5104162935153633</v>
      </c>
      <c r="AD29" s="10">
        <v>2.9853771617728735</v>
      </c>
      <c r="AE29" s="10">
        <v>2.7110771619080731</v>
      </c>
      <c r="AF29" s="10">
        <v>2.4765639125356325</v>
      </c>
      <c r="AG29" s="10">
        <v>2.5918500169643401</v>
      </c>
      <c r="AH29" s="10">
        <v>2.3893713643841203</v>
      </c>
      <c r="AI29" s="10">
        <v>2.8473341702740527</v>
      </c>
      <c r="AJ29" s="10">
        <v>2.0388255784094289</v>
      </c>
      <c r="AK29" s="10">
        <v>1.7242010334296243</v>
      </c>
      <c r="AL29" s="10">
        <v>2.0819877420544244</v>
      </c>
      <c r="AM29" s="10">
        <v>2.1788669027074858</v>
      </c>
      <c r="AN29" s="10">
        <v>2.2388244683591836</v>
      </c>
      <c r="AO29" s="10">
        <v>2.2666612030530611</v>
      </c>
      <c r="AP29" s="10">
        <v>2.437635273673469</v>
      </c>
      <c r="AQ29" s="10">
        <v>1.9164897959183673</v>
      </c>
      <c r="AR29" s="10">
        <v>1.9533673469387756</v>
      </c>
      <c r="AS29" s="10">
        <v>1.9918775510204079</v>
      </c>
      <c r="AT29" s="10">
        <v>2.0284897959183672</v>
      </c>
      <c r="AU29" s="10">
        <v>2.5616326530612246</v>
      </c>
      <c r="AV29" s="10">
        <v>2.7720612244897964</v>
      </c>
      <c r="AW29" s="10">
        <v>2.8261530612244896</v>
      </c>
      <c r="AX29" s="10">
        <v>2.8802448979591837</v>
      </c>
      <c r="AY29" s="10">
        <v>2.934244897959184</v>
      </c>
      <c r="AZ29" s="10">
        <v>2.9882448979591838</v>
      </c>
      <c r="BA29" s="10">
        <v>2.9882448979591838</v>
      </c>
      <c r="BB29" s="10">
        <v>2.9882448979591838</v>
      </c>
      <c r="BC29" s="10">
        <v>2.9882448979591838</v>
      </c>
      <c r="BD29" s="10">
        <v>2.9882448979591838</v>
      </c>
      <c r="BE29" s="10">
        <v>2.9882448979591838</v>
      </c>
      <c r="BF29" s="10">
        <v>2.9882448979591838</v>
      </c>
      <c r="BG29" s="55">
        <f t="shared" si="2"/>
        <v>2.9882448979591838</v>
      </c>
      <c r="BH29" s="55">
        <f t="shared" si="2"/>
        <v>2.9882448979591838</v>
      </c>
      <c r="BI29" s="55">
        <f t="shared" si="2"/>
        <v>2.9882448979591838</v>
      </c>
      <c r="BJ29" s="55">
        <f t="shared" si="2"/>
        <v>2.9882448979591838</v>
      </c>
      <c r="BK29" s="55">
        <f t="shared" ref="BK29:BT29" si="41">BJ29</f>
        <v>2.9882448979591838</v>
      </c>
      <c r="BL29" s="55">
        <f t="shared" si="41"/>
        <v>2.9882448979591838</v>
      </c>
      <c r="BM29" s="55">
        <f t="shared" si="41"/>
        <v>2.9882448979591838</v>
      </c>
      <c r="BN29" s="55">
        <f t="shared" si="41"/>
        <v>2.9882448979591838</v>
      </c>
      <c r="BO29" s="55">
        <f t="shared" si="41"/>
        <v>2.9882448979591838</v>
      </c>
      <c r="BP29" s="55">
        <f t="shared" si="41"/>
        <v>2.9882448979591838</v>
      </c>
      <c r="BQ29" s="55">
        <f t="shared" si="41"/>
        <v>2.9882448979591838</v>
      </c>
      <c r="BR29" s="55">
        <f t="shared" si="41"/>
        <v>2.9882448979591838</v>
      </c>
      <c r="BS29" s="55">
        <f t="shared" si="41"/>
        <v>2.9882448979591838</v>
      </c>
      <c r="BT29" s="55">
        <f t="shared" si="41"/>
        <v>2.9882448979591838</v>
      </c>
    </row>
    <row r="32" spans="2:72" x14ac:dyDescent="0.15">
      <c r="B32" s="21"/>
      <c r="C32" s="21">
        <v>1</v>
      </c>
      <c r="D32" s="21">
        <v>2</v>
      </c>
      <c r="E32" s="21">
        <v>3</v>
      </c>
      <c r="F32" s="21">
        <v>4</v>
      </c>
      <c r="G32" s="21">
        <v>5</v>
      </c>
      <c r="H32" s="21">
        <v>6</v>
      </c>
      <c r="I32" s="21">
        <v>7</v>
      </c>
      <c r="J32" s="21">
        <v>8</v>
      </c>
      <c r="K32" s="21">
        <v>9</v>
      </c>
      <c r="L32" s="21">
        <v>10</v>
      </c>
      <c r="M32" s="21">
        <v>11</v>
      </c>
      <c r="N32" s="21">
        <v>12</v>
      </c>
      <c r="O32" s="21">
        <v>13</v>
      </c>
      <c r="P32" s="21">
        <v>14</v>
      </c>
      <c r="Q32" s="21">
        <v>15</v>
      </c>
      <c r="R32" s="21">
        <v>16</v>
      </c>
      <c r="S32" s="21">
        <v>17</v>
      </c>
      <c r="T32" s="21">
        <v>18</v>
      </c>
      <c r="U32" s="21">
        <v>19</v>
      </c>
      <c r="V32" s="21">
        <v>20</v>
      </c>
      <c r="W32" s="21">
        <v>21</v>
      </c>
      <c r="X32" s="21">
        <v>22</v>
      </c>
      <c r="Y32" s="21">
        <v>23</v>
      </c>
      <c r="Z32" s="21">
        <v>24</v>
      </c>
      <c r="AA32" s="21">
        <v>25</v>
      </c>
      <c r="AB32" s="21">
        <v>26</v>
      </c>
      <c r="AC32" s="21">
        <v>27</v>
      </c>
      <c r="AD32" s="21">
        <v>28</v>
      </c>
      <c r="AE32" s="21">
        <v>29</v>
      </c>
      <c r="AF32" s="21">
        <v>30</v>
      </c>
      <c r="AG32" s="21">
        <v>31</v>
      </c>
      <c r="AH32" s="21">
        <v>32</v>
      </c>
      <c r="AI32" s="21">
        <v>33</v>
      </c>
      <c r="AJ32" s="21">
        <v>34</v>
      </c>
      <c r="AK32" s="21">
        <v>35</v>
      </c>
      <c r="AL32" s="21">
        <v>36</v>
      </c>
      <c r="AM32" s="21">
        <v>37</v>
      </c>
      <c r="AN32" s="21">
        <v>38</v>
      </c>
      <c r="AO32" s="21">
        <v>39</v>
      </c>
      <c r="AP32" s="21">
        <v>40</v>
      </c>
      <c r="AQ32" s="21">
        <v>41</v>
      </c>
      <c r="AR32" s="21">
        <v>42</v>
      </c>
      <c r="AS32" s="21">
        <v>43</v>
      </c>
      <c r="AT32" s="21">
        <v>44</v>
      </c>
      <c r="AU32" s="21">
        <v>45</v>
      </c>
      <c r="AV32" s="21">
        <v>46</v>
      </c>
      <c r="AW32" s="21">
        <v>47</v>
      </c>
      <c r="AX32" s="21">
        <v>48</v>
      </c>
      <c r="AY32" s="21">
        <v>49</v>
      </c>
      <c r="AZ32" s="21">
        <v>50</v>
      </c>
      <c r="BA32" s="21">
        <v>51</v>
      </c>
      <c r="BB32" s="21">
        <v>52</v>
      </c>
      <c r="BC32" s="21">
        <v>53</v>
      </c>
      <c r="BD32" s="21">
        <v>54</v>
      </c>
      <c r="BE32" s="21">
        <v>55</v>
      </c>
      <c r="BF32" s="21">
        <v>56</v>
      </c>
      <c r="BG32" s="21">
        <v>57</v>
      </c>
      <c r="BH32" s="21">
        <v>58</v>
      </c>
      <c r="BI32" s="21">
        <v>59</v>
      </c>
      <c r="BJ32" s="21">
        <v>60</v>
      </c>
      <c r="BK32" s="21">
        <v>61</v>
      </c>
      <c r="BL32" s="21">
        <v>62</v>
      </c>
      <c r="BM32" s="21">
        <v>63</v>
      </c>
      <c r="BN32" s="21">
        <v>64</v>
      </c>
      <c r="BO32" s="21">
        <v>65</v>
      </c>
      <c r="BP32" s="21">
        <v>66</v>
      </c>
      <c r="BQ32" s="21">
        <v>67</v>
      </c>
      <c r="BR32" s="21">
        <v>68</v>
      </c>
      <c r="BS32" s="21">
        <v>69</v>
      </c>
      <c r="BT32" s="21">
        <v>70</v>
      </c>
    </row>
    <row r="33" spans="1:72" x14ac:dyDescent="0.15">
      <c r="A33" s="24">
        <f>'ひな形(簡略版)'!E176/100</f>
        <v>0.04</v>
      </c>
      <c r="B33" s="21" t="s">
        <v>54</v>
      </c>
      <c r="C33" s="22">
        <f>(1+$A33)^(C32-1)</f>
        <v>1</v>
      </c>
      <c r="D33" s="22">
        <f>(1+$A33)^(D32-1)</f>
        <v>1.04</v>
      </c>
      <c r="E33" s="22">
        <f>(1+$A33)^(E32-1)</f>
        <v>1.0816000000000001</v>
      </c>
      <c r="F33" s="22">
        <f t="shared" ref="F33:AZ33" si="42">(1+$A33)^(F32-1)</f>
        <v>1.1248640000000001</v>
      </c>
      <c r="G33" s="22">
        <f t="shared" si="42"/>
        <v>1.1698585600000002</v>
      </c>
      <c r="H33" s="22">
        <f t="shared" si="42"/>
        <v>1.2166529024000003</v>
      </c>
      <c r="I33" s="22">
        <f t="shared" si="42"/>
        <v>1.2653190184960004</v>
      </c>
      <c r="J33" s="22">
        <f t="shared" si="42"/>
        <v>1.3159317792358403</v>
      </c>
      <c r="K33" s="22">
        <f t="shared" si="42"/>
        <v>1.3685690504052741</v>
      </c>
      <c r="L33" s="22">
        <f t="shared" si="42"/>
        <v>1.4233118124214852</v>
      </c>
      <c r="M33" s="22">
        <f t="shared" si="42"/>
        <v>1.4802442849183446</v>
      </c>
      <c r="N33" s="22">
        <f t="shared" si="42"/>
        <v>1.5394540563150783</v>
      </c>
      <c r="O33" s="22">
        <f t="shared" si="42"/>
        <v>1.6010322185676817</v>
      </c>
      <c r="P33" s="22">
        <f t="shared" si="42"/>
        <v>1.6650735073103891</v>
      </c>
      <c r="Q33" s="22">
        <f t="shared" si="42"/>
        <v>1.7316764476028046</v>
      </c>
      <c r="R33" s="22">
        <f t="shared" si="42"/>
        <v>1.8009435055069167</v>
      </c>
      <c r="S33" s="22">
        <f t="shared" si="42"/>
        <v>1.8729812457271937</v>
      </c>
      <c r="T33" s="22">
        <f t="shared" si="42"/>
        <v>1.9479004955562815</v>
      </c>
      <c r="U33" s="22">
        <f t="shared" si="42"/>
        <v>2.025816515378533</v>
      </c>
      <c r="V33" s="22">
        <f t="shared" si="42"/>
        <v>2.1068491759936743</v>
      </c>
      <c r="W33" s="22">
        <f t="shared" si="42"/>
        <v>2.1911231430334213</v>
      </c>
      <c r="X33" s="22">
        <f t="shared" si="42"/>
        <v>2.2787680687547587</v>
      </c>
      <c r="Y33" s="22">
        <f t="shared" si="42"/>
        <v>2.3699187915049489</v>
      </c>
      <c r="Z33" s="22">
        <f t="shared" si="42"/>
        <v>2.4647155431651466</v>
      </c>
      <c r="AA33" s="22">
        <f t="shared" si="42"/>
        <v>2.5633041648917527</v>
      </c>
      <c r="AB33" s="22">
        <f t="shared" si="42"/>
        <v>2.6658363314874234</v>
      </c>
      <c r="AC33" s="22">
        <f t="shared" si="42"/>
        <v>2.77246978474692</v>
      </c>
      <c r="AD33" s="22">
        <f t="shared" si="42"/>
        <v>2.8833685761367969</v>
      </c>
      <c r="AE33" s="22">
        <f t="shared" si="42"/>
        <v>2.9987033191822694</v>
      </c>
      <c r="AF33" s="22">
        <f t="shared" si="42"/>
        <v>3.1186514519495603</v>
      </c>
      <c r="AG33" s="22">
        <f t="shared" si="42"/>
        <v>3.2433975100275423</v>
      </c>
      <c r="AH33" s="22">
        <f t="shared" si="42"/>
        <v>3.3731334104286441</v>
      </c>
      <c r="AI33" s="22">
        <f t="shared" si="42"/>
        <v>3.5080587468457902</v>
      </c>
      <c r="AJ33" s="22">
        <f t="shared" si="42"/>
        <v>3.6483810967196217</v>
      </c>
      <c r="AK33" s="22">
        <f t="shared" si="42"/>
        <v>3.7943163405884071</v>
      </c>
      <c r="AL33" s="22">
        <f t="shared" si="42"/>
        <v>3.9460889942119435</v>
      </c>
      <c r="AM33" s="22">
        <f t="shared" si="42"/>
        <v>4.103932553980421</v>
      </c>
      <c r="AN33" s="22">
        <f t="shared" si="42"/>
        <v>4.268089856139639</v>
      </c>
      <c r="AO33" s="22">
        <f t="shared" si="42"/>
        <v>4.4388134503852239</v>
      </c>
      <c r="AP33" s="22">
        <f t="shared" si="42"/>
        <v>4.6163659884006325</v>
      </c>
      <c r="AQ33" s="22">
        <f t="shared" si="42"/>
        <v>4.8010206279366594</v>
      </c>
      <c r="AR33" s="22">
        <f t="shared" si="42"/>
        <v>4.9930614530541257</v>
      </c>
      <c r="AS33" s="22">
        <f t="shared" si="42"/>
        <v>5.1927839111762903</v>
      </c>
      <c r="AT33" s="22">
        <f t="shared" si="42"/>
        <v>5.4004952676233424</v>
      </c>
      <c r="AU33" s="22">
        <f t="shared" si="42"/>
        <v>5.6165150783282769</v>
      </c>
      <c r="AV33" s="22">
        <f t="shared" si="42"/>
        <v>5.841175681461408</v>
      </c>
      <c r="AW33" s="22">
        <f t="shared" si="42"/>
        <v>6.0748227087198643</v>
      </c>
      <c r="AX33" s="22">
        <f t="shared" si="42"/>
        <v>6.3178156170686588</v>
      </c>
      <c r="AY33" s="22">
        <f t="shared" si="42"/>
        <v>6.5705282417514059</v>
      </c>
      <c r="AZ33" s="22">
        <f t="shared" si="42"/>
        <v>6.8333493714214626</v>
      </c>
      <c r="BA33" s="22">
        <f t="shared" ref="BA33" si="43">(1+$A33)^(BA32-1)</f>
        <v>7.1066833462783219</v>
      </c>
      <c r="BB33" s="22">
        <f t="shared" ref="BB33" si="44">(1+$A33)^(BB32-1)</f>
        <v>7.3909506801294551</v>
      </c>
      <c r="BC33" s="22">
        <f t="shared" ref="BC33" si="45">(1+$A33)^(BC32-1)</f>
        <v>7.6865887073346331</v>
      </c>
      <c r="BD33" s="22">
        <f t="shared" ref="BD33" si="46">(1+$A33)^(BD32-1)</f>
        <v>7.99405225562802</v>
      </c>
      <c r="BE33" s="22">
        <f t="shared" ref="BE33" si="47">(1+$A33)^(BE32-1)</f>
        <v>8.3138143458531406</v>
      </c>
      <c r="BF33" s="22">
        <f t="shared" ref="BF33:BJ33" si="48">(1+$A33)^(BF32-1)</f>
        <v>8.6463669196872655</v>
      </c>
      <c r="BG33" s="22">
        <f t="shared" si="48"/>
        <v>8.9922215964747565</v>
      </c>
      <c r="BH33" s="22">
        <f t="shared" si="48"/>
        <v>9.35191046033375</v>
      </c>
      <c r="BI33" s="22">
        <f t="shared" si="48"/>
        <v>9.7259868787470971</v>
      </c>
      <c r="BJ33" s="22">
        <f t="shared" si="48"/>
        <v>10.115026353896981</v>
      </c>
      <c r="BK33" s="22">
        <f t="shared" ref="BK33:BT33" si="49">(1+$A33)^(BK32-1)</f>
        <v>10.519627408052864</v>
      </c>
      <c r="BL33" s="22">
        <f t="shared" si="49"/>
        <v>10.940412504374979</v>
      </c>
      <c r="BM33" s="22">
        <f t="shared" si="49"/>
        <v>11.378029004549976</v>
      </c>
      <c r="BN33" s="22">
        <f t="shared" si="49"/>
        <v>11.833150164731975</v>
      </c>
      <c r="BO33" s="22">
        <f t="shared" si="49"/>
        <v>12.306476171321256</v>
      </c>
      <c r="BP33" s="22">
        <f t="shared" si="49"/>
        <v>12.798735218174107</v>
      </c>
      <c r="BQ33" s="22">
        <f t="shared" si="49"/>
        <v>13.310684626901072</v>
      </c>
      <c r="BR33" s="22">
        <f t="shared" si="49"/>
        <v>13.843112011977114</v>
      </c>
      <c r="BS33" s="22">
        <f t="shared" si="49"/>
        <v>14.396836492456201</v>
      </c>
      <c r="BT33" s="22">
        <f t="shared" si="49"/>
        <v>14.97270995215445</v>
      </c>
    </row>
    <row r="36" spans="1:72" x14ac:dyDescent="0.15">
      <c r="A36" t="s">
        <v>10</v>
      </c>
      <c r="B36" t="s">
        <v>23</v>
      </c>
      <c r="C36" s="1">
        <f>IF('ひな形(簡略版)'!E164&gt;0,'ひな形(簡略版)'!E164*1000,'ひな形(簡略版)'!E163*D3)</f>
        <v>2324977.82924625</v>
      </c>
      <c r="E36" t="s">
        <v>18</v>
      </c>
      <c r="F36" s="1">
        <f>C36-F37</f>
        <v>1799387.432965267</v>
      </c>
    </row>
    <row r="37" spans="1:72" x14ac:dyDescent="0.15">
      <c r="A37" t="s">
        <v>17</v>
      </c>
      <c r="B37" t="s">
        <v>16</v>
      </c>
      <c r="F37" s="23">
        <f>IF('ひな形(簡略版)'!E167&gt;0,'ひな形(簡略版)'!E167*1000,E3*EXP(F3*'ひな形(簡略版)'!E163)*'ひな形(簡略版)'!E163)</f>
        <v>525590.39628098311</v>
      </c>
    </row>
    <row r="38" spans="1:72" x14ac:dyDescent="0.15">
      <c r="B38" t="s">
        <v>83</v>
      </c>
      <c r="F38" s="23">
        <f ca="1">SUM(C61:AQ62)</f>
        <v>1264743.3491487987</v>
      </c>
    </row>
    <row r="39" spans="1:72" x14ac:dyDescent="0.15">
      <c r="B39" t="s">
        <v>1</v>
      </c>
      <c r="C39" s="23">
        <f>IF('ひな形(簡略版)'!E173&gt;0,'ひな形(簡略版)'!E173*1000,G3*EXP(H3*'ひな形(簡略版)'!E172)*'ひな形(簡略版)'!E172)</f>
        <v>2649593.3600894134</v>
      </c>
    </row>
    <row r="40" spans="1:72" x14ac:dyDescent="0.15">
      <c r="B40" s="101" t="s">
        <v>213</v>
      </c>
      <c r="C40" s="102">
        <f>'ひな形(簡略版)'!E174*1000</f>
        <v>0</v>
      </c>
    </row>
    <row r="41" spans="1:72" x14ac:dyDescent="0.15">
      <c r="B41" t="s">
        <v>84</v>
      </c>
      <c r="C41" s="23">
        <f ca="1">SUM(C79:AQ80)</f>
        <v>926542.46520857583</v>
      </c>
    </row>
    <row r="42" spans="1:72" x14ac:dyDescent="0.15">
      <c r="A42" s="24" t="s">
        <v>55</v>
      </c>
      <c r="B42" t="s">
        <v>16</v>
      </c>
      <c r="F42" s="25">
        <f>SUM(C67:E67)</f>
        <v>505634.54790147825</v>
      </c>
    </row>
    <row r="43" spans="1:72" x14ac:dyDescent="0.15">
      <c r="A43" s="24"/>
      <c r="B43" t="s">
        <v>83</v>
      </c>
      <c r="F43" s="25">
        <f ca="1">SUM(C65:AQ66)</f>
        <v>929758.99897201546</v>
      </c>
    </row>
    <row r="44" spans="1:72" x14ac:dyDescent="0.15">
      <c r="B44" t="s">
        <v>1</v>
      </c>
      <c r="C44" s="25">
        <f>SUM(C86:R86)</f>
        <v>2356686.7869494446</v>
      </c>
    </row>
    <row r="45" spans="1:72" x14ac:dyDescent="0.15">
      <c r="B45" s="101" t="s">
        <v>213</v>
      </c>
      <c r="C45" s="102">
        <f>SUM(C87:R87)</f>
        <v>0</v>
      </c>
    </row>
    <row r="46" spans="1:72" x14ac:dyDescent="0.15">
      <c r="B46" t="s">
        <v>84</v>
      </c>
      <c r="C46" s="25">
        <f ca="1">SUM(C84:AQ85)</f>
        <v>695572.93725761899</v>
      </c>
    </row>
    <row r="47" spans="1:72" x14ac:dyDescent="0.15">
      <c r="B47" t="s">
        <v>63</v>
      </c>
      <c r="C47">
        <f>'ひな形(簡略版)'!E171</f>
        <v>20</v>
      </c>
    </row>
    <row r="48" spans="1:72" x14ac:dyDescent="0.15">
      <c r="B48" t="s">
        <v>64</v>
      </c>
      <c r="C48">
        <f>IF('ひな形(簡略版)'!E169+'ひな形(簡略版)'!E171-'ひな形(簡略版)'!E168&lt;0,0,'ひな形(簡略版)'!E169+'ひな形(簡略版)'!E171-'ひな形(簡略版)'!E168)</f>
        <v>10</v>
      </c>
    </row>
    <row r="49" spans="1:43" x14ac:dyDescent="0.15">
      <c r="B49" t="s">
        <v>65</v>
      </c>
      <c r="C49">
        <f>IF(C48&gt;C47,0,C48/C47)</f>
        <v>0.5</v>
      </c>
    </row>
    <row r="50" spans="1:43" x14ac:dyDescent="0.15">
      <c r="B50" t="s">
        <v>66</v>
      </c>
      <c r="C50">
        <f>'ひな形(簡略版)'!E168-'ひな形(簡略版)'!E165+1</f>
        <v>16</v>
      </c>
    </row>
    <row r="51" spans="1:43" x14ac:dyDescent="0.15">
      <c r="B51" t="s">
        <v>67</v>
      </c>
      <c r="C51" s="22">
        <f>(1+$A33)^(C50-1)</f>
        <v>1.8009435055069167</v>
      </c>
    </row>
    <row r="52" spans="1:43" x14ac:dyDescent="0.15">
      <c r="B52" t="s">
        <v>68</v>
      </c>
      <c r="C52" s="25">
        <f>C39*C49/C51</f>
        <v>735612.56974122149</v>
      </c>
    </row>
    <row r="54" spans="1:43" x14ac:dyDescent="0.15">
      <c r="B54" t="s">
        <v>90</v>
      </c>
      <c r="C54">
        <f>'ひな形(簡略版)'!E165</f>
        <v>2021</v>
      </c>
    </row>
    <row r="55" spans="1:43" x14ac:dyDescent="0.15">
      <c r="B55" t="s">
        <v>92</v>
      </c>
      <c r="C55">
        <f>'ひな形(簡略版)'!E166</f>
        <v>3</v>
      </c>
    </row>
    <row r="56" spans="1:43" x14ac:dyDescent="0.15">
      <c r="B56" t="s">
        <v>91</v>
      </c>
      <c r="C56">
        <f>C54+C55-1</f>
        <v>2023</v>
      </c>
    </row>
    <row r="57" spans="1:43" x14ac:dyDescent="0.15">
      <c r="B57" t="s">
        <v>93</v>
      </c>
      <c r="C57">
        <f>'ひな形(簡略版)'!E168</f>
        <v>2036</v>
      </c>
    </row>
    <row r="59" spans="1:43" x14ac:dyDescent="0.15">
      <c r="C59">
        <f>'ひな形(簡略版)'!E165</f>
        <v>2021</v>
      </c>
      <c r="D59">
        <f>C59+1</f>
        <v>2022</v>
      </c>
      <c r="E59">
        <f t="shared" ref="E59:Q59" si="50">D59+1</f>
        <v>2023</v>
      </c>
      <c r="F59">
        <f t="shared" si="50"/>
        <v>2024</v>
      </c>
      <c r="G59">
        <f t="shared" si="50"/>
        <v>2025</v>
      </c>
      <c r="H59">
        <f t="shared" si="50"/>
        <v>2026</v>
      </c>
      <c r="I59">
        <f t="shared" si="50"/>
        <v>2027</v>
      </c>
      <c r="J59">
        <f t="shared" si="50"/>
        <v>2028</v>
      </c>
      <c r="K59">
        <f t="shared" si="50"/>
        <v>2029</v>
      </c>
      <c r="L59">
        <f t="shared" si="50"/>
        <v>2030</v>
      </c>
      <c r="M59">
        <f t="shared" si="50"/>
        <v>2031</v>
      </c>
      <c r="N59">
        <f t="shared" si="50"/>
        <v>2032</v>
      </c>
      <c r="O59">
        <f t="shared" si="50"/>
        <v>2033</v>
      </c>
      <c r="P59">
        <f t="shared" si="50"/>
        <v>2034</v>
      </c>
      <c r="Q59">
        <f t="shared" si="50"/>
        <v>2035</v>
      </c>
      <c r="R59">
        <f t="shared" ref="R59" si="51">Q59+1</f>
        <v>2036</v>
      </c>
      <c r="S59">
        <f t="shared" ref="S59" si="52">R59+1</f>
        <v>2037</v>
      </c>
      <c r="T59">
        <f t="shared" ref="T59" si="53">S59+1</f>
        <v>2038</v>
      </c>
      <c r="U59">
        <f t="shared" ref="U59" si="54">T59+1</f>
        <v>2039</v>
      </c>
      <c r="V59">
        <f t="shared" ref="V59" si="55">U59+1</f>
        <v>2040</v>
      </c>
      <c r="W59">
        <f t="shared" ref="W59" si="56">V59+1</f>
        <v>2041</v>
      </c>
      <c r="X59">
        <f t="shared" ref="X59" si="57">W59+1</f>
        <v>2042</v>
      </c>
      <c r="Y59">
        <f t="shared" ref="Y59" si="58">X59+1</f>
        <v>2043</v>
      </c>
      <c r="Z59">
        <f t="shared" ref="Z59" si="59">Y59+1</f>
        <v>2044</v>
      </c>
      <c r="AA59">
        <f t="shared" ref="AA59" si="60">Z59+1</f>
        <v>2045</v>
      </c>
      <c r="AB59">
        <f t="shared" ref="AB59" si="61">AA59+1</f>
        <v>2046</v>
      </c>
      <c r="AC59">
        <f t="shared" ref="AC59" si="62">AB59+1</f>
        <v>2047</v>
      </c>
      <c r="AD59">
        <f t="shared" ref="AD59" si="63">AC59+1</f>
        <v>2048</v>
      </c>
      <c r="AE59">
        <f t="shared" ref="AE59" si="64">AD59+1</f>
        <v>2049</v>
      </c>
      <c r="AF59">
        <f t="shared" ref="AF59" si="65">AE59+1</f>
        <v>2050</v>
      </c>
      <c r="AG59">
        <f t="shared" ref="AG59" si="66">AF59+1</f>
        <v>2051</v>
      </c>
      <c r="AH59">
        <f t="shared" ref="AH59" si="67">AG59+1</f>
        <v>2052</v>
      </c>
      <c r="AI59">
        <f t="shared" ref="AI59" si="68">AH59+1</f>
        <v>2053</v>
      </c>
      <c r="AJ59">
        <f t="shared" ref="AJ59" si="69">AI59+1</f>
        <v>2054</v>
      </c>
      <c r="AK59">
        <f t="shared" ref="AK59" si="70">AJ59+1</f>
        <v>2055</v>
      </c>
      <c r="AL59">
        <f t="shared" ref="AL59" si="71">AK59+1</f>
        <v>2056</v>
      </c>
      <c r="AM59">
        <f t="shared" ref="AM59" si="72">AL59+1</f>
        <v>2057</v>
      </c>
      <c r="AN59">
        <f t="shared" ref="AN59" si="73">AM59+1</f>
        <v>2058</v>
      </c>
      <c r="AO59">
        <f t="shared" ref="AO59" si="74">AN59+1</f>
        <v>2059</v>
      </c>
      <c r="AP59">
        <f t="shared" ref="AP59" si="75">AO59+1</f>
        <v>2060</v>
      </c>
      <c r="AQ59">
        <f t="shared" ref="AQ59" si="76">AP59+1</f>
        <v>2061</v>
      </c>
    </row>
    <row r="60" spans="1:43" x14ac:dyDescent="0.15">
      <c r="A60" t="s">
        <v>7</v>
      </c>
      <c r="B60" t="s">
        <v>53</v>
      </c>
      <c r="C60">
        <f>C59-'ひな形(簡略版)'!$E162</f>
        <v>21</v>
      </c>
      <c r="D60">
        <f>D59-'ひな形(簡略版)'!$E162</f>
        <v>22</v>
      </c>
      <c r="E60">
        <f>E59-'ひな形(簡略版)'!$E162</f>
        <v>23</v>
      </c>
      <c r="F60">
        <f>F59-'ひな形(簡略版)'!$E162</f>
        <v>24</v>
      </c>
      <c r="G60">
        <f>G59-'ひな形(簡略版)'!$E162</f>
        <v>25</v>
      </c>
      <c r="H60">
        <f>H59-'ひな形(簡略版)'!$E162</f>
        <v>26</v>
      </c>
      <c r="I60">
        <f>I59-'ひな形(簡略版)'!$E162</f>
        <v>27</v>
      </c>
      <c r="J60">
        <f>J59-'ひな形(簡略版)'!$E162</f>
        <v>28</v>
      </c>
      <c r="K60">
        <f>K59-'ひな形(簡略版)'!$E162</f>
        <v>29</v>
      </c>
      <c r="L60">
        <f>L59-'ひな形(簡略版)'!$E162</f>
        <v>30</v>
      </c>
      <c r="M60">
        <f>M59-'ひな形(簡略版)'!$E162</f>
        <v>31</v>
      </c>
      <c r="N60">
        <f>N59-'ひな形(簡略版)'!$E162</f>
        <v>32</v>
      </c>
      <c r="O60">
        <f>O59-'ひな形(簡略版)'!$E162</f>
        <v>33</v>
      </c>
      <c r="P60">
        <f>P59-'ひな形(簡略版)'!$E162</f>
        <v>34</v>
      </c>
      <c r="Q60">
        <f>Q59-'ひな形(簡略版)'!$E162</f>
        <v>35</v>
      </c>
      <c r="R60">
        <f>R59-'ひな形(簡略版)'!$E162</f>
        <v>36</v>
      </c>
      <c r="S60">
        <f>S59-'ひな形(簡略版)'!$E162</f>
        <v>37</v>
      </c>
      <c r="T60">
        <f>T59-'ひな形(簡略版)'!$E162</f>
        <v>38</v>
      </c>
      <c r="U60">
        <f>U59-'ひな形(簡略版)'!$E162</f>
        <v>39</v>
      </c>
      <c r="V60">
        <f>V59-'ひな形(簡略版)'!$E162</f>
        <v>40</v>
      </c>
      <c r="W60">
        <f>W59-'ひな形(簡略版)'!$E162</f>
        <v>41</v>
      </c>
      <c r="X60">
        <f>X59-'ひな形(簡略版)'!$E162</f>
        <v>42</v>
      </c>
      <c r="Y60">
        <f>Y59-'ひな形(簡略版)'!$E162</f>
        <v>43</v>
      </c>
      <c r="Z60">
        <f>Z59-'ひな形(簡略版)'!$E162</f>
        <v>44</v>
      </c>
      <c r="AA60">
        <f>AA59-'ひな形(簡略版)'!$E162</f>
        <v>45</v>
      </c>
      <c r="AB60">
        <f>AB59-'ひな形(簡略版)'!$E162</f>
        <v>46</v>
      </c>
      <c r="AC60">
        <f>AC59-'ひな形(簡略版)'!$E162</f>
        <v>47</v>
      </c>
      <c r="AD60">
        <f>AD59-'ひな形(簡略版)'!$E162</f>
        <v>48</v>
      </c>
      <c r="AE60">
        <f>AE59-'ひな形(簡略版)'!$E162</f>
        <v>49</v>
      </c>
      <c r="AF60">
        <f>AF59-'ひな形(簡略版)'!$E162</f>
        <v>50</v>
      </c>
      <c r="AG60">
        <f>AG59-'ひな形(簡略版)'!$E162</f>
        <v>51</v>
      </c>
      <c r="AH60">
        <f>AH59-'ひな形(簡略版)'!$E162</f>
        <v>52</v>
      </c>
      <c r="AI60">
        <f>AI59-'ひな形(簡略版)'!$E162</f>
        <v>53</v>
      </c>
      <c r="AJ60">
        <f>AJ59-'ひな形(簡略版)'!$E162</f>
        <v>54</v>
      </c>
      <c r="AK60">
        <f>AK59-'ひな形(簡略版)'!$E162</f>
        <v>55</v>
      </c>
      <c r="AL60">
        <f>AL59-'ひな形(簡略版)'!$E162</f>
        <v>56</v>
      </c>
      <c r="AM60">
        <f>AM59-'ひな形(簡略版)'!$E162</f>
        <v>57</v>
      </c>
      <c r="AN60">
        <f>AN59-'ひな形(簡略版)'!$E162</f>
        <v>58</v>
      </c>
      <c r="AO60">
        <f>AO59-'ひな形(簡略版)'!$E162</f>
        <v>59</v>
      </c>
      <c r="AP60">
        <f>AP59-'ひな形(簡略版)'!$E162</f>
        <v>60</v>
      </c>
      <c r="AQ60">
        <f>AQ59-'ひな形(簡略版)'!$E162</f>
        <v>61</v>
      </c>
    </row>
    <row r="61" spans="1:43" x14ac:dyDescent="0.15">
      <c r="A61" t="s">
        <v>20</v>
      </c>
      <c r="B61" t="s">
        <v>57</v>
      </c>
      <c r="C61" s="1">
        <f t="shared" ref="C61:S61" ca="1" si="77">IF(C59&lt;=$C$57,IF(C59&lt;=$C$56,$C$36,$F$36)*OFFSET($B$18,0,C$60)/100,0)</f>
        <v>54406.439238188381</v>
      </c>
      <c r="D61" s="1">
        <f t="shared" ca="1" si="77"/>
        <v>58580.963872170905</v>
      </c>
      <c r="E61" s="1">
        <f t="shared" ca="1" si="77"/>
        <v>56873.718148817097</v>
      </c>
      <c r="F61" s="1">
        <f t="shared" ca="1" si="77"/>
        <v>56278.981932455215</v>
      </c>
      <c r="G61" s="1">
        <f t="shared" ca="1" si="77"/>
        <v>53754.940543516117</v>
      </c>
      <c r="H61" s="1">
        <f t="shared" ca="1" si="77"/>
        <v>54043.127206472949</v>
      </c>
      <c r="I61" s="1">
        <f t="shared" ca="1" si="77"/>
        <v>70907.808605513943</v>
      </c>
      <c r="J61" s="1">
        <f t="shared" ca="1" si="77"/>
        <v>60354.928304089539</v>
      </c>
      <c r="K61" s="1">
        <f t="shared" ca="1" si="77"/>
        <v>62590.077140808447</v>
      </c>
      <c r="L61" s="1">
        <f t="shared" ca="1" si="77"/>
        <v>87236.832221835677</v>
      </c>
      <c r="M61" s="1">
        <f t="shared" ca="1" si="77"/>
        <v>133308.34067142045</v>
      </c>
      <c r="N61" s="1">
        <f t="shared" ca="1" si="77"/>
        <v>101057.18632286041</v>
      </c>
      <c r="O61" s="1">
        <f t="shared" ca="1" si="77"/>
        <v>101349.67629146755</v>
      </c>
      <c r="P61" s="1">
        <f t="shared" ca="1" si="77"/>
        <v>54707.288838301145</v>
      </c>
      <c r="Q61" s="1">
        <f t="shared" ca="1" si="77"/>
        <v>48132.867651119363</v>
      </c>
      <c r="R61" s="1">
        <f t="shared" ca="1" si="77"/>
        <v>61012.864743123289</v>
      </c>
      <c r="S61" s="1">
        <f t="shared" ca="1" si="77"/>
        <v>0</v>
      </c>
      <c r="T61" s="1">
        <f ca="1">IF(T59&lt;=$C$57,IF(T59&lt;=$C$56,$C$36,$F$36)*OFFSET($B$18,0,T$60)/100,0)</f>
        <v>0</v>
      </c>
      <c r="U61" s="1">
        <f t="shared" ref="U61:AQ61" ca="1" si="78">IF(U59&lt;=$C$57,IF(U59&lt;=$C$56,$C$36,$F$36)*OFFSET($B$18,0,U$60)/100,0)</f>
        <v>0</v>
      </c>
      <c r="V61" s="1">
        <f t="shared" ca="1" si="78"/>
        <v>0</v>
      </c>
      <c r="W61" s="1">
        <f t="shared" ca="1" si="78"/>
        <v>0</v>
      </c>
      <c r="X61" s="1">
        <f t="shared" ca="1" si="78"/>
        <v>0</v>
      </c>
      <c r="Y61" s="1">
        <f t="shared" ca="1" si="78"/>
        <v>0</v>
      </c>
      <c r="Z61" s="1">
        <f t="shared" ca="1" si="78"/>
        <v>0</v>
      </c>
      <c r="AA61" s="1">
        <f t="shared" ca="1" si="78"/>
        <v>0</v>
      </c>
      <c r="AB61" s="1">
        <f t="shared" ca="1" si="78"/>
        <v>0</v>
      </c>
      <c r="AC61" s="1">
        <f t="shared" ca="1" si="78"/>
        <v>0</v>
      </c>
      <c r="AD61" s="1">
        <f t="shared" ca="1" si="78"/>
        <v>0</v>
      </c>
      <c r="AE61" s="1">
        <f t="shared" ca="1" si="78"/>
        <v>0</v>
      </c>
      <c r="AF61" s="1">
        <f t="shared" ca="1" si="78"/>
        <v>0</v>
      </c>
      <c r="AG61" s="1">
        <f t="shared" ca="1" si="78"/>
        <v>0</v>
      </c>
      <c r="AH61" s="1">
        <f t="shared" ca="1" si="78"/>
        <v>0</v>
      </c>
      <c r="AI61" s="1">
        <f t="shared" ca="1" si="78"/>
        <v>0</v>
      </c>
      <c r="AJ61" s="1">
        <f t="shared" ca="1" si="78"/>
        <v>0</v>
      </c>
      <c r="AK61" s="1">
        <f t="shared" ca="1" si="78"/>
        <v>0</v>
      </c>
      <c r="AL61" s="1">
        <f t="shared" ca="1" si="78"/>
        <v>0</v>
      </c>
      <c r="AM61" s="1">
        <f t="shared" ca="1" si="78"/>
        <v>0</v>
      </c>
      <c r="AN61" s="1">
        <f t="shared" ca="1" si="78"/>
        <v>0</v>
      </c>
      <c r="AO61" s="1">
        <f t="shared" ca="1" si="78"/>
        <v>0</v>
      </c>
      <c r="AP61" s="1">
        <f t="shared" ca="1" si="78"/>
        <v>0</v>
      </c>
      <c r="AQ61" s="1">
        <f t="shared" ca="1" si="78"/>
        <v>0</v>
      </c>
    </row>
    <row r="62" spans="1:43" x14ac:dyDescent="0.15">
      <c r="A62" t="s">
        <v>21</v>
      </c>
      <c r="B62" t="s">
        <v>58</v>
      </c>
      <c r="C62" s="1">
        <f ca="1">IF(C59&lt;=$C$57,IF(C59&gt;$C$56,$F$37*OFFSET($B$18,0,C59-$C$56)/100,0),0)</f>
        <v>0</v>
      </c>
      <c r="D62" s="1">
        <f ca="1">IF(D59&lt;=$C$57,IF(D59&gt;$C$56,$F$37*OFFSET($B$18,0,D59-$C$56)/100,0),0)</f>
        <v>0</v>
      </c>
      <c r="E62" s="1">
        <f ca="1">IF(E59&lt;=$C$57,IF(E59&gt;$C$56,$F$37*OFFSET($B$18,0,E59-$C$56)/100,0),0)</f>
        <v>0</v>
      </c>
      <c r="F62" s="1">
        <f ca="1">IF(F59&lt;=$C$57,IF(F59&gt;$C$56,$F$37*OFFSET($B$18,0,F59-$C$56)/100,0),0)</f>
        <v>5911.3730175108867</v>
      </c>
      <c r="G62" s="1">
        <f t="shared" ref="G62:AQ62" ca="1" si="79">IF(G59&lt;=$C$57,IF(G59&gt;$C$56,$F$37*OFFSET($B$18,0,G59-$C$56)/100,0),0)</f>
        <v>7437.0515120977479</v>
      </c>
      <c r="H62" s="1">
        <f t="shared" ca="1" si="79"/>
        <v>10321.79181329821</v>
      </c>
      <c r="I62" s="1">
        <f t="shared" ca="1" si="79"/>
        <v>10374.464157258268</v>
      </c>
      <c r="J62" s="1">
        <f t="shared" ca="1" si="79"/>
        <v>8902.3864269305941</v>
      </c>
      <c r="K62" s="1">
        <f t="shared" ca="1" si="79"/>
        <v>15226.424764027272</v>
      </c>
      <c r="L62" s="1">
        <f t="shared" ca="1" si="79"/>
        <v>11692.610349557261</v>
      </c>
      <c r="M62" s="1">
        <f t="shared" ca="1" si="79"/>
        <v>14155.263773218263</v>
      </c>
      <c r="N62" s="1">
        <f t="shared" ca="1" si="79"/>
        <v>11639.272523914065</v>
      </c>
      <c r="O62" s="1">
        <f t="shared" ca="1" si="79"/>
        <v>12775.39088107496</v>
      </c>
      <c r="P62" s="1">
        <f t="shared" ca="1" si="79"/>
        <v>13461.56813743362</v>
      </c>
      <c r="Q62" s="1">
        <f t="shared" ca="1" si="79"/>
        <v>13530.590221792652</v>
      </c>
      <c r="R62" s="1">
        <f t="shared" ca="1" si="79"/>
        <v>14719.119838524603</v>
      </c>
      <c r="S62" s="1">
        <f t="shared" ca="1" si="79"/>
        <v>0</v>
      </c>
      <c r="T62" s="1">
        <f t="shared" ca="1" si="79"/>
        <v>0</v>
      </c>
      <c r="U62" s="1">
        <f t="shared" ca="1" si="79"/>
        <v>0</v>
      </c>
      <c r="V62" s="1">
        <f t="shared" ca="1" si="79"/>
        <v>0</v>
      </c>
      <c r="W62" s="1">
        <f t="shared" ca="1" si="79"/>
        <v>0</v>
      </c>
      <c r="X62" s="1">
        <f t="shared" ca="1" si="79"/>
        <v>0</v>
      </c>
      <c r="Y62" s="1">
        <f t="shared" ca="1" si="79"/>
        <v>0</v>
      </c>
      <c r="Z62" s="1">
        <f t="shared" ca="1" si="79"/>
        <v>0</v>
      </c>
      <c r="AA62" s="1">
        <f t="shared" ca="1" si="79"/>
        <v>0</v>
      </c>
      <c r="AB62" s="1">
        <f t="shared" ca="1" si="79"/>
        <v>0</v>
      </c>
      <c r="AC62" s="1">
        <f t="shared" ca="1" si="79"/>
        <v>0</v>
      </c>
      <c r="AD62" s="1">
        <f t="shared" ca="1" si="79"/>
        <v>0</v>
      </c>
      <c r="AE62" s="1">
        <f t="shared" ca="1" si="79"/>
        <v>0</v>
      </c>
      <c r="AF62" s="1">
        <f t="shared" ca="1" si="79"/>
        <v>0</v>
      </c>
      <c r="AG62" s="1">
        <f t="shared" ca="1" si="79"/>
        <v>0</v>
      </c>
      <c r="AH62" s="1">
        <f t="shared" ca="1" si="79"/>
        <v>0</v>
      </c>
      <c r="AI62" s="1">
        <f t="shared" ca="1" si="79"/>
        <v>0</v>
      </c>
      <c r="AJ62" s="1">
        <f t="shared" ca="1" si="79"/>
        <v>0</v>
      </c>
      <c r="AK62" s="1">
        <f t="shared" ca="1" si="79"/>
        <v>0</v>
      </c>
      <c r="AL62" s="1">
        <f t="shared" ca="1" si="79"/>
        <v>0</v>
      </c>
      <c r="AM62" s="1">
        <f t="shared" ca="1" si="79"/>
        <v>0</v>
      </c>
      <c r="AN62" s="1">
        <f t="shared" ca="1" si="79"/>
        <v>0</v>
      </c>
      <c r="AO62" s="1">
        <f t="shared" ca="1" si="79"/>
        <v>0</v>
      </c>
      <c r="AP62" s="1">
        <f t="shared" ca="1" si="79"/>
        <v>0</v>
      </c>
      <c r="AQ62" s="1">
        <f t="shared" ca="1" si="79"/>
        <v>0</v>
      </c>
    </row>
    <row r="63" spans="1:43" x14ac:dyDescent="0.15">
      <c r="A63">
        <f>1/C55</f>
        <v>0.33333333333333331</v>
      </c>
      <c r="B63" t="s">
        <v>16</v>
      </c>
      <c r="C63" s="1">
        <f t="shared" ref="C63:S63" si="80">IF(AND(C59&gt;=$C$54,C59&lt;=$C$56),$F$37*$A$63,0)</f>
        <v>175196.79876032769</v>
      </c>
      <c r="D63" s="1">
        <f t="shared" si="80"/>
        <v>175196.79876032769</v>
      </c>
      <c r="E63" s="1">
        <f t="shared" si="80"/>
        <v>175196.79876032769</v>
      </c>
      <c r="F63" s="1">
        <f t="shared" si="80"/>
        <v>0</v>
      </c>
      <c r="G63" s="1">
        <f t="shared" si="80"/>
        <v>0</v>
      </c>
      <c r="H63" s="1">
        <f t="shared" si="80"/>
        <v>0</v>
      </c>
      <c r="I63" s="1">
        <f t="shared" si="80"/>
        <v>0</v>
      </c>
      <c r="J63" s="1">
        <f t="shared" si="80"/>
        <v>0</v>
      </c>
      <c r="K63" s="1">
        <f t="shared" si="80"/>
        <v>0</v>
      </c>
      <c r="L63" s="1">
        <f t="shared" si="80"/>
        <v>0</v>
      </c>
      <c r="M63" s="1">
        <f t="shared" si="80"/>
        <v>0</v>
      </c>
      <c r="N63" s="1">
        <f t="shared" si="80"/>
        <v>0</v>
      </c>
      <c r="O63" s="1">
        <f t="shared" si="80"/>
        <v>0</v>
      </c>
      <c r="P63" s="1">
        <f t="shared" si="80"/>
        <v>0</v>
      </c>
      <c r="Q63" s="1">
        <f t="shared" si="80"/>
        <v>0</v>
      </c>
      <c r="R63" s="1">
        <f t="shared" si="80"/>
        <v>0</v>
      </c>
      <c r="S63" s="1">
        <f t="shared" si="80"/>
        <v>0</v>
      </c>
      <c r="T63" s="1">
        <f>IF(AND(T59&gt;=$C$54,T59&lt;=$C$56),$F$37*$A$63,0)</f>
        <v>0</v>
      </c>
      <c r="U63" s="1">
        <f t="shared" ref="U63:AQ63" si="81">IF(AND(U59&gt;=$C$54,U59&lt;=$C$56),$F$37*$A$63,0)</f>
        <v>0</v>
      </c>
      <c r="V63" s="1">
        <f t="shared" si="81"/>
        <v>0</v>
      </c>
      <c r="W63" s="1">
        <f t="shared" si="81"/>
        <v>0</v>
      </c>
      <c r="X63" s="1">
        <f t="shared" si="81"/>
        <v>0</v>
      </c>
      <c r="Y63" s="1">
        <f t="shared" si="81"/>
        <v>0</v>
      </c>
      <c r="Z63" s="1">
        <f t="shared" si="81"/>
        <v>0</v>
      </c>
      <c r="AA63" s="1">
        <f t="shared" si="81"/>
        <v>0</v>
      </c>
      <c r="AB63" s="1">
        <f t="shared" si="81"/>
        <v>0</v>
      </c>
      <c r="AC63" s="1">
        <f t="shared" si="81"/>
        <v>0</v>
      </c>
      <c r="AD63" s="1">
        <f t="shared" si="81"/>
        <v>0</v>
      </c>
      <c r="AE63" s="1">
        <f t="shared" si="81"/>
        <v>0</v>
      </c>
      <c r="AF63" s="1">
        <f t="shared" si="81"/>
        <v>0</v>
      </c>
      <c r="AG63" s="1">
        <f t="shared" si="81"/>
        <v>0</v>
      </c>
      <c r="AH63" s="1">
        <f t="shared" si="81"/>
        <v>0</v>
      </c>
      <c r="AI63" s="1">
        <f t="shared" si="81"/>
        <v>0</v>
      </c>
      <c r="AJ63" s="1">
        <f t="shared" si="81"/>
        <v>0</v>
      </c>
      <c r="AK63" s="1">
        <f t="shared" si="81"/>
        <v>0</v>
      </c>
      <c r="AL63" s="1">
        <f t="shared" si="81"/>
        <v>0</v>
      </c>
      <c r="AM63" s="1">
        <f t="shared" si="81"/>
        <v>0</v>
      </c>
      <c r="AN63" s="1">
        <f t="shared" si="81"/>
        <v>0</v>
      </c>
      <c r="AO63" s="1">
        <f t="shared" si="81"/>
        <v>0</v>
      </c>
      <c r="AP63" s="1">
        <f t="shared" si="81"/>
        <v>0</v>
      </c>
      <c r="AQ63" s="1">
        <f t="shared" si="81"/>
        <v>0</v>
      </c>
    </row>
    <row r="64" spans="1:43" ht="14.25" thickBot="1" x14ac:dyDescent="0.2">
      <c r="B64" t="s">
        <v>19</v>
      </c>
      <c r="C64" s="1">
        <f t="shared" ref="C64:S64" ca="1" si="82">SUM(C61:C63)</f>
        <v>229603.23799851607</v>
      </c>
      <c r="D64" s="1">
        <f t="shared" ca="1" si="82"/>
        <v>233777.76263249858</v>
      </c>
      <c r="E64" s="1">
        <f t="shared" ca="1" si="82"/>
        <v>232070.51690914479</v>
      </c>
      <c r="F64" s="1">
        <f t="shared" ca="1" si="82"/>
        <v>62190.354949966102</v>
      </c>
      <c r="G64" s="1">
        <f t="shared" ca="1" si="82"/>
        <v>61191.992055613868</v>
      </c>
      <c r="H64" s="1">
        <f t="shared" ca="1" si="82"/>
        <v>64364.919019771158</v>
      </c>
      <c r="I64" s="1">
        <f t="shared" ca="1" si="82"/>
        <v>81282.272762772205</v>
      </c>
      <c r="J64" s="1">
        <f t="shared" ca="1" si="82"/>
        <v>69257.314731020131</v>
      </c>
      <c r="K64" s="1">
        <f t="shared" ca="1" si="82"/>
        <v>77816.501904835721</v>
      </c>
      <c r="L64" s="1">
        <f t="shared" ca="1" si="82"/>
        <v>98929.442571392938</v>
      </c>
      <c r="M64" s="1">
        <f t="shared" ca="1" si="82"/>
        <v>147463.60444463871</v>
      </c>
      <c r="N64" s="1">
        <f t="shared" ca="1" si="82"/>
        <v>112696.45884677448</v>
      </c>
      <c r="O64" s="1">
        <f t="shared" ca="1" si="82"/>
        <v>114125.06717254251</v>
      </c>
      <c r="P64" s="1">
        <f t="shared" ca="1" si="82"/>
        <v>68168.856975734758</v>
      </c>
      <c r="Q64" s="1">
        <f t="shared" ca="1" si="82"/>
        <v>61663.457872912011</v>
      </c>
      <c r="R64" s="1">
        <f t="shared" ca="1" si="82"/>
        <v>75731.984581647892</v>
      </c>
      <c r="S64" s="1">
        <f t="shared" ca="1" si="82"/>
        <v>0</v>
      </c>
      <c r="T64" s="1">
        <f t="shared" ref="T64" ca="1" si="83">SUM(T61:T63)</f>
        <v>0</v>
      </c>
      <c r="U64" s="1">
        <f t="shared" ref="U64:AQ64" ca="1" si="84">SUM(U61:U63)</f>
        <v>0</v>
      </c>
      <c r="V64" s="1">
        <f t="shared" ca="1" si="84"/>
        <v>0</v>
      </c>
      <c r="W64" s="1">
        <f t="shared" ca="1" si="84"/>
        <v>0</v>
      </c>
      <c r="X64" s="1">
        <f t="shared" ca="1" si="84"/>
        <v>0</v>
      </c>
      <c r="Y64" s="1">
        <f t="shared" ca="1" si="84"/>
        <v>0</v>
      </c>
      <c r="Z64" s="1">
        <f t="shared" ca="1" si="84"/>
        <v>0</v>
      </c>
      <c r="AA64" s="1">
        <f t="shared" ca="1" si="84"/>
        <v>0</v>
      </c>
      <c r="AB64" s="1">
        <f t="shared" ca="1" si="84"/>
        <v>0</v>
      </c>
      <c r="AC64" s="1">
        <f t="shared" ca="1" si="84"/>
        <v>0</v>
      </c>
      <c r="AD64" s="1">
        <f t="shared" ca="1" si="84"/>
        <v>0</v>
      </c>
      <c r="AE64" s="1">
        <f t="shared" ca="1" si="84"/>
        <v>0</v>
      </c>
      <c r="AF64" s="1">
        <f t="shared" ca="1" si="84"/>
        <v>0</v>
      </c>
      <c r="AG64" s="1">
        <f t="shared" ca="1" si="84"/>
        <v>0</v>
      </c>
      <c r="AH64" s="1">
        <f t="shared" ca="1" si="84"/>
        <v>0</v>
      </c>
      <c r="AI64" s="1">
        <f t="shared" ca="1" si="84"/>
        <v>0</v>
      </c>
      <c r="AJ64" s="1">
        <f t="shared" ca="1" si="84"/>
        <v>0</v>
      </c>
      <c r="AK64" s="1">
        <f t="shared" ca="1" si="84"/>
        <v>0</v>
      </c>
      <c r="AL64" s="1">
        <f t="shared" ca="1" si="84"/>
        <v>0</v>
      </c>
      <c r="AM64" s="1">
        <f t="shared" ca="1" si="84"/>
        <v>0</v>
      </c>
      <c r="AN64" s="1">
        <f t="shared" ca="1" si="84"/>
        <v>0</v>
      </c>
      <c r="AO64" s="1">
        <f t="shared" ca="1" si="84"/>
        <v>0</v>
      </c>
      <c r="AP64" s="1">
        <f t="shared" ca="1" si="84"/>
        <v>0</v>
      </c>
      <c r="AQ64" s="1">
        <f t="shared" ca="1" si="84"/>
        <v>0</v>
      </c>
    </row>
    <row r="65" spans="1:43" x14ac:dyDescent="0.15">
      <c r="A65" s="27" t="s">
        <v>55</v>
      </c>
      <c r="B65" s="28" t="s">
        <v>57</v>
      </c>
      <c r="C65" s="29">
        <f t="shared" ref="C65:D66" ca="1" si="85">C61/C$33</f>
        <v>54406.439238188381</v>
      </c>
      <c r="D65" s="29">
        <f t="shared" ca="1" si="85"/>
        <v>56327.849877087407</v>
      </c>
      <c r="E65" s="29">
        <f t="shared" ref="E65:R65" ca="1" si="86">E61/E$33</f>
        <v>52582.949471909291</v>
      </c>
      <c r="F65" s="29">
        <f t="shared" ca="1" si="86"/>
        <v>50031.810007658889</v>
      </c>
      <c r="G65" s="29">
        <f t="shared" ca="1" si="86"/>
        <v>45949.948465151298</v>
      </c>
      <c r="H65" s="29">
        <f t="shared" ca="1" si="86"/>
        <v>44419.511185043906</v>
      </c>
      <c r="I65" s="29">
        <f t="shared" ca="1" si="86"/>
        <v>56039.471128630699</v>
      </c>
      <c r="J65" s="29">
        <f t="shared" ca="1" si="86"/>
        <v>45864.785132811034</v>
      </c>
      <c r="K65" s="29">
        <f t="shared" ca="1" si="86"/>
        <v>45733.956297107303</v>
      </c>
      <c r="L65" s="29">
        <f t="shared" ca="1" si="86"/>
        <v>61291.441172977662</v>
      </c>
      <c r="M65" s="29">
        <f t="shared" ca="1" si="86"/>
        <v>90058.33836323455</v>
      </c>
      <c r="N65" s="29">
        <f t="shared" ca="1" si="86"/>
        <v>65644.821232766393</v>
      </c>
      <c r="O65" s="29">
        <f t="shared" ca="1" si="86"/>
        <v>63302.708787545307</v>
      </c>
      <c r="P65" s="29">
        <f t="shared" ca="1" si="86"/>
        <v>32855.779998968581</v>
      </c>
      <c r="Q65" s="29">
        <f t="shared" ca="1" si="86"/>
        <v>27795.531733281172</v>
      </c>
      <c r="R65" s="29">
        <f t="shared" ca="1" si="86"/>
        <v>33878.278000702652</v>
      </c>
      <c r="S65" s="29">
        <f t="shared" ref="S65:AQ65" ca="1" si="87">S61/S$33</f>
        <v>0</v>
      </c>
      <c r="T65" s="29">
        <f t="shared" ca="1" si="87"/>
        <v>0</v>
      </c>
      <c r="U65" s="29">
        <f t="shared" ca="1" si="87"/>
        <v>0</v>
      </c>
      <c r="V65" s="29">
        <f t="shared" ca="1" si="87"/>
        <v>0</v>
      </c>
      <c r="W65" s="29">
        <f t="shared" ca="1" si="87"/>
        <v>0</v>
      </c>
      <c r="X65" s="29">
        <f t="shared" ca="1" si="87"/>
        <v>0</v>
      </c>
      <c r="Y65" s="29">
        <f t="shared" ca="1" si="87"/>
        <v>0</v>
      </c>
      <c r="Z65" s="29">
        <f t="shared" ca="1" si="87"/>
        <v>0</v>
      </c>
      <c r="AA65" s="29">
        <f t="shared" ca="1" si="87"/>
        <v>0</v>
      </c>
      <c r="AB65" s="29">
        <f t="shared" ca="1" si="87"/>
        <v>0</v>
      </c>
      <c r="AC65" s="29">
        <f t="shared" ca="1" si="87"/>
        <v>0</v>
      </c>
      <c r="AD65" s="29">
        <f t="shared" ca="1" si="87"/>
        <v>0</v>
      </c>
      <c r="AE65" s="29">
        <f t="shared" ca="1" si="87"/>
        <v>0</v>
      </c>
      <c r="AF65" s="29">
        <f t="shared" ca="1" si="87"/>
        <v>0</v>
      </c>
      <c r="AG65" s="29">
        <f t="shared" ca="1" si="87"/>
        <v>0</v>
      </c>
      <c r="AH65" s="29">
        <f t="shared" ca="1" si="87"/>
        <v>0</v>
      </c>
      <c r="AI65" s="29">
        <f t="shared" ca="1" si="87"/>
        <v>0</v>
      </c>
      <c r="AJ65" s="29">
        <f t="shared" ca="1" si="87"/>
        <v>0</v>
      </c>
      <c r="AK65" s="29">
        <f t="shared" ca="1" si="87"/>
        <v>0</v>
      </c>
      <c r="AL65" s="29">
        <f t="shared" ca="1" si="87"/>
        <v>0</v>
      </c>
      <c r="AM65" s="29">
        <f t="shared" ca="1" si="87"/>
        <v>0</v>
      </c>
      <c r="AN65" s="29">
        <f t="shared" ca="1" si="87"/>
        <v>0</v>
      </c>
      <c r="AO65" s="29">
        <f t="shared" ca="1" si="87"/>
        <v>0</v>
      </c>
      <c r="AP65" s="29">
        <f t="shared" ca="1" si="87"/>
        <v>0</v>
      </c>
      <c r="AQ65" s="29">
        <f t="shared" ca="1" si="87"/>
        <v>0</v>
      </c>
    </row>
    <row r="66" spans="1:43" x14ac:dyDescent="0.15">
      <c r="A66" s="30" t="s">
        <v>55</v>
      </c>
      <c r="B66" s="31" t="s">
        <v>58</v>
      </c>
      <c r="C66" s="32">
        <f t="shared" ca="1" si="85"/>
        <v>0</v>
      </c>
      <c r="D66" s="32">
        <f t="shared" ca="1" si="85"/>
        <v>0</v>
      </c>
      <c r="E66" s="32">
        <f t="shared" ref="E66:R66" ca="1" si="88">E62/E$33</f>
        <v>0</v>
      </c>
      <c r="F66" s="32">
        <f t="shared" ca="1" si="88"/>
        <v>5255.1890873126758</v>
      </c>
      <c r="G66" s="32">
        <f t="shared" ca="1" si="88"/>
        <v>6357.2228014451139</v>
      </c>
      <c r="H66" s="32">
        <f t="shared" ca="1" si="88"/>
        <v>8483.7604816765597</v>
      </c>
      <c r="I66" s="32">
        <f t="shared" ca="1" si="88"/>
        <v>8199.0897201479638</v>
      </c>
      <c r="J66" s="32">
        <f t="shared" ca="1" si="88"/>
        <v>6765.0820258328267</v>
      </c>
      <c r="K66" s="32">
        <f t="shared" ca="1" si="88"/>
        <v>11125.799432274369</v>
      </c>
      <c r="L66" s="32">
        <f t="shared" ca="1" si="88"/>
        <v>8215.0729358906847</v>
      </c>
      <c r="M66" s="32">
        <f t="shared" ca="1" si="88"/>
        <v>9562.7890054641321</v>
      </c>
      <c r="N66" s="32">
        <f t="shared" ca="1" si="88"/>
        <v>7560.6494888028465</v>
      </c>
      <c r="O66" s="32">
        <f t="shared" ca="1" si="88"/>
        <v>7979.4714515514888</v>
      </c>
      <c r="P66" s="32">
        <f t="shared" ca="1" si="88"/>
        <v>8084.6689820788961</v>
      </c>
      <c r="Q66" s="32">
        <f t="shared" ca="1" si="88"/>
        <v>7813.578708957627</v>
      </c>
      <c r="R66" s="32">
        <f t="shared" ca="1" si="88"/>
        <v>8173.0047575154613</v>
      </c>
      <c r="S66" s="32">
        <f t="shared" ref="S66:AQ66" ca="1" si="89">S62/S$33</f>
        <v>0</v>
      </c>
      <c r="T66" s="32">
        <f t="shared" ca="1" si="89"/>
        <v>0</v>
      </c>
      <c r="U66" s="32">
        <f t="shared" ca="1" si="89"/>
        <v>0</v>
      </c>
      <c r="V66" s="32">
        <f t="shared" ca="1" si="89"/>
        <v>0</v>
      </c>
      <c r="W66" s="32">
        <f t="shared" ca="1" si="89"/>
        <v>0</v>
      </c>
      <c r="X66" s="32">
        <f t="shared" ca="1" si="89"/>
        <v>0</v>
      </c>
      <c r="Y66" s="32">
        <f t="shared" ca="1" si="89"/>
        <v>0</v>
      </c>
      <c r="Z66" s="32">
        <f t="shared" ca="1" si="89"/>
        <v>0</v>
      </c>
      <c r="AA66" s="32">
        <f t="shared" ca="1" si="89"/>
        <v>0</v>
      </c>
      <c r="AB66" s="32">
        <f t="shared" ca="1" si="89"/>
        <v>0</v>
      </c>
      <c r="AC66" s="32">
        <f t="shared" ca="1" si="89"/>
        <v>0</v>
      </c>
      <c r="AD66" s="32">
        <f t="shared" ca="1" si="89"/>
        <v>0</v>
      </c>
      <c r="AE66" s="32">
        <f t="shared" ca="1" si="89"/>
        <v>0</v>
      </c>
      <c r="AF66" s="32">
        <f t="shared" ca="1" si="89"/>
        <v>0</v>
      </c>
      <c r="AG66" s="32">
        <f t="shared" ca="1" si="89"/>
        <v>0</v>
      </c>
      <c r="AH66" s="32">
        <f t="shared" ca="1" si="89"/>
        <v>0</v>
      </c>
      <c r="AI66" s="32">
        <f t="shared" ca="1" si="89"/>
        <v>0</v>
      </c>
      <c r="AJ66" s="32">
        <f t="shared" ca="1" si="89"/>
        <v>0</v>
      </c>
      <c r="AK66" s="32">
        <f t="shared" ca="1" si="89"/>
        <v>0</v>
      </c>
      <c r="AL66" s="32">
        <f t="shared" ca="1" si="89"/>
        <v>0</v>
      </c>
      <c r="AM66" s="32">
        <f t="shared" ca="1" si="89"/>
        <v>0</v>
      </c>
      <c r="AN66" s="32">
        <f t="shared" ca="1" si="89"/>
        <v>0</v>
      </c>
      <c r="AO66" s="32">
        <f t="shared" ca="1" si="89"/>
        <v>0</v>
      </c>
      <c r="AP66" s="32">
        <f t="shared" ca="1" si="89"/>
        <v>0</v>
      </c>
      <c r="AQ66" s="32">
        <f t="shared" ca="1" si="89"/>
        <v>0</v>
      </c>
    </row>
    <row r="67" spans="1:43" x14ac:dyDescent="0.15">
      <c r="A67" s="30" t="s">
        <v>55</v>
      </c>
      <c r="B67" s="31" t="s">
        <v>16</v>
      </c>
      <c r="C67" s="32">
        <f>C63/C$33</f>
        <v>175196.79876032769</v>
      </c>
      <c r="D67" s="32">
        <f t="shared" ref="D67" si="90">D63/D$33</f>
        <v>168458.46034646893</v>
      </c>
      <c r="E67" s="32">
        <f t="shared" ref="E67:R67" si="91">E63/E$33</f>
        <v>161979.28879468163</v>
      </c>
      <c r="F67" s="32">
        <f t="shared" si="91"/>
        <v>0</v>
      </c>
      <c r="G67" s="32">
        <f t="shared" si="91"/>
        <v>0</v>
      </c>
      <c r="H67" s="32">
        <f t="shared" si="91"/>
        <v>0</v>
      </c>
      <c r="I67" s="32">
        <f t="shared" si="91"/>
        <v>0</v>
      </c>
      <c r="J67" s="32">
        <f t="shared" si="91"/>
        <v>0</v>
      </c>
      <c r="K67" s="32">
        <f t="shared" si="91"/>
        <v>0</v>
      </c>
      <c r="L67" s="32">
        <f t="shared" si="91"/>
        <v>0</v>
      </c>
      <c r="M67" s="32">
        <f t="shared" si="91"/>
        <v>0</v>
      </c>
      <c r="N67" s="32">
        <f t="shared" si="91"/>
        <v>0</v>
      </c>
      <c r="O67" s="32">
        <f t="shared" si="91"/>
        <v>0</v>
      </c>
      <c r="P67" s="32">
        <f t="shared" si="91"/>
        <v>0</v>
      </c>
      <c r="Q67" s="32">
        <f t="shared" si="91"/>
        <v>0</v>
      </c>
      <c r="R67" s="32">
        <f t="shared" si="91"/>
        <v>0</v>
      </c>
      <c r="S67" s="32">
        <f t="shared" ref="S67:AQ67" si="92">S63/S$33</f>
        <v>0</v>
      </c>
      <c r="T67" s="32">
        <f t="shared" si="92"/>
        <v>0</v>
      </c>
      <c r="U67" s="32">
        <f t="shared" si="92"/>
        <v>0</v>
      </c>
      <c r="V67" s="32">
        <f t="shared" si="92"/>
        <v>0</v>
      </c>
      <c r="W67" s="32">
        <f t="shared" si="92"/>
        <v>0</v>
      </c>
      <c r="X67" s="32">
        <f t="shared" si="92"/>
        <v>0</v>
      </c>
      <c r="Y67" s="32">
        <f t="shared" si="92"/>
        <v>0</v>
      </c>
      <c r="Z67" s="32">
        <f t="shared" si="92"/>
        <v>0</v>
      </c>
      <c r="AA67" s="32">
        <f t="shared" si="92"/>
        <v>0</v>
      </c>
      <c r="AB67" s="32">
        <f t="shared" si="92"/>
        <v>0</v>
      </c>
      <c r="AC67" s="32">
        <f t="shared" si="92"/>
        <v>0</v>
      </c>
      <c r="AD67" s="32">
        <f t="shared" si="92"/>
        <v>0</v>
      </c>
      <c r="AE67" s="32">
        <f t="shared" si="92"/>
        <v>0</v>
      </c>
      <c r="AF67" s="32">
        <f t="shared" si="92"/>
        <v>0</v>
      </c>
      <c r="AG67" s="32">
        <f t="shared" si="92"/>
        <v>0</v>
      </c>
      <c r="AH67" s="32">
        <f t="shared" si="92"/>
        <v>0</v>
      </c>
      <c r="AI67" s="32">
        <f t="shared" si="92"/>
        <v>0</v>
      </c>
      <c r="AJ67" s="32">
        <f t="shared" si="92"/>
        <v>0</v>
      </c>
      <c r="AK67" s="32">
        <f t="shared" si="92"/>
        <v>0</v>
      </c>
      <c r="AL67" s="32">
        <f t="shared" si="92"/>
        <v>0</v>
      </c>
      <c r="AM67" s="32">
        <f t="shared" si="92"/>
        <v>0</v>
      </c>
      <c r="AN67" s="32">
        <f t="shared" si="92"/>
        <v>0</v>
      </c>
      <c r="AO67" s="32">
        <f t="shared" si="92"/>
        <v>0</v>
      </c>
      <c r="AP67" s="32">
        <f t="shared" si="92"/>
        <v>0</v>
      </c>
      <c r="AQ67" s="32">
        <f t="shared" si="92"/>
        <v>0</v>
      </c>
    </row>
    <row r="68" spans="1:43" ht="14.25" thickBot="1" x14ac:dyDescent="0.2">
      <c r="A68" s="33" t="s">
        <v>55</v>
      </c>
      <c r="B68" s="34" t="s">
        <v>19</v>
      </c>
      <c r="C68" s="35">
        <f t="shared" ref="C68:D68" ca="1" si="93">SUM(C65:C67)</f>
        <v>229603.23799851607</v>
      </c>
      <c r="D68" s="35">
        <f t="shared" ca="1" si="93"/>
        <v>224786.31022355633</v>
      </c>
      <c r="E68" s="35">
        <f t="shared" ref="E68:R68" ca="1" si="94">SUM(E65:E67)</f>
        <v>214562.23826659092</v>
      </c>
      <c r="F68" s="35">
        <f t="shared" ca="1" si="94"/>
        <v>55286.999094971565</v>
      </c>
      <c r="G68" s="35">
        <f t="shared" ca="1" si="94"/>
        <v>52307.171266596415</v>
      </c>
      <c r="H68" s="35">
        <f t="shared" ca="1" si="94"/>
        <v>52903.271666720466</v>
      </c>
      <c r="I68" s="35">
        <f t="shared" ca="1" si="94"/>
        <v>64238.560848778667</v>
      </c>
      <c r="J68" s="35">
        <f t="shared" ca="1" si="94"/>
        <v>52629.867158643858</v>
      </c>
      <c r="K68" s="35">
        <f t="shared" ca="1" si="94"/>
        <v>56859.755729381672</v>
      </c>
      <c r="L68" s="35">
        <f t="shared" ca="1" si="94"/>
        <v>69506.514108868345</v>
      </c>
      <c r="M68" s="35">
        <f t="shared" ca="1" si="94"/>
        <v>99621.127368698682</v>
      </c>
      <c r="N68" s="35">
        <f t="shared" ca="1" si="94"/>
        <v>73205.470721569232</v>
      </c>
      <c r="O68" s="35">
        <f t="shared" ca="1" si="94"/>
        <v>71282.180239096793</v>
      </c>
      <c r="P68" s="35">
        <f t="shared" ca="1" si="94"/>
        <v>40940.448981047477</v>
      </c>
      <c r="Q68" s="35">
        <f t="shared" ca="1" si="94"/>
        <v>35609.110442238802</v>
      </c>
      <c r="R68" s="35">
        <f t="shared" ca="1" si="94"/>
        <v>42051.282758218113</v>
      </c>
      <c r="S68" s="35">
        <f t="shared" ref="S68:AQ68" ca="1" si="95">SUM(S65:S67)</f>
        <v>0</v>
      </c>
      <c r="T68" s="35">
        <f t="shared" ca="1" si="95"/>
        <v>0</v>
      </c>
      <c r="U68" s="35">
        <f t="shared" ca="1" si="95"/>
        <v>0</v>
      </c>
      <c r="V68" s="35">
        <f t="shared" ca="1" si="95"/>
        <v>0</v>
      </c>
      <c r="W68" s="35">
        <f t="shared" ca="1" si="95"/>
        <v>0</v>
      </c>
      <c r="X68" s="35">
        <f t="shared" ca="1" si="95"/>
        <v>0</v>
      </c>
      <c r="Y68" s="35">
        <f t="shared" ca="1" si="95"/>
        <v>0</v>
      </c>
      <c r="Z68" s="35">
        <f t="shared" ca="1" si="95"/>
        <v>0</v>
      </c>
      <c r="AA68" s="35">
        <f t="shared" ca="1" si="95"/>
        <v>0</v>
      </c>
      <c r="AB68" s="35">
        <f t="shared" ca="1" si="95"/>
        <v>0</v>
      </c>
      <c r="AC68" s="35">
        <f t="shared" ca="1" si="95"/>
        <v>0</v>
      </c>
      <c r="AD68" s="35">
        <f t="shared" ca="1" si="95"/>
        <v>0</v>
      </c>
      <c r="AE68" s="35">
        <f t="shared" ca="1" si="95"/>
        <v>0</v>
      </c>
      <c r="AF68" s="35">
        <f t="shared" ca="1" si="95"/>
        <v>0</v>
      </c>
      <c r="AG68" s="35">
        <f t="shared" ca="1" si="95"/>
        <v>0</v>
      </c>
      <c r="AH68" s="35">
        <f t="shared" ca="1" si="95"/>
        <v>0</v>
      </c>
      <c r="AI68" s="35">
        <f t="shared" ca="1" si="95"/>
        <v>0</v>
      </c>
      <c r="AJ68" s="35">
        <f t="shared" ca="1" si="95"/>
        <v>0</v>
      </c>
      <c r="AK68" s="35">
        <f t="shared" ca="1" si="95"/>
        <v>0</v>
      </c>
      <c r="AL68" s="35">
        <f t="shared" ca="1" si="95"/>
        <v>0</v>
      </c>
      <c r="AM68" s="35">
        <f t="shared" ca="1" si="95"/>
        <v>0</v>
      </c>
      <c r="AN68" s="35">
        <f t="shared" ca="1" si="95"/>
        <v>0</v>
      </c>
      <c r="AO68" s="35">
        <f t="shared" ca="1" si="95"/>
        <v>0</v>
      </c>
      <c r="AP68" s="35">
        <f t="shared" ca="1" si="95"/>
        <v>0</v>
      </c>
      <c r="AQ68" s="35">
        <f t="shared" ca="1" si="95"/>
        <v>0</v>
      </c>
    </row>
    <row r="71" spans="1:43" x14ac:dyDescent="0.15">
      <c r="B71" t="s">
        <v>98</v>
      </c>
      <c r="C71">
        <f>'ひな形(簡略版)'!E170</f>
        <v>3</v>
      </c>
    </row>
    <row r="72" spans="1:43" x14ac:dyDescent="0.15">
      <c r="B72" t="s">
        <v>94</v>
      </c>
      <c r="C72">
        <f>IF('ひな形(簡略版)'!E169-'ひな形(簡略版)'!E165&lt;C71,IF('ひな形(簡略版)'!E169-'ひな形(簡略版)'!E165&lt;=0,1,'ひな形(簡略版)'!E169-'ひな形(簡略版)'!E165),C71)</f>
        <v>3</v>
      </c>
    </row>
    <row r="73" spans="1:43" x14ac:dyDescent="0.15">
      <c r="B73" t="s">
        <v>95</v>
      </c>
      <c r="C73">
        <f>'ひな形(簡略版)'!E168-'ひな形(簡略版)'!E165+1</f>
        <v>16</v>
      </c>
    </row>
    <row r="75" spans="1:43" x14ac:dyDescent="0.15">
      <c r="B75" t="s">
        <v>39</v>
      </c>
      <c r="C75">
        <f>IF('ひな形(簡略版)'!E169-'ひな形(簡略版)'!E165&lt;1,1,'ひな形(簡略版)'!E169-'ひな形(簡略版)'!E165)</f>
        <v>5</v>
      </c>
      <c r="D75">
        <f>C75-1</f>
        <v>4</v>
      </c>
      <c r="E75">
        <f t="shared" ref="E75:R75" si="96">D75-1</f>
        <v>3</v>
      </c>
      <c r="F75">
        <f t="shared" si="96"/>
        <v>2</v>
      </c>
      <c r="G75">
        <f t="shared" si="96"/>
        <v>1</v>
      </c>
      <c r="H75">
        <f t="shared" si="96"/>
        <v>0</v>
      </c>
      <c r="I75">
        <f t="shared" si="96"/>
        <v>-1</v>
      </c>
      <c r="J75">
        <f t="shared" si="96"/>
        <v>-2</v>
      </c>
      <c r="K75">
        <f t="shared" si="96"/>
        <v>-3</v>
      </c>
      <c r="L75">
        <f t="shared" si="96"/>
        <v>-4</v>
      </c>
      <c r="M75">
        <f t="shared" si="96"/>
        <v>-5</v>
      </c>
      <c r="N75">
        <f t="shared" si="96"/>
        <v>-6</v>
      </c>
      <c r="O75">
        <f t="shared" si="96"/>
        <v>-7</v>
      </c>
      <c r="P75">
        <f t="shared" si="96"/>
        <v>-8</v>
      </c>
      <c r="Q75">
        <f t="shared" si="96"/>
        <v>-9</v>
      </c>
      <c r="R75">
        <f t="shared" si="96"/>
        <v>-10</v>
      </c>
      <c r="S75">
        <f t="shared" ref="S75" si="97">R75-1</f>
        <v>-11</v>
      </c>
      <c r="T75">
        <f t="shared" ref="T75" si="98">S75-1</f>
        <v>-12</v>
      </c>
      <c r="U75">
        <f t="shared" ref="U75" si="99">T75-1</f>
        <v>-13</v>
      </c>
      <c r="V75">
        <f t="shared" ref="V75" si="100">U75-1</f>
        <v>-14</v>
      </c>
      <c r="W75">
        <f t="shared" ref="W75" si="101">V75-1</f>
        <v>-15</v>
      </c>
      <c r="X75">
        <f t="shared" ref="X75" si="102">W75-1</f>
        <v>-16</v>
      </c>
      <c r="Y75">
        <f t="shared" ref="Y75" si="103">X75-1</f>
        <v>-17</v>
      </c>
      <c r="Z75">
        <f t="shared" ref="Z75" si="104">Y75-1</f>
        <v>-18</v>
      </c>
      <c r="AA75">
        <f t="shared" ref="AA75" si="105">Z75-1</f>
        <v>-19</v>
      </c>
      <c r="AB75">
        <f t="shared" ref="AB75" si="106">AA75-1</f>
        <v>-20</v>
      </c>
      <c r="AC75">
        <f t="shared" ref="AC75" si="107">AB75-1</f>
        <v>-21</v>
      </c>
      <c r="AD75">
        <f t="shared" ref="AD75" si="108">AC75-1</f>
        <v>-22</v>
      </c>
      <c r="AE75">
        <f t="shared" ref="AE75" si="109">AD75-1</f>
        <v>-23</v>
      </c>
      <c r="AF75">
        <f t="shared" ref="AF75" si="110">AE75-1</f>
        <v>-24</v>
      </c>
      <c r="AG75">
        <f t="shared" ref="AG75" si="111">AF75-1</f>
        <v>-25</v>
      </c>
      <c r="AH75">
        <f t="shared" ref="AH75" si="112">AG75-1</f>
        <v>-26</v>
      </c>
      <c r="AI75">
        <f t="shared" ref="AI75" si="113">AH75-1</f>
        <v>-27</v>
      </c>
      <c r="AJ75">
        <f t="shared" ref="AJ75" si="114">AI75-1</f>
        <v>-28</v>
      </c>
      <c r="AK75">
        <f t="shared" ref="AK75" si="115">AJ75-1</f>
        <v>-29</v>
      </c>
      <c r="AL75">
        <f t="shared" ref="AL75" si="116">AK75-1</f>
        <v>-30</v>
      </c>
      <c r="AM75">
        <f t="shared" ref="AM75" si="117">AL75-1</f>
        <v>-31</v>
      </c>
      <c r="AN75">
        <f t="shared" ref="AN75" si="118">AM75-1</f>
        <v>-32</v>
      </c>
      <c r="AO75">
        <f t="shared" ref="AO75" si="119">AN75-1</f>
        <v>-33</v>
      </c>
      <c r="AP75">
        <f t="shared" ref="AP75" si="120">AO75-1</f>
        <v>-34</v>
      </c>
      <c r="AQ75">
        <f t="shared" ref="AQ75" si="121">AP75-1</f>
        <v>-35</v>
      </c>
    </row>
    <row r="76" spans="1:43" x14ac:dyDescent="0.15">
      <c r="A76">
        <f>1/C72</f>
        <v>0.33333333333333331</v>
      </c>
      <c r="B76" t="s">
        <v>40</v>
      </c>
      <c r="C76">
        <f>IF(AND(C75&lt;=$C$72,C75&gt;=1),$A$76,0)</f>
        <v>0</v>
      </c>
      <c r="D76">
        <f>IF(AND(D75&lt;=$C$72,D75&gt;=1),$A$76,0)</f>
        <v>0</v>
      </c>
      <c r="E76">
        <f>IF(AND(E75&lt;=$C$72,E75&gt;=1),$A$76,0)</f>
        <v>0.33333333333333331</v>
      </c>
      <c r="F76">
        <f>IF(AND(F75&lt;=$C$72,F75&gt;=1),$A$76,0)</f>
        <v>0.33333333333333331</v>
      </c>
      <c r="G76">
        <f>IF(AND(G75&lt;=$C$72,G75&gt;=1),$A$76,0)</f>
        <v>0.33333333333333331</v>
      </c>
      <c r="H76">
        <f t="shared" ref="H76:R76" si="122">IF(AND(H75&lt;=$C$72,H75&gt;=1),$A$76,0)</f>
        <v>0</v>
      </c>
      <c r="I76">
        <f t="shared" si="122"/>
        <v>0</v>
      </c>
      <c r="J76">
        <f t="shared" si="122"/>
        <v>0</v>
      </c>
      <c r="K76">
        <f t="shared" si="122"/>
        <v>0</v>
      </c>
      <c r="L76">
        <f t="shared" si="122"/>
        <v>0</v>
      </c>
      <c r="M76">
        <f t="shared" si="122"/>
        <v>0</v>
      </c>
      <c r="N76">
        <f t="shared" si="122"/>
        <v>0</v>
      </c>
      <c r="O76">
        <f t="shared" si="122"/>
        <v>0</v>
      </c>
      <c r="P76">
        <f t="shared" si="122"/>
        <v>0</v>
      </c>
      <c r="Q76">
        <f t="shared" si="122"/>
        <v>0</v>
      </c>
      <c r="R76">
        <f t="shared" si="122"/>
        <v>0</v>
      </c>
      <c r="S76">
        <f t="shared" ref="S76" si="123">IF(AND(S75&lt;=$C$72,S75&gt;=1),$A$76,0)</f>
        <v>0</v>
      </c>
      <c r="T76">
        <f t="shared" ref="T76" si="124">IF(AND(T75&lt;=$C$72,T75&gt;=1),$A$76,0)</f>
        <v>0</v>
      </c>
      <c r="U76">
        <f t="shared" ref="U76" si="125">IF(AND(U75&lt;=$C$72,U75&gt;=1),$A$76,0)</f>
        <v>0</v>
      </c>
      <c r="V76">
        <f t="shared" ref="V76" si="126">IF(AND(V75&lt;=$C$72,V75&gt;=1),$A$76,0)</f>
        <v>0</v>
      </c>
      <c r="W76">
        <f t="shared" ref="W76" si="127">IF(AND(W75&lt;=$C$72,W75&gt;=1),$A$76,0)</f>
        <v>0</v>
      </c>
      <c r="X76">
        <f t="shared" ref="X76" si="128">IF(AND(X75&lt;=$C$72,X75&gt;=1),$A$76,0)</f>
        <v>0</v>
      </c>
      <c r="Y76">
        <f t="shared" ref="Y76" si="129">IF(AND(Y75&lt;=$C$72,Y75&gt;=1),$A$76,0)</f>
        <v>0</v>
      </c>
      <c r="Z76">
        <f t="shared" ref="Z76" si="130">IF(AND(Z75&lt;=$C$72,Z75&gt;=1),$A$76,0)</f>
        <v>0</v>
      </c>
      <c r="AA76">
        <f t="shared" ref="AA76" si="131">IF(AND(AA75&lt;=$C$72,AA75&gt;=1),$A$76,0)</f>
        <v>0</v>
      </c>
      <c r="AB76">
        <f t="shared" ref="AB76" si="132">IF(AND(AB75&lt;=$C$72,AB75&gt;=1),$A$76,0)</f>
        <v>0</v>
      </c>
      <c r="AC76">
        <f t="shared" ref="AC76" si="133">IF(AND(AC75&lt;=$C$72,AC75&gt;=1),$A$76,0)</f>
        <v>0</v>
      </c>
      <c r="AD76">
        <f t="shared" ref="AD76" si="134">IF(AND(AD75&lt;=$C$72,AD75&gt;=1),$A$76,0)</f>
        <v>0</v>
      </c>
      <c r="AE76">
        <f t="shared" ref="AE76" si="135">IF(AND(AE75&lt;=$C$72,AE75&gt;=1),$A$76,0)</f>
        <v>0</v>
      </c>
      <c r="AF76">
        <f t="shared" ref="AF76" si="136">IF(AND(AF75&lt;=$C$72,AF75&gt;=1),$A$76,0)</f>
        <v>0</v>
      </c>
      <c r="AG76">
        <f t="shared" ref="AG76" si="137">IF(AND(AG75&lt;=$C$72,AG75&gt;=1),$A$76,0)</f>
        <v>0</v>
      </c>
      <c r="AH76">
        <f t="shared" ref="AH76" si="138">IF(AND(AH75&lt;=$C$72,AH75&gt;=1),$A$76,0)</f>
        <v>0</v>
      </c>
      <c r="AI76">
        <f t="shared" ref="AI76" si="139">IF(AND(AI75&lt;=$C$72,AI75&gt;=1),$A$76,0)</f>
        <v>0</v>
      </c>
      <c r="AJ76">
        <f t="shared" ref="AJ76" si="140">IF(AND(AJ75&lt;=$C$72,AJ75&gt;=1),$A$76,0)</f>
        <v>0</v>
      </c>
      <c r="AK76">
        <f t="shared" ref="AK76" si="141">IF(AND(AK75&lt;=$C$72,AK75&gt;=1),$A$76,0)</f>
        <v>0</v>
      </c>
      <c r="AL76">
        <f t="shared" ref="AL76" si="142">IF(AND(AL75&lt;=$C$72,AL75&gt;=1),$A$76,0)</f>
        <v>0</v>
      </c>
      <c r="AM76">
        <f t="shared" ref="AM76" si="143">IF(AND(AM75&lt;=$C$72,AM75&gt;=1),$A$76,0)</f>
        <v>0</v>
      </c>
      <c r="AN76">
        <f t="shared" ref="AN76" si="144">IF(AND(AN75&lt;=$C$72,AN75&gt;=1),$A$76,0)</f>
        <v>0</v>
      </c>
      <c r="AO76">
        <f t="shared" ref="AO76" si="145">IF(AND(AO75&lt;=$C$72,AO75&gt;=1),$A$76,0)</f>
        <v>0</v>
      </c>
      <c r="AP76">
        <f t="shared" ref="AP76" si="146">IF(AND(AP75&lt;=$C$72,AP75&gt;=1),$A$76,0)</f>
        <v>0</v>
      </c>
      <c r="AQ76">
        <f t="shared" ref="AQ76" si="147">IF(AND(AQ75&lt;=$C$72,AQ75&gt;=1),$A$76,0)</f>
        <v>0</v>
      </c>
    </row>
    <row r="77" spans="1:43" x14ac:dyDescent="0.15">
      <c r="B77" t="s">
        <v>41</v>
      </c>
      <c r="C77">
        <f t="shared" ref="C77:G77" si="148">-C75+1</f>
        <v>-4</v>
      </c>
      <c r="D77">
        <f t="shared" si="148"/>
        <v>-3</v>
      </c>
      <c r="E77">
        <f t="shared" si="148"/>
        <v>-2</v>
      </c>
      <c r="F77">
        <f t="shared" si="148"/>
        <v>-1</v>
      </c>
      <c r="G77">
        <f t="shared" si="148"/>
        <v>0</v>
      </c>
      <c r="H77">
        <f>-H75+1</f>
        <v>1</v>
      </c>
      <c r="I77">
        <f>-I75+1</f>
        <v>2</v>
      </c>
      <c r="J77">
        <f t="shared" ref="J77:R77" si="149">-J75+1</f>
        <v>3</v>
      </c>
      <c r="K77">
        <f t="shared" si="149"/>
        <v>4</v>
      </c>
      <c r="L77">
        <f t="shared" si="149"/>
        <v>5</v>
      </c>
      <c r="M77">
        <f t="shared" si="149"/>
        <v>6</v>
      </c>
      <c r="N77">
        <f t="shared" si="149"/>
        <v>7</v>
      </c>
      <c r="O77">
        <f t="shared" si="149"/>
        <v>8</v>
      </c>
      <c r="P77">
        <f t="shared" si="149"/>
        <v>9</v>
      </c>
      <c r="Q77">
        <f t="shared" si="149"/>
        <v>10</v>
      </c>
      <c r="R77">
        <f t="shared" si="149"/>
        <v>11</v>
      </c>
      <c r="S77">
        <f t="shared" ref="S77:AQ77" si="150">-S75+1</f>
        <v>12</v>
      </c>
      <c r="T77">
        <f t="shared" si="150"/>
        <v>13</v>
      </c>
      <c r="U77">
        <f t="shared" si="150"/>
        <v>14</v>
      </c>
      <c r="V77">
        <f t="shared" si="150"/>
        <v>15</v>
      </c>
      <c r="W77">
        <f t="shared" si="150"/>
        <v>16</v>
      </c>
      <c r="X77">
        <f t="shared" si="150"/>
        <v>17</v>
      </c>
      <c r="Y77">
        <f t="shared" si="150"/>
        <v>18</v>
      </c>
      <c r="Z77">
        <f t="shared" si="150"/>
        <v>19</v>
      </c>
      <c r="AA77">
        <f t="shared" si="150"/>
        <v>20</v>
      </c>
      <c r="AB77">
        <f t="shared" si="150"/>
        <v>21</v>
      </c>
      <c r="AC77">
        <f t="shared" si="150"/>
        <v>22</v>
      </c>
      <c r="AD77">
        <f t="shared" si="150"/>
        <v>23</v>
      </c>
      <c r="AE77">
        <f t="shared" si="150"/>
        <v>24</v>
      </c>
      <c r="AF77">
        <f t="shared" si="150"/>
        <v>25</v>
      </c>
      <c r="AG77">
        <f t="shared" si="150"/>
        <v>26</v>
      </c>
      <c r="AH77">
        <f t="shared" si="150"/>
        <v>27</v>
      </c>
      <c r="AI77">
        <f t="shared" si="150"/>
        <v>28</v>
      </c>
      <c r="AJ77">
        <f t="shared" si="150"/>
        <v>29</v>
      </c>
      <c r="AK77">
        <f t="shared" si="150"/>
        <v>30</v>
      </c>
      <c r="AL77">
        <f t="shared" si="150"/>
        <v>31</v>
      </c>
      <c r="AM77">
        <f t="shared" si="150"/>
        <v>32</v>
      </c>
      <c r="AN77">
        <f t="shared" si="150"/>
        <v>33</v>
      </c>
      <c r="AO77">
        <f t="shared" si="150"/>
        <v>34</v>
      </c>
      <c r="AP77">
        <f t="shared" si="150"/>
        <v>35</v>
      </c>
      <c r="AQ77">
        <f t="shared" si="150"/>
        <v>36</v>
      </c>
    </row>
    <row r="79" spans="1:43" x14ac:dyDescent="0.15">
      <c r="A79" t="s">
        <v>6</v>
      </c>
      <c r="B79" t="s">
        <v>37</v>
      </c>
      <c r="C79" s="1">
        <f t="shared" ref="C79:Q79" ca="1" si="151">IF(C59&lt;=$C$57,IF(C75&gt;0,$C$36*OFFSET($B$18,0,C$60)/100,0),0)</f>
        <v>54406.439238188381</v>
      </c>
      <c r="D79" s="1">
        <f t="shared" ca="1" si="151"/>
        <v>58580.963872170905</v>
      </c>
      <c r="E79" s="1">
        <f t="shared" ca="1" si="151"/>
        <v>56873.718148817097</v>
      </c>
      <c r="F79" s="1">
        <f t="shared" ca="1" si="151"/>
        <v>72717.738741723413</v>
      </c>
      <c r="G79" s="1">
        <f t="shared" ca="1" si="151"/>
        <v>69456.43983417649</v>
      </c>
      <c r="H79" s="1">
        <f t="shared" ca="1" si="151"/>
        <v>0</v>
      </c>
      <c r="I79" s="1">
        <f t="shared" ca="1" si="151"/>
        <v>0</v>
      </c>
      <c r="J79" s="1">
        <f t="shared" ca="1" si="151"/>
        <v>0</v>
      </c>
      <c r="K79" s="1">
        <f t="shared" ca="1" si="151"/>
        <v>0</v>
      </c>
      <c r="L79" s="1">
        <f t="shared" ca="1" si="151"/>
        <v>0</v>
      </c>
      <c r="M79" s="1">
        <f t="shared" ca="1" si="151"/>
        <v>0</v>
      </c>
      <c r="N79" s="1">
        <f t="shared" ca="1" si="151"/>
        <v>0</v>
      </c>
      <c r="O79" s="1">
        <f t="shared" ca="1" si="151"/>
        <v>0</v>
      </c>
      <c r="P79" s="1">
        <f t="shared" ca="1" si="151"/>
        <v>0</v>
      </c>
      <c r="Q79" s="1">
        <f t="shared" ca="1" si="151"/>
        <v>0</v>
      </c>
      <c r="R79" s="1">
        <f ca="1">IF(R59&lt;=$C$57,IF(R75&gt;0,$C$36*OFFSET($B$18,0,R$60)/100,0),0)</f>
        <v>0</v>
      </c>
      <c r="S79" s="1">
        <f ca="1">IF(S59&lt;=$C$57,IF(S75&gt;0,$C$36*OFFSET($B$18,0,S$60)/100,0),0)</f>
        <v>0</v>
      </c>
      <c r="T79" s="1">
        <f t="shared" ref="T79:AQ79" ca="1" si="152">IF(T59&lt;=$C$57,IF(T75&gt;0,$C$36*OFFSET($B$20,0,T$60)/100,0),0)</f>
        <v>0</v>
      </c>
      <c r="U79" s="1">
        <f t="shared" ca="1" si="152"/>
        <v>0</v>
      </c>
      <c r="V79" s="1">
        <f t="shared" ca="1" si="152"/>
        <v>0</v>
      </c>
      <c r="W79" s="1">
        <f t="shared" ca="1" si="152"/>
        <v>0</v>
      </c>
      <c r="X79" s="1">
        <f t="shared" ca="1" si="152"/>
        <v>0</v>
      </c>
      <c r="Y79" s="1">
        <f t="shared" ca="1" si="152"/>
        <v>0</v>
      </c>
      <c r="Z79" s="1">
        <f t="shared" ca="1" si="152"/>
        <v>0</v>
      </c>
      <c r="AA79" s="1">
        <f t="shared" ca="1" si="152"/>
        <v>0</v>
      </c>
      <c r="AB79" s="1">
        <f t="shared" ca="1" si="152"/>
        <v>0</v>
      </c>
      <c r="AC79" s="1">
        <f t="shared" ca="1" si="152"/>
        <v>0</v>
      </c>
      <c r="AD79" s="1">
        <f t="shared" ca="1" si="152"/>
        <v>0</v>
      </c>
      <c r="AE79" s="1">
        <f t="shared" ca="1" si="152"/>
        <v>0</v>
      </c>
      <c r="AF79" s="1">
        <f t="shared" ca="1" si="152"/>
        <v>0</v>
      </c>
      <c r="AG79" s="1">
        <f t="shared" ca="1" si="152"/>
        <v>0</v>
      </c>
      <c r="AH79" s="1">
        <f t="shared" ca="1" si="152"/>
        <v>0</v>
      </c>
      <c r="AI79" s="1">
        <f t="shared" ca="1" si="152"/>
        <v>0</v>
      </c>
      <c r="AJ79" s="1">
        <f t="shared" ca="1" si="152"/>
        <v>0</v>
      </c>
      <c r="AK79" s="1">
        <f t="shared" ca="1" si="152"/>
        <v>0</v>
      </c>
      <c r="AL79" s="1">
        <f t="shared" ca="1" si="152"/>
        <v>0</v>
      </c>
      <c r="AM79" s="1">
        <f t="shared" ca="1" si="152"/>
        <v>0</v>
      </c>
      <c r="AN79" s="1">
        <f t="shared" ca="1" si="152"/>
        <v>0</v>
      </c>
      <c r="AO79" s="1">
        <f t="shared" ca="1" si="152"/>
        <v>0</v>
      </c>
      <c r="AP79" s="1">
        <f t="shared" ca="1" si="152"/>
        <v>0</v>
      </c>
      <c r="AQ79" s="1">
        <f t="shared" ca="1" si="152"/>
        <v>0</v>
      </c>
    </row>
    <row r="80" spans="1:43" x14ac:dyDescent="0.15">
      <c r="B80" t="s">
        <v>38</v>
      </c>
      <c r="C80" s="1">
        <f ca="1">IF(C59&lt;=$C$57,IF(C77&gt;0,$C$39*OFFSET($B$18,0,C77)/100,0),0)</f>
        <v>0</v>
      </c>
      <c r="D80" s="1">
        <f t="shared" ref="D80:S80" ca="1" si="153">IF(D59&lt;=$C$57,IF(D77&gt;0,$C$39*OFFSET($B$18,0,D77)/100,0),0)</f>
        <v>0</v>
      </c>
      <c r="E80" s="1">
        <f t="shared" ca="1" si="153"/>
        <v>0</v>
      </c>
      <c r="F80" s="1">
        <f t="shared" ca="1" si="153"/>
        <v>0</v>
      </c>
      <c r="G80" s="1">
        <f t="shared" ca="1" si="153"/>
        <v>0</v>
      </c>
      <c r="H80" s="1">
        <f ca="1">IF(H59&lt;=$C$57,IF(H77&gt;0,$C$39*OFFSET($B$18,0,H77)/100,0),0)</f>
        <v>29800.268054812768</v>
      </c>
      <c r="I80" s="1">
        <f t="shared" ca="1" si="153"/>
        <v>37491.480903244374</v>
      </c>
      <c r="J80" s="1">
        <f t="shared" ca="1" si="153"/>
        <v>52033.96265657703</v>
      </c>
      <c r="K80" s="1">
        <f t="shared" ca="1" si="153"/>
        <v>52299.49317959349</v>
      </c>
      <c r="L80" s="1">
        <f t="shared" ca="1" si="153"/>
        <v>44878.491183722697</v>
      </c>
      <c r="M80" s="1">
        <f t="shared" ca="1" si="153"/>
        <v>76759.077483409084</v>
      </c>
      <c r="N80" s="1">
        <f t="shared" ca="1" si="153"/>
        <v>58944.499297390626</v>
      </c>
      <c r="O80" s="1">
        <f t="shared" ca="1" si="153"/>
        <v>71359.167079952895</v>
      </c>
      <c r="P80" s="1">
        <f t="shared" ca="1" si="153"/>
        <v>58675.613964504417</v>
      </c>
      <c r="Q80" s="1">
        <f t="shared" ca="1" si="153"/>
        <v>64402.985843270428</v>
      </c>
      <c r="R80" s="1">
        <f t="shared" ca="1" si="153"/>
        <v>67862.125727021878</v>
      </c>
      <c r="S80" s="1">
        <f t="shared" ca="1" si="153"/>
        <v>0</v>
      </c>
      <c r="T80" s="1">
        <f t="shared" ref="T80:AQ80" ca="1" si="154">IF(T59&lt;=$C$57,IF(T77&gt;0,$C$39*OFFSET($B$20,0,T77)/100,0),0)</f>
        <v>0</v>
      </c>
      <c r="U80" s="1">
        <f t="shared" ca="1" si="154"/>
        <v>0</v>
      </c>
      <c r="V80" s="1">
        <f t="shared" ca="1" si="154"/>
        <v>0</v>
      </c>
      <c r="W80" s="1">
        <f t="shared" ca="1" si="154"/>
        <v>0</v>
      </c>
      <c r="X80" s="1">
        <f t="shared" ca="1" si="154"/>
        <v>0</v>
      </c>
      <c r="Y80" s="1">
        <f t="shared" ca="1" si="154"/>
        <v>0</v>
      </c>
      <c r="Z80" s="1">
        <f t="shared" ca="1" si="154"/>
        <v>0</v>
      </c>
      <c r="AA80" s="1">
        <f t="shared" ca="1" si="154"/>
        <v>0</v>
      </c>
      <c r="AB80" s="1">
        <f t="shared" ca="1" si="154"/>
        <v>0</v>
      </c>
      <c r="AC80" s="1">
        <f t="shared" ca="1" si="154"/>
        <v>0</v>
      </c>
      <c r="AD80" s="1">
        <f t="shared" ca="1" si="154"/>
        <v>0</v>
      </c>
      <c r="AE80" s="1">
        <f t="shared" ca="1" si="154"/>
        <v>0</v>
      </c>
      <c r="AF80" s="1">
        <f t="shared" ca="1" si="154"/>
        <v>0</v>
      </c>
      <c r="AG80" s="1">
        <f t="shared" ca="1" si="154"/>
        <v>0</v>
      </c>
      <c r="AH80" s="1">
        <f t="shared" ca="1" si="154"/>
        <v>0</v>
      </c>
      <c r="AI80" s="1">
        <f t="shared" ca="1" si="154"/>
        <v>0</v>
      </c>
      <c r="AJ80" s="1">
        <f t="shared" ca="1" si="154"/>
        <v>0</v>
      </c>
      <c r="AK80" s="1">
        <f t="shared" ca="1" si="154"/>
        <v>0</v>
      </c>
      <c r="AL80" s="1">
        <f t="shared" ca="1" si="154"/>
        <v>0</v>
      </c>
      <c r="AM80" s="1">
        <f t="shared" ca="1" si="154"/>
        <v>0</v>
      </c>
      <c r="AN80" s="1">
        <f t="shared" ca="1" si="154"/>
        <v>0</v>
      </c>
      <c r="AO80" s="1">
        <f t="shared" ca="1" si="154"/>
        <v>0</v>
      </c>
      <c r="AP80" s="1">
        <f t="shared" ca="1" si="154"/>
        <v>0</v>
      </c>
      <c r="AQ80" s="1">
        <f t="shared" ca="1" si="154"/>
        <v>0</v>
      </c>
    </row>
    <row r="81" spans="1:43" x14ac:dyDescent="0.15">
      <c r="B81" t="s">
        <v>22</v>
      </c>
      <c r="C81" s="1">
        <f>$C$39*C76</f>
        <v>0</v>
      </c>
      <c r="D81" s="1">
        <f>$C$39*D76</f>
        <v>0</v>
      </c>
      <c r="E81" s="1">
        <f>$C$39*E76</f>
        <v>883197.78669647104</v>
      </c>
      <c r="F81" s="1">
        <f t="shared" ref="F81:AQ81" si="155">$C$39*F76</f>
        <v>883197.78669647104</v>
      </c>
      <c r="G81" s="1">
        <f t="shared" si="155"/>
        <v>883197.78669647104</v>
      </c>
      <c r="H81" s="1">
        <f t="shared" si="155"/>
        <v>0</v>
      </c>
      <c r="I81" s="1">
        <f t="shared" si="155"/>
        <v>0</v>
      </c>
      <c r="J81" s="1">
        <f t="shared" si="155"/>
        <v>0</v>
      </c>
      <c r="K81" s="1">
        <f t="shared" si="155"/>
        <v>0</v>
      </c>
      <c r="L81" s="1">
        <f t="shared" si="155"/>
        <v>0</v>
      </c>
      <c r="M81" s="1">
        <f t="shared" si="155"/>
        <v>0</v>
      </c>
      <c r="N81" s="1">
        <f t="shared" si="155"/>
        <v>0</v>
      </c>
      <c r="O81" s="1">
        <f t="shared" si="155"/>
        <v>0</v>
      </c>
      <c r="P81" s="1">
        <f t="shared" si="155"/>
        <v>0</v>
      </c>
      <c r="Q81" s="1">
        <f t="shared" si="155"/>
        <v>0</v>
      </c>
      <c r="R81" s="1">
        <f t="shared" si="155"/>
        <v>0</v>
      </c>
      <c r="S81" s="1">
        <f t="shared" si="155"/>
        <v>0</v>
      </c>
      <c r="T81" s="1">
        <f t="shared" si="155"/>
        <v>0</v>
      </c>
      <c r="U81" s="1">
        <f t="shared" si="155"/>
        <v>0</v>
      </c>
      <c r="V81" s="1">
        <f t="shared" si="155"/>
        <v>0</v>
      </c>
      <c r="W81" s="1">
        <f t="shared" si="155"/>
        <v>0</v>
      </c>
      <c r="X81" s="1">
        <f t="shared" si="155"/>
        <v>0</v>
      </c>
      <c r="Y81" s="1">
        <f t="shared" si="155"/>
        <v>0</v>
      </c>
      <c r="Z81" s="1">
        <f t="shared" si="155"/>
        <v>0</v>
      </c>
      <c r="AA81" s="1">
        <f t="shared" si="155"/>
        <v>0</v>
      </c>
      <c r="AB81" s="1">
        <f t="shared" si="155"/>
        <v>0</v>
      </c>
      <c r="AC81" s="1">
        <f t="shared" si="155"/>
        <v>0</v>
      </c>
      <c r="AD81" s="1">
        <f t="shared" si="155"/>
        <v>0</v>
      </c>
      <c r="AE81" s="1">
        <f t="shared" si="155"/>
        <v>0</v>
      </c>
      <c r="AF81" s="1">
        <f t="shared" si="155"/>
        <v>0</v>
      </c>
      <c r="AG81" s="1">
        <f t="shared" si="155"/>
        <v>0</v>
      </c>
      <c r="AH81" s="1">
        <f t="shared" si="155"/>
        <v>0</v>
      </c>
      <c r="AI81" s="1">
        <f t="shared" si="155"/>
        <v>0</v>
      </c>
      <c r="AJ81" s="1">
        <f t="shared" si="155"/>
        <v>0</v>
      </c>
      <c r="AK81" s="1">
        <f t="shared" si="155"/>
        <v>0</v>
      </c>
      <c r="AL81" s="1">
        <f t="shared" si="155"/>
        <v>0</v>
      </c>
      <c r="AM81" s="1">
        <f t="shared" si="155"/>
        <v>0</v>
      </c>
      <c r="AN81" s="1">
        <f t="shared" si="155"/>
        <v>0</v>
      </c>
      <c r="AO81" s="1">
        <f t="shared" si="155"/>
        <v>0</v>
      </c>
      <c r="AP81" s="1">
        <f t="shared" si="155"/>
        <v>0</v>
      </c>
      <c r="AQ81" s="1">
        <f t="shared" si="155"/>
        <v>0</v>
      </c>
    </row>
    <row r="82" spans="1:43" x14ac:dyDescent="0.15">
      <c r="B82" s="101" t="s">
        <v>213</v>
      </c>
      <c r="C82" s="102">
        <f>C40</f>
        <v>0</v>
      </c>
      <c r="D82" s="1">
        <v>0</v>
      </c>
      <c r="E82" s="1">
        <v>0</v>
      </c>
      <c r="F82" s="1">
        <v>0</v>
      </c>
      <c r="G82" s="1">
        <v>0</v>
      </c>
      <c r="H82" s="1">
        <v>0</v>
      </c>
      <c r="I82" s="1">
        <v>0</v>
      </c>
      <c r="J82" s="1">
        <v>0</v>
      </c>
      <c r="K82" s="1">
        <v>0</v>
      </c>
      <c r="L82" s="1">
        <v>0</v>
      </c>
      <c r="M82" s="1">
        <v>0</v>
      </c>
      <c r="N82" s="1">
        <v>0</v>
      </c>
      <c r="O82" s="1">
        <v>0</v>
      </c>
      <c r="P82" s="1">
        <v>0</v>
      </c>
      <c r="Q82" s="1">
        <v>0</v>
      </c>
      <c r="R82" s="1">
        <v>0</v>
      </c>
      <c r="S82" s="1">
        <v>0</v>
      </c>
      <c r="T82" s="1">
        <v>0</v>
      </c>
      <c r="U82" s="1">
        <v>0</v>
      </c>
      <c r="V82" s="1">
        <v>0</v>
      </c>
      <c r="W82" s="1">
        <v>0</v>
      </c>
      <c r="X82" s="1">
        <v>0</v>
      </c>
      <c r="Y82" s="1">
        <v>0</v>
      </c>
      <c r="Z82" s="1">
        <v>0</v>
      </c>
      <c r="AA82" s="1">
        <v>0</v>
      </c>
      <c r="AB82" s="1">
        <v>0</v>
      </c>
      <c r="AC82" s="1">
        <v>0</v>
      </c>
      <c r="AD82" s="1">
        <v>0</v>
      </c>
      <c r="AE82" s="1">
        <v>0</v>
      </c>
      <c r="AF82" s="1">
        <v>0</v>
      </c>
      <c r="AG82" s="1">
        <v>0</v>
      </c>
      <c r="AH82" s="1">
        <v>0</v>
      </c>
      <c r="AI82" s="1">
        <v>0</v>
      </c>
      <c r="AJ82" s="1">
        <v>0</v>
      </c>
      <c r="AK82" s="1">
        <v>0</v>
      </c>
      <c r="AL82" s="1">
        <v>0</v>
      </c>
      <c r="AM82" s="1">
        <v>0</v>
      </c>
      <c r="AN82" s="1">
        <v>0</v>
      </c>
      <c r="AO82" s="1">
        <v>0</v>
      </c>
      <c r="AP82" s="1">
        <v>0</v>
      </c>
      <c r="AQ82" s="1">
        <v>0</v>
      </c>
    </row>
    <row r="83" spans="1:43" ht="14.25" thickBot="1" x14ac:dyDescent="0.2">
      <c r="B83" t="s">
        <v>24</v>
      </c>
      <c r="C83" s="1">
        <f ca="1">SUM(C79:C82)</f>
        <v>54406.439238188381</v>
      </c>
      <c r="D83" s="1">
        <f ca="1">SUM(D79:D82)</f>
        <v>58580.963872170905</v>
      </c>
      <c r="E83" s="1">
        <f t="shared" ref="E83:AQ83" ca="1" si="156">SUM(E79:E82)</f>
        <v>940071.50484528812</v>
      </c>
      <c r="F83" s="1">
        <f t="shared" ca="1" si="156"/>
        <v>955915.5254381944</v>
      </c>
      <c r="G83" s="1">
        <f t="shared" ca="1" si="156"/>
        <v>952654.22653064749</v>
      </c>
      <c r="H83" s="1">
        <f t="shared" ca="1" si="156"/>
        <v>29800.268054812768</v>
      </c>
      <c r="I83" s="1">
        <f t="shared" ca="1" si="156"/>
        <v>37491.480903244374</v>
      </c>
      <c r="J83" s="1">
        <f t="shared" ca="1" si="156"/>
        <v>52033.96265657703</v>
      </c>
      <c r="K83" s="1">
        <f t="shared" ca="1" si="156"/>
        <v>52299.49317959349</v>
      </c>
      <c r="L83" s="1">
        <f t="shared" ca="1" si="156"/>
        <v>44878.491183722697</v>
      </c>
      <c r="M83" s="1">
        <f t="shared" ca="1" si="156"/>
        <v>76759.077483409084</v>
      </c>
      <c r="N83" s="1">
        <f t="shared" ca="1" si="156"/>
        <v>58944.499297390626</v>
      </c>
      <c r="O83" s="1">
        <f t="shared" ca="1" si="156"/>
        <v>71359.167079952895</v>
      </c>
      <c r="P83" s="1">
        <f t="shared" ca="1" si="156"/>
        <v>58675.613964504417</v>
      </c>
      <c r="Q83" s="1">
        <f t="shared" ca="1" si="156"/>
        <v>64402.985843270428</v>
      </c>
      <c r="R83" s="1">
        <f t="shared" ca="1" si="156"/>
        <v>67862.125727021878</v>
      </c>
      <c r="S83" s="1">
        <f t="shared" ca="1" si="156"/>
        <v>0</v>
      </c>
      <c r="T83" s="1">
        <f t="shared" ca="1" si="156"/>
        <v>0</v>
      </c>
      <c r="U83" s="1">
        <f t="shared" ca="1" si="156"/>
        <v>0</v>
      </c>
      <c r="V83" s="1">
        <f t="shared" ca="1" si="156"/>
        <v>0</v>
      </c>
      <c r="W83" s="1">
        <f t="shared" ca="1" si="156"/>
        <v>0</v>
      </c>
      <c r="X83" s="1">
        <f t="shared" ca="1" si="156"/>
        <v>0</v>
      </c>
      <c r="Y83" s="1">
        <f t="shared" ca="1" si="156"/>
        <v>0</v>
      </c>
      <c r="Z83" s="1">
        <f t="shared" ca="1" si="156"/>
        <v>0</v>
      </c>
      <c r="AA83" s="1">
        <f t="shared" ca="1" si="156"/>
        <v>0</v>
      </c>
      <c r="AB83" s="1">
        <f t="shared" ca="1" si="156"/>
        <v>0</v>
      </c>
      <c r="AC83" s="1">
        <f t="shared" ca="1" si="156"/>
        <v>0</v>
      </c>
      <c r="AD83" s="1">
        <f t="shared" ca="1" si="156"/>
        <v>0</v>
      </c>
      <c r="AE83" s="1">
        <f t="shared" ca="1" si="156"/>
        <v>0</v>
      </c>
      <c r="AF83" s="1">
        <f t="shared" ca="1" si="156"/>
        <v>0</v>
      </c>
      <c r="AG83" s="1">
        <f t="shared" ca="1" si="156"/>
        <v>0</v>
      </c>
      <c r="AH83" s="1">
        <f t="shared" ca="1" si="156"/>
        <v>0</v>
      </c>
      <c r="AI83" s="1">
        <f t="shared" ca="1" si="156"/>
        <v>0</v>
      </c>
      <c r="AJ83" s="1">
        <f t="shared" ca="1" si="156"/>
        <v>0</v>
      </c>
      <c r="AK83" s="1">
        <f t="shared" ca="1" si="156"/>
        <v>0</v>
      </c>
      <c r="AL83" s="1">
        <f t="shared" ca="1" si="156"/>
        <v>0</v>
      </c>
      <c r="AM83" s="1">
        <f t="shared" ca="1" si="156"/>
        <v>0</v>
      </c>
      <c r="AN83" s="1">
        <f t="shared" ca="1" si="156"/>
        <v>0</v>
      </c>
      <c r="AO83" s="1">
        <f t="shared" ca="1" si="156"/>
        <v>0</v>
      </c>
      <c r="AP83" s="1">
        <f t="shared" ca="1" si="156"/>
        <v>0</v>
      </c>
      <c r="AQ83" s="1">
        <f t="shared" ca="1" si="156"/>
        <v>0</v>
      </c>
    </row>
    <row r="84" spans="1:43" x14ac:dyDescent="0.15">
      <c r="A84" s="27" t="s">
        <v>55</v>
      </c>
      <c r="B84" s="28" t="s">
        <v>37</v>
      </c>
      <c r="C84" s="29">
        <f t="shared" ref="C84:R84" ca="1" si="157">C79/C$33</f>
        <v>54406.439238188381</v>
      </c>
      <c r="D84" s="29">
        <f t="shared" ca="1" si="157"/>
        <v>56327.849877087407</v>
      </c>
      <c r="E84" s="29">
        <f t="shared" ca="1" si="157"/>
        <v>52582.949471909291</v>
      </c>
      <c r="F84" s="29">
        <f t="shared" ca="1" si="157"/>
        <v>64645.804952175022</v>
      </c>
      <c r="G84" s="29">
        <f t="shared" ca="1" si="157"/>
        <v>59371.655864258049</v>
      </c>
      <c r="H84" s="29">
        <f t="shared" ca="1" si="157"/>
        <v>0</v>
      </c>
      <c r="I84" s="29">
        <f t="shared" ca="1" si="157"/>
        <v>0</v>
      </c>
      <c r="J84" s="29">
        <f t="shared" ca="1" si="157"/>
        <v>0</v>
      </c>
      <c r="K84" s="29">
        <f t="shared" ca="1" si="157"/>
        <v>0</v>
      </c>
      <c r="L84" s="29">
        <f t="shared" ca="1" si="157"/>
        <v>0</v>
      </c>
      <c r="M84" s="29">
        <f t="shared" ca="1" si="157"/>
        <v>0</v>
      </c>
      <c r="N84" s="29">
        <f t="shared" ca="1" si="157"/>
        <v>0</v>
      </c>
      <c r="O84" s="29">
        <f t="shared" ca="1" si="157"/>
        <v>0</v>
      </c>
      <c r="P84" s="29">
        <f t="shared" ca="1" si="157"/>
        <v>0</v>
      </c>
      <c r="Q84" s="29">
        <f t="shared" ca="1" si="157"/>
        <v>0</v>
      </c>
      <c r="R84" s="29">
        <f t="shared" ca="1" si="157"/>
        <v>0</v>
      </c>
      <c r="S84" s="29">
        <f t="shared" ref="S84:AQ84" ca="1" si="158">S79/S$33</f>
        <v>0</v>
      </c>
      <c r="T84" s="29">
        <f t="shared" ca="1" si="158"/>
        <v>0</v>
      </c>
      <c r="U84" s="29">
        <f t="shared" ca="1" si="158"/>
        <v>0</v>
      </c>
      <c r="V84" s="29">
        <f t="shared" ca="1" si="158"/>
        <v>0</v>
      </c>
      <c r="W84" s="29">
        <f t="shared" ca="1" si="158"/>
        <v>0</v>
      </c>
      <c r="X84" s="29">
        <f t="shared" ca="1" si="158"/>
        <v>0</v>
      </c>
      <c r="Y84" s="29">
        <f t="shared" ca="1" si="158"/>
        <v>0</v>
      </c>
      <c r="Z84" s="29">
        <f t="shared" ca="1" si="158"/>
        <v>0</v>
      </c>
      <c r="AA84" s="29">
        <f t="shared" ca="1" si="158"/>
        <v>0</v>
      </c>
      <c r="AB84" s="29">
        <f t="shared" ca="1" si="158"/>
        <v>0</v>
      </c>
      <c r="AC84" s="29">
        <f t="shared" ca="1" si="158"/>
        <v>0</v>
      </c>
      <c r="AD84" s="29">
        <f t="shared" ca="1" si="158"/>
        <v>0</v>
      </c>
      <c r="AE84" s="29">
        <f t="shared" ca="1" si="158"/>
        <v>0</v>
      </c>
      <c r="AF84" s="29">
        <f t="shared" ca="1" si="158"/>
        <v>0</v>
      </c>
      <c r="AG84" s="29">
        <f t="shared" ca="1" si="158"/>
        <v>0</v>
      </c>
      <c r="AH84" s="29">
        <f t="shared" ca="1" si="158"/>
        <v>0</v>
      </c>
      <c r="AI84" s="29">
        <f t="shared" ca="1" si="158"/>
        <v>0</v>
      </c>
      <c r="AJ84" s="29">
        <f t="shared" ca="1" si="158"/>
        <v>0</v>
      </c>
      <c r="AK84" s="29">
        <f t="shared" ca="1" si="158"/>
        <v>0</v>
      </c>
      <c r="AL84" s="29">
        <f t="shared" ca="1" si="158"/>
        <v>0</v>
      </c>
      <c r="AM84" s="29">
        <f t="shared" ca="1" si="158"/>
        <v>0</v>
      </c>
      <c r="AN84" s="29">
        <f t="shared" ca="1" si="158"/>
        <v>0</v>
      </c>
      <c r="AO84" s="29">
        <f t="shared" ca="1" si="158"/>
        <v>0</v>
      </c>
      <c r="AP84" s="29">
        <f t="shared" ca="1" si="158"/>
        <v>0</v>
      </c>
      <c r="AQ84" s="29">
        <f t="shared" ca="1" si="158"/>
        <v>0</v>
      </c>
    </row>
    <row r="85" spans="1:43" x14ac:dyDescent="0.15">
      <c r="A85" s="30" t="s">
        <v>55</v>
      </c>
      <c r="B85" s="31" t="s">
        <v>38</v>
      </c>
      <c r="C85" s="32">
        <f t="shared" ref="C85:R85" ca="1" si="159">C80/C$33</f>
        <v>0</v>
      </c>
      <c r="D85" s="32">
        <f t="shared" ca="1" si="159"/>
        <v>0</v>
      </c>
      <c r="E85" s="32">
        <f t="shared" ca="1" si="159"/>
        <v>0</v>
      </c>
      <c r="F85" s="32">
        <f t="shared" ca="1" si="159"/>
        <v>0</v>
      </c>
      <c r="G85" s="32">
        <f t="shared" ca="1" si="159"/>
        <v>0</v>
      </c>
      <c r="H85" s="32">
        <f t="shared" ca="1" si="159"/>
        <v>24493.648102945386</v>
      </c>
      <c r="I85" s="32">
        <f t="shared" ca="1" si="159"/>
        <v>29630.061948968392</v>
      </c>
      <c r="J85" s="32">
        <f t="shared" ca="1" si="159"/>
        <v>39541.535114223836</v>
      </c>
      <c r="K85" s="32">
        <f t="shared" ca="1" si="159"/>
        <v>38214.727392897017</v>
      </c>
      <c r="L85" s="32">
        <f t="shared" ca="1" si="159"/>
        <v>31531.032618475056</v>
      </c>
      <c r="M85" s="32">
        <f t="shared" ca="1" si="159"/>
        <v>51855.682379914324</v>
      </c>
      <c r="N85" s="32">
        <f t="shared" ca="1" si="159"/>
        <v>38289.222764129394</v>
      </c>
      <c r="O85" s="32">
        <f t="shared" ca="1" si="159"/>
        <v>44570.725218629494</v>
      </c>
      <c r="P85" s="32">
        <f t="shared" ca="1" si="159"/>
        <v>35239.053235123392</v>
      </c>
      <c r="Q85" s="32">
        <f t="shared" ca="1" si="159"/>
        <v>37191.119583814172</v>
      </c>
      <c r="R85" s="32">
        <f t="shared" ca="1" si="159"/>
        <v>37681.429494880533</v>
      </c>
      <c r="S85" s="32">
        <f t="shared" ref="S85:AQ85" ca="1" si="160">S80/S$33</f>
        <v>0</v>
      </c>
      <c r="T85" s="32">
        <f t="shared" ca="1" si="160"/>
        <v>0</v>
      </c>
      <c r="U85" s="32">
        <f t="shared" ca="1" si="160"/>
        <v>0</v>
      </c>
      <c r="V85" s="32">
        <f t="shared" ca="1" si="160"/>
        <v>0</v>
      </c>
      <c r="W85" s="32">
        <f t="shared" ca="1" si="160"/>
        <v>0</v>
      </c>
      <c r="X85" s="32">
        <f t="shared" ca="1" si="160"/>
        <v>0</v>
      </c>
      <c r="Y85" s="32">
        <f t="shared" ca="1" si="160"/>
        <v>0</v>
      </c>
      <c r="Z85" s="32">
        <f t="shared" ca="1" si="160"/>
        <v>0</v>
      </c>
      <c r="AA85" s="32">
        <f t="shared" ca="1" si="160"/>
        <v>0</v>
      </c>
      <c r="AB85" s="32">
        <f t="shared" ca="1" si="160"/>
        <v>0</v>
      </c>
      <c r="AC85" s="32">
        <f t="shared" ca="1" si="160"/>
        <v>0</v>
      </c>
      <c r="AD85" s="32">
        <f t="shared" ca="1" si="160"/>
        <v>0</v>
      </c>
      <c r="AE85" s="32">
        <f t="shared" ca="1" si="160"/>
        <v>0</v>
      </c>
      <c r="AF85" s="32">
        <f t="shared" ca="1" si="160"/>
        <v>0</v>
      </c>
      <c r="AG85" s="32">
        <f t="shared" ca="1" si="160"/>
        <v>0</v>
      </c>
      <c r="AH85" s="32">
        <f t="shared" ca="1" si="160"/>
        <v>0</v>
      </c>
      <c r="AI85" s="32">
        <f t="shared" ca="1" si="160"/>
        <v>0</v>
      </c>
      <c r="AJ85" s="32">
        <f t="shared" ca="1" si="160"/>
        <v>0</v>
      </c>
      <c r="AK85" s="32">
        <f t="shared" ca="1" si="160"/>
        <v>0</v>
      </c>
      <c r="AL85" s="32">
        <f t="shared" ca="1" si="160"/>
        <v>0</v>
      </c>
      <c r="AM85" s="32">
        <f t="shared" ca="1" si="160"/>
        <v>0</v>
      </c>
      <c r="AN85" s="32">
        <f t="shared" ca="1" si="160"/>
        <v>0</v>
      </c>
      <c r="AO85" s="32">
        <f t="shared" ca="1" si="160"/>
        <v>0</v>
      </c>
      <c r="AP85" s="32">
        <f t="shared" ca="1" si="160"/>
        <v>0</v>
      </c>
      <c r="AQ85" s="32">
        <f t="shared" ca="1" si="160"/>
        <v>0</v>
      </c>
    </row>
    <row r="86" spans="1:43" x14ac:dyDescent="0.15">
      <c r="A86" s="30" t="s">
        <v>55</v>
      </c>
      <c r="B86" s="31" t="s">
        <v>22</v>
      </c>
      <c r="C86" s="32">
        <f>C81/C$33</f>
        <v>0</v>
      </c>
      <c r="D86" s="32">
        <f t="shared" ref="D86:R86" si="161">D81/D$33</f>
        <v>0</v>
      </c>
      <c r="E86" s="32">
        <f t="shared" si="161"/>
        <v>816566.00101374905</v>
      </c>
      <c r="F86" s="32">
        <f t="shared" si="161"/>
        <v>785159.61635937414</v>
      </c>
      <c r="G86" s="32">
        <f t="shared" si="161"/>
        <v>754961.16957632115</v>
      </c>
      <c r="H86" s="32">
        <f t="shared" si="161"/>
        <v>0</v>
      </c>
      <c r="I86" s="32">
        <f t="shared" si="161"/>
        <v>0</v>
      </c>
      <c r="J86" s="32">
        <f t="shared" si="161"/>
        <v>0</v>
      </c>
      <c r="K86" s="32">
        <f t="shared" si="161"/>
        <v>0</v>
      </c>
      <c r="L86" s="32">
        <f t="shared" si="161"/>
        <v>0</v>
      </c>
      <c r="M86" s="32">
        <f t="shared" si="161"/>
        <v>0</v>
      </c>
      <c r="N86" s="32">
        <f t="shared" si="161"/>
        <v>0</v>
      </c>
      <c r="O86" s="32">
        <f t="shared" si="161"/>
        <v>0</v>
      </c>
      <c r="P86" s="32">
        <f t="shared" si="161"/>
        <v>0</v>
      </c>
      <c r="Q86" s="32">
        <f t="shared" si="161"/>
        <v>0</v>
      </c>
      <c r="R86" s="32">
        <f t="shared" si="161"/>
        <v>0</v>
      </c>
      <c r="S86" s="32">
        <f t="shared" ref="S86:AQ86" si="162">S81/S$33</f>
        <v>0</v>
      </c>
      <c r="T86" s="32">
        <f t="shared" si="162"/>
        <v>0</v>
      </c>
      <c r="U86" s="32">
        <f t="shared" si="162"/>
        <v>0</v>
      </c>
      <c r="V86" s="32">
        <f t="shared" si="162"/>
        <v>0</v>
      </c>
      <c r="W86" s="32">
        <f t="shared" si="162"/>
        <v>0</v>
      </c>
      <c r="X86" s="32">
        <f t="shared" si="162"/>
        <v>0</v>
      </c>
      <c r="Y86" s="32">
        <f t="shared" si="162"/>
        <v>0</v>
      </c>
      <c r="Z86" s="32">
        <f t="shared" si="162"/>
        <v>0</v>
      </c>
      <c r="AA86" s="32">
        <f t="shared" si="162"/>
        <v>0</v>
      </c>
      <c r="AB86" s="32">
        <f t="shared" si="162"/>
        <v>0</v>
      </c>
      <c r="AC86" s="32">
        <f t="shared" si="162"/>
        <v>0</v>
      </c>
      <c r="AD86" s="32">
        <f t="shared" si="162"/>
        <v>0</v>
      </c>
      <c r="AE86" s="32">
        <f t="shared" si="162"/>
        <v>0</v>
      </c>
      <c r="AF86" s="32">
        <f t="shared" si="162"/>
        <v>0</v>
      </c>
      <c r="AG86" s="32">
        <f t="shared" si="162"/>
        <v>0</v>
      </c>
      <c r="AH86" s="32">
        <f t="shared" si="162"/>
        <v>0</v>
      </c>
      <c r="AI86" s="32">
        <f t="shared" si="162"/>
        <v>0</v>
      </c>
      <c r="AJ86" s="32">
        <f t="shared" si="162"/>
        <v>0</v>
      </c>
      <c r="AK86" s="32">
        <f t="shared" si="162"/>
        <v>0</v>
      </c>
      <c r="AL86" s="32">
        <f t="shared" si="162"/>
        <v>0</v>
      </c>
      <c r="AM86" s="32">
        <f t="shared" si="162"/>
        <v>0</v>
      </c>
      <c r="AN86" s="32">
        <f t="shared" si="162"/>
        <v>0</v>
      </c>
      <c r="AO86" s="32">
        <f t="shared" si="162"/>
        <v>0</v>
      </c>
      <c r="AP86" s="32">
        <f t="shared" si="162"/>
        <v>0</v>
      </c>
      <c r="AQ86" s="32">
        <f t="shared" si="162"/>
        <v>0</v>
      </c>
    </row>
    <row r="87" spans="1:43" x14ac:dyDescent="0.15">
      <c r="A87" s="30" t="s">
        <v>55</v>
      </c>
      <c r="B87" s="101" t="s">
        <v>213</v>
      </c>
      <c r="C87" s="103">
        <f>C82/C$33</f>
        <v>0</v>
      </c>
      <c r="D87" s="32">
        <f t="shared" ref="D87:AQ87" si="163">D82/D$33</f>
        <v>0</v>
      </c>
      <c r="E87" s="32">
        <f t="shared" si="163"/>
        <v>0</v>
      </c>
      <c r="F87" s="32">
        <f t="shared" si="163"/>
        <v>0</v>
      </c>
      <c r="G87" s="32">
        <f t="shared" si="163"/>
        <v>0</v>
      </c>
      <c r="H87" s="32">
        <f t="shared" si="163"/>
        <v>0</v>
      </c>
      <c r="I87" s="32">
        <f t="shared" si="163"/>
        <v>0</v>
      </c>
      <c r="J87" s="32">
        <f t="shared" si="163"/>
        <v>0</v>
      </c>
      <c r="K87" s="32">
        <f t="shared" si="163"/>
        <v>0</v>
      </c>
      <c r="L87" s="32">
        <f t="shared" si="163"/>
        <v>0</v>
      </c>
      <c r="M87" s="32">
        <f t="shared" si="163"/>
        <v>0</v>
      </c>
      <c r="N87" s="32">
        <f t="shared" si="163"/>
        <v>0</v>
      </c>
      <c r="O87" s="32">
        <f t="shared" si="163"/>
        <v>0</v>
      </c>
      <c r="P87" s="32">
        <f t="shared" si="163"/>
        <v>0</v>
      </c>
      <c r="Q87" s="32">
        <f t="shared" si="163"/>
        <v>0</v>
      </c>
      <c r="R87" s="32">
        <f t="shared" si="163"/>
        <v>0</v>
      </c>
      <c r="S87" s="32">
        <f t="shared" si="163"/>
        <v>0</v>
      </c>
      <c r="T87" s="32">
        <f t="shared" si="163"/>
        <v>0</v>
      </c>
      <c r="U87" s="32">
        <f t="shared" si="163"/>
        <v>0</v>
      </c>
      <c r="V87" s="32">
        <f t="shared" si="163"/>
        <v>0</v>
      </c>
      <c r="W87" s="32">
        <f t="shared" si="163"/>
        <v>0</v>
      </c>
      <c r="X87" s="32">
        <f t="shared" si="163"/>
        <v>0</v>
      </c>
      <c r="Y87" s="32">
        <f t="shared" si="163"/>
        <v>0</v>
      </c>
      <c r="Z87" s="32">
        <f t="shared" si="163"/>
        <v>0</v>
      </c>
      <c r="AA87" s="32">
        <f t="shared" si="163"/>
        <v>0</v>
      </c>
      <c r="AB87" s="32">
        <f t="shared" si="163"/>
        <v>0</v>
      </c>
      <c r="AC87" s="32">
        <f t="shared" si="163"/>
        <v>0</v>
      </c>
      <c r="AD87" s="32">
        <f t="shared" si="163"/>
        <v>0</v>
      </c>
      <c r="AE87" s="32">
        <f t="shared" si="163"/>
        <v>0</v>
      </c>
      <c r="AF87" s="32">
        <f t="shared" si="163"/>
        <v>0</v>
      </c>
      <c r="AG87" s="32">
        <f t="shared" si="163"/>
        <v>0</v>
      </c>
      <c r="AH87" s="32">
        <f t="shared" si="163"/>
        <v>0</v>
      </c>
      <c r="AI87" s="32">
        <f t="shared" si="163"/>
        <v>0</v>
      </c>
      <c r="AJ87" s="32">
        <f t="shared" si="163"/>
        <v>0</v>
      </c>
      <c r="AK87" s="32">
        <f t="shared" si="163"/>
        <v>0</v>
      </c>
      <c r="AL87" s="32">
        <f t="shared" si="163"/>
        <v>0</v>
      </c>
      <c r="AM87" s="32">
        <f t="shared" si="163"/>
        <v>0</v>
      </c>
      <c r="AN87" s="32">
        <f t="shared" si="163"/>
        <v>0</v>
      </c>
      <c r="AO87" s="32">
        <f t="shared" si="163"/>
        <v>0</v>
      </c>
      <c r="AP87" s="32">
        <f t="shared" si="163"/>
        <v>0</v>
      </c>
      <c r="AQ87" s="32">
        <f t="shared" si="163"/>
        <v>0</v>
      </c>
    </row>
    <row r="88" spans="1:43" ht="14.25" thickBot="1" x14ac:dyDescent="0.2">
      <c r="A88" s="33" t="s">
        <v>55</v>
      </c>
      <c r="B88" s="34" t="s">
        <v>24</v>
      </c>
      <c r="C88" s="35">
        <f ca="1">SUM(C84:C87)</f>
        <v>54406.439238188381</v>
      </c>
      <c r="D88" s="35">
        <f t="shared" ref="D88:AQ88" ca="1" si="164">SUM(D84:D87)</f>
        <v>56327.849877087407</v>
      </c>
      <c r="E88" s="35">
        <f t="shared" ca="1" si="164"/>
        <v>869148.95048565837</v>
      </c>
      <c r="F88" s="35">
        <f t="shared" ca="1" si="164"/>
        <v>849805.42131154914</v>
      </c>
      <c r="G88" s="35">
        <f t="shared" ca="1" si="164"/>
        <v>814332.82544057921</v>
      </c>
      <c r="H88" s="35">
        <f t="shared" ca="1" si="164"/>
        <v>24493.648102945386</v>
      </c>
      <c r="I88" s="35">
        <f t="shared" ca="1" si="164"/>
        <v>29630.061948968392</v>
      </c>
      <c r="J88" s="35">
        <f t="shared" ca="1" si="164"/>
        <v>39541.535114223836</v>
      </c>
      <c r="K88" s="35">
        <f t="shared" ca="1" si="164"/>
        <v>38214.727392897017</v>
      </c>
      <c r="L88" s="35">
        <f t="shared" ca="1" si="164"/>
        <v>31531.032618475056</v>
      </c>
      <c r="M88" s="35">
        <f t="shared" ca="1" si="164"/>
        <v>51855.682379914324</v>
      </c>
      <c r="N88" s="35">
        <f t="shared" ca="1" si="164"/>
        <v>38289.222764129394</v>
      </c>
      <c r="O88" s="35">
        <f t="shared" ca="1" si="164"/>
        <v>44570.725218629494</v>
      </c>
      <c r="P88" s="35">
        <f t="shared" ca="1" si="164"/>
        <v>35239.053235123392</v>
      </c>
      <c r="Q88" s="35">
        <f t="shared" ca="1" si="164"/>
        <v>37191.119583814172</v>
      </c>
      <c r="R88" s="35">
        <f t="shared" ca="1" si="164"/>
        <v>37681.429494880533</v>
      </c>
      <c r="S88" s="35">
        <f t="shared" ca="1" si="164"/>
        <v>0</v>
      </c>
      <c r="T88" s="35">
        <f t="shared" ca="1" si="164"/>
        <v>0</v>
      </c>
      <c r="U88" s="35">
        <f t="shared" ca="1" si="164"/>
        <v>0</v>
      </c>
      <c r="V88" s="35">
        <f t="shared" ca="1" si="164"/>
        <v>0</v>
      </c>
      <c r="W88" s="35">
        <f t="shared" ca="1" si="164"/>
        <v>0</v>
      </c>
      <c r="X88" s="35">
        <f t="shared" ca="1" si="164"/>
        <v>0</v>
      </c>
      <c r="Y88" s="35">
        <f t="shared" ca="1" si="164"/>
        <v>0</v>
      </c>
      <c r="Z88" s="35">
        <f t="shared" ca="1" si="164"/>
        <v>0</v>
      </c>
      <c r="AA88" s="35">
        <f t="shared" ca="1" si="164"/>
        <v>0</v>
      </c>
      <c r="AB88" s="35">
        <f t="shared" ca="1" si="164"/>
        <v>0</v>
      </c>
      <c r="AC88" s="35">
        <f t="shared" ca="1" si="164"/>
        <v>0</v>
      </c>
      <c r="AD88" s="35">
        <f t="shared" ca="1" si="164"/>
        <v>0</v>
      </c>
      <c r="AE88" s="35">
        <f t="shared" ca="1" si="164"/>
        <v>0</v>
      </c>
      <c r="AF88" s="35">
        <f t="shared" ca="1" si="164"/>
        <v>0</v>
      </c>
      <c r="AG88" s="35">
        <f t="shared" ca="1" si="164"/>
        <v>0</v>
      </c>
      <c r="AH88" s="35">
        <f t="shared" ca="1" si="164"/>
        <v>0</v>
      </c>
      <c r="AI88" s="35">
        <f t="shared" ca="1" si="164"/>
        <v>0</v>
      </c>
      <c r="AJ88" s="35">
        <f t="shared" ca="1" si="164"/>
        <v>0</v>
      </c>
      <c r="AK88" s="35">
        <f t="shared" ca="1" si="164"/>
        <v>0</v>
      </c>
      <c r="AL88" s="35">
        <f t="shared" ca="1" si="164"/>
        <v>0</v>
      </c>
      <c r="AM88" s="35">
        <f t="shared" ca="1" si="164"/>
        <v>0</v>
      </c>
      <c r="AN88" s="35">
        <f t="shared" ca="1" si="164"/>
        <v>0</v>
      </c>
      <c r="AO88" s="35">
        <f t="shared" ca="1" si="164"/>
        <v>0</v>
      </c>
      <c r="AP88" s="35">
        <f t="shared" ca="1" si="164"/>
        <v>0</v>
      </c>
      <c r="AQ88" s="35">
        <f t="shared" ca="1" si="164"/>
        <v>0</v>
      </c>
    </row>
    <row r="90" spans="1:43" x14ac:dyDescent="0.15">
      <c r="C90">
        <f t="shared" ref="C90:S90" si="165">C59</f>
        <v>2021</v>
      </c>
      <c r="D90">
        <f t="shared" si="165"/>
        <v>2022</v>
      </c>
      <c r="E90">
        <f t="shared" si="165"/>
        <v>2023</v>
      </c>
      <c r="F90">
        <f t="shared" si="165"/>
        <v>2024</v>
      </c>
      <c r="G90">
        <f t="shared" si="165"/>
        <v>2025</v>
      </c>
      <c r="H90">
        <f t="shared" si="165"/>
        <v>2026</v>
      </c>
      <c r="I90">
        <f t="shared" si="165"/>
        <v>2027</v>
      </c>
      <c r="J90">
        <f t="shared" si="165"/>
        <v>2028</v>
      </c>
      <c r="K90">
        <f t="shared" si="165"/>
        <v>2029</v>
      </c>
      <c r="L90">
        <f t="shared" si="165"/>
        <v>2030</v>
      </c>
      <c r="M90">
        <f t="shared" si="165"/>
        <v>2031</v>
      </c>
      <c r="N90">
        <f t="shared" si="165"/>
        <v>2032</v>
      </c>
      <c r="O90">
        <f t="shared" si="165"/>
        <v>2033</v>
      </c>
      <c r="P90">
        <f t="shared" si="165"/>
        <v>2034</v>
      </c>
      <c r="Q90">
        <f t="shared" si="165"/>
        <v>2035</v>
      </c>
      <c r="R90">
        <f t="shared" si="165"/>
        <v>2036</v>
      </c>
      <c r="S90">
        <f t="shared" si="165"/>
        <v>2037</v>
      </c>
      <c r="T90">
        <f t="shared" ref="T90:V90" si="166">T59</f>
        <v>2038</v>
      </c>
      <c r="U90">
        <f t="shared" si="166"/>
        <v>2039</v>
      </c>
      <c r="V90">
        <f t="shared" si="166"/>
        <v>2040</v>
      </c>
      <c r="W90">
        <f t="shared" ref="W90:AQ90" si="167">W59</f>
        <v>2041</v>
      </c>
      <c r="X90">
        <f t="shared" si="167"/>
        <v>2042</v>
      </c>
      <c r="Y90">
        <f t="shared" si="167"/>
        <v>2043</v>
      </c>
      <c r="Z90">
        <f t="shared" si="167"/>
        <v>2044</v>
      </c>
      <c r="AA90">
        <f t="shared" si="167"/>
        <v>2045</v>
      </c>
      <c r="AB90">
        <f t="shared" si="167"/>
        <v>2046</v>
      </c>
      <c r="AC90">
        <f t="shared" si="167"/>
        <v>2047</v>
      </c>
      <c r="AD90">
        <f t="shared" si="167"/>
        <v>2048</v>
      </c>
      <c r="AE90">
        <f t="shared" si="167"/>
        <v>2049</v>
      </c>
      <c r="AF90">
        <f t="shared" si="167"/>
        <v>2050</v>
      </c>
      <c r="AG90">
        <f t="shared" si="167"/>
        <v>2051</v>
      </c>
      <c r="AH90">
        <f t="shared" si="167"/>
        <v>2052</v>
      </c>
      <c r="AI90">
        <f t="shared" si="167"/>
        <v>2053</v>
      </c>
      <c r="AJ90">
        <f t="shared" si="167"/>
        <v>2054</v>
      </c>
      <c r="AK90">
        <f t="shared" si="167"/>
        <v>2055</v>
      </c>
      <c r="AL90">
        <f t="shared" si="167"/>
        <v>2056</v>
      </c>
      <c r="AM90">
        <f t="shared" si="167"/>
        <v>2057</v>
      </c>
      <c r="AN90">
        <f t="shared" si="167"/>
        <v>2058</v>
      </c>
      <c r="AO90">
        <f t="shared" si="167"/>
        <v>2059</v>
      </c>
      <c r="AP90">
        <f t="shared" si="167"/>
        <v>2060</v>
      </c>
      <c r="AQ90">
        <f t="shared" si="167"/>
        <v>2061</v>
      </c>
    </row>
    <row r="91" spans="1:43" x14ac:dyDescent="0.15">
      <c r="A91" t="s">
        <v>5</v>
      </c>
      <c r="B91" s="26" t="s">
        <v>25</v>
      </c>
      <c r="C91" s="23">
        <f ca="1">C64/1000</f>
        <v>229.60323799851608</v>
      </c>
      <c r="D91" s="23">
        <f ca="1">IF(D64&gt;0,C91+D64/1000,0)</f>
        <v>463.38100063101467</v>
      </c>
      <c r="E91" s="23">
        <f ca="1">IF(E64&gt;0,D91+E64/1000,0)</f>
        <v>695.45151754015944</v>
      </c>
      <c r="F91" s="23">
        <f t="shared" ref="F91:AQ91" ca="1" si="168">IF(F64&gt;0,E91+F64/1000,0)</f>
        <v>757.64187249012559</v>
      </c>
      <c r="G91" s="23">
        <f t="shared" ca="1" si="168"/>
        <v>818.83386454573952</v>
      </c>
      <c r="H91" s="23">
        <f t="shared" ca="1" si="168"/>
        <v>883.19878356551067</v>
      </c>
      <c r="I91" s="23">
        <f t="shared" ca="1" si="168"/>
        <v>964.48105632828288</v>
      </c>
      <c r="J91" s="23">
        <f t="shared" ca="1" si="168"/>
        <v>1033.7383710593031</v>
      </c>
      <c r="K91" s="23">
        <f t="shared" ca="1" si="168"/>
        <v>1111.5548729641387</v>
      </c>
      <c r="L91" s="23">
        <f t="shared" ca="1" si="168"/>
        <v>1210.4843155355316</v>
      </c>
      <c r="M91" s="23">
        <f t="shared" ca="1" si="168"/>
        <v>1357.9479199801704</v>
      </c>
      <c r="N91" s="23">
        <f t="shared" ca="1" si="168"/>
        <v>1470.6443788269448</v>
      </c>
      <c r="O91" s="23">
        <f t="shared" ca="1" si="168"/>
        <v>1584.7694459994873</v>
      </c>
      <c r="P91" s="23">
        <f t="shared" ca="1" si="168"/>
        <v>1652.9383029752221</v>
      </c>
      <c r="Q91" s="23">
        <f t="shared" ca="1" si="168"/>
        <v>1714.6017608481341</v>
      </c>
      <c r="R91" s="23">
        <f t="shared" ca="1" si="168"/>
        <v>1790.3337454297819</v>
      </c>
      <c r="S91" s="23">
        <f t="shared" ca="1" si="168"/>
        <v>0</v>
      </c>
      <c r="T91" s="23">
        <f t="shared" ca="1" si="168"/>
        <v>0</v>
      </c>
      <c r="U91" s="23">
        <f t="shared" ca="1" si="168"/>
        <v>0</v>
      </c>
      <c r="V91" s="23">
        <f t="shared" ca="1" si="168"/>
        <v>0</v>
      </c>
      <c r="W91" s="23">
        <f t="shared" ca="1" si="168"/>
        <v>0</v>
      </c>
      <c r="X91" s="23">
        <f t="shared" ca="1" si="168"/>
        <v>0</v>
      </c>
      <c r="Y91" s="23">
        <f t="shared" ca="1" si="168"/>
        <v>0</v>
      </c>
      <c r="Z91" s="23">
        <f t="shared" ca="1" si="168"/>
        <v>0</v>
      </c>
      <c r="AA91" s="23">
        <f t="shared" ca="1" si="168"/>
        <v>0</v>
      </c>
      <c r="AB91" s="23">
        <f t="shared" ca="1" si="168"/>
        <v>0</v>
      </c>
      <c r="AC91" s="23">
        <f t="shared" ca="1" si="168"/>
        <v>0</v>
      </c>
      <c r="AD91" s="23">
        <f t="shared" ca="1" si="168"/>
        <v>0</v>
      </c>
      <c r="AE91" s="23">
        <f t="shared" ca="1" si="168"/>
        <v>0</v>
      </c>
      <c r="AF91" s="23">
        <f t="shared" ca="1" si="168"/>
        <v>0</v>
      </c>
      <c r="AG91" s="23">
        <f t="shared" ca="1" si="168"/>
        <v>0</v>
      </c>
      <c r="AH91" s="23">
        <f t="shared" ca="1" si="168"/>
        <v>0</v>
      </c>
      <c r="AI91" s="23">
        <f t="shared" ca="1" si="168"/>
        <v>0</v>
      </c>
      <c r="AJ91" s="23">
        <f t="shared" ca="1" si="168"/>
        <v>0</v>
      </c>
      <c r="AK91" s="23">
        <f t="shared" ca="1" si="168"/>
        <v>0</v>
      </c>
      <c r="AL91" s="23">
        <f t="shared" ca="1" si="168"/>
        <v>0</v>
      </c>
      <c r="AM91" s="23">
        <f t="shared" ca="1" si="168"/>
        <v>0</v>
      </c>
      <c r="AN91" s="23">
        <f t="shared" ca="1" si="168"/>
        <v>0</v>
      </c>
      <c r="AO91" s="23">
        <f t="shared" ca="1" si="168"/>
        <v>0</v>
      </c>
      <c r="AP91" s="23">
        <f t="shared" ca="1" si="168"/>
        <v>0</v>
      </c>
      <c r="AQ91" s="23">
        <f t="shared" ca="1" si="168"/>
        <v>0</v>
      </c>
    </row>
    <row r="92" spans="1:43" x14ac:dyDescent="0.15">
      <c r="B92" s="26" t="s">
        <v>26</v>
      </c>
      <c r="C92" s="23">
        <f ca="1">C83/1000</f>
        <v>54.406439238188383</v>
      </c>
      <c r="D92" s="23">
        <f ca="1">IF(D83&gt;0,C92+D83/1000,0)</f>
        <v>112.98740311035928</v>
      </c>
      <c r="E92" s="23">
        <f ca="1">IF(E83&gt;0,D92+E83/1000,0)</f>
        <v>1053.0589079556473</v>
      </c>
      <c r="F92" s="23">
        <f t="shared" ref="F92:AQ92" ca="1" si="169">IF(F83&gt;0,E92+F83/1000,0)</f>
        <v>2008.9744333938418</v>
      </c>
      <c r="G92" s="23">
        <f t="shared" ca="1" si="169"/>
        <v>2961.6286599244895</v>
      </c>
      <c r="H92" s="23">
        <f t="shared" ca="1" si="169"/>
        <v>2991.4289279793024</v>
      </c>
      <c r="I92" s="23">
        <f t="shared" ca="1" si="169"/>
        <v>3028.9204088825468</v>
      </c>
      <c r="J92" s="23">
        <f t="shared" ca="1" si="169"/>
        <v>3080.9543715391237</v>
      </c>
      <c r="K92" s="23">
        <f t="shared" ca="1" si="169"/>
        <v>3133.2538647187171</v>
      </c>
      <c r="L92" s="23">
        <f t="shared" ca="1" si="169"/>
        <v>3178.1323559024399</v>
      </c>
      <c r="M92" s="23">
        <f t="shared" ca="1" si="169"/>
        <v>3254.8914333858488</v>
      </c>
      <c r="N92" s="23">
        <f t="shared" ca="1" si="169"/>
        <v>3313.8359326832397</v>
      </c>
      <c r="O92" s="23">
        <f t="shared" ca="1" si="169"/>
        <v>3385.1950997631925</v>
      </c>
      <c r="P92" s="23">
        <f t="shared" ca="1" si="169"/>
        <v>3443.870713727697</v>
      </c>
      <c r="Q92" s="23">
        <f t="shared" ca="1" si="169"/>
        <v>3508.2736995709674</v>
      </c>
      <c r="R92" s="23">
        <f t="shared" ca="1" si="169"/>
        <v>3576.1358252979894</v>
      </c>
      <c r="S92" s="23">
        <f t="shared" ca="1" si="169"/>
        <v>0</v>
      </c>
      <c r="T92" s="23">
        <f t="shared" ca="1" si="169"/>
        <v>0</v>
      </c>
      <c r="U92" s="23">
        <f t="shared" ca="1" si="169"/>
        <v>0</v>
      </c>
      <c r="V92" s="23">
        <f t="shared" ca="1" si="169"/>
        <v>0</v>
      </c>
      <c r="W92" s="23">
        <f t="shared" ca="1" si="169"/>
        <v>0</v>
      </c>
      <c r="X92" s="23">
        <f t="shared" ca="1" si="169"/>
        <v>0</v>
      </c>
      <c r="Y92" s="23">
        <f t="shared" ca="1" si="169"/>
        <v>0</v>
      </c>
      <c r="Z92" s="23">
        <f t="shared" ca="1" si="169"/>
        <v>0</v>
      </c>
      <c r="AA92" s="23">
        <f t="shared" ca="1" si="169"/>
        <v>0</v>
      </c>
      <c r="AB92" s="23">
        <f t="shared" ca="1" si="169"/>
        <v>0</v>
      </c>
      <c r="AC92" s="23">
        <f t="shared" ca="1" si="169"/>
        <v>0</v>
      </c>
      <c r="AD92" s="23">
        <f t="shared" ca="1" si="169"/>
        <v>0</v>
      </c>
      <c r="AE92" s="23">
        <f t="shared" ca="1" si="169"/>
        <v>0</v>
      </c>
      <c r="AF92" s="23">
        <f t="shared" ca="1" si="169"/>
        <v>0</v>
      </c>
      <c r="AG92" s="23">
        <f t="shared" ca="1" si="169"/>
        <v>0</v>
      </c>
      <c r="AH92" s="23">
        <f t="shared" ca="1" si="169"/>
        <v>0</v>
      </c>
      <c r="AI92" s="23">
        <f t="shared" ca="1" si="169"/>
        <v>0</v>
      </c>
      <c r="AJ92" s="23">
        <f t="shared" ca="1" si="169"/>
        <v>0</v>
      </c>
      <c r="AK92" s="23">
        <f t="shared" ca="1" si="169"/>
        <v>0</v>
      </c>
      <c r="AL92" s="23">
        <f t="shared" ca="1" si="169"/>
        <v>0</v>
      </c>
      <c r="AM92" s="23">
        <f t="shared" ca="1" si="169"/>
        <v>0</v>
      </c>
      <c r="AN92" s="23">
        <f t="shared" ca="1" si="169"/>
        <v>0</v>
      </c>
      <c r="AO92" s="23">
        <f t="shared" ca="1" si="169"/>
        <v>0</v>
      </c>
      <c r="AP92" s="23">
        <f t="shared" ca="1" si="169"/>
        <v>0</v>
      </c>
      <c r="AQ92" s="23">
        <f t="shared" ca="1" si="169"/>
        <v>0</v>
      </c>
    </row>
    <row r="94" spans="1:43" x14ac:dyDescent="0.15">
      <c r="A94" t="s">
        <v>55</v>
      </c>
      <c r="C94">
        <f>C90</f>
        <v>2021</v>
      </c>
      <c r="D94">
        <f t="shared" ref="D94:T94" si="170">D90</f>
        <v>2022</v>
      </c>
      <c r="E94">
        <f t="shared" si="170"/>
        <v>2023</v>
      </c>
      <c r="F94">
        <f t="shared" si="170"/>
        <v>2024</v>
      </c>
      <c r="G94">
        <f t="shared" si="170"/>
        <v>2025</v>
      </c>
      <c r="H94">
        <f t="shared" si="170"/>
        <v>2026</v>
      </c>
      <c r="I94">
        <f t="shared" si="170"/>
        <v>2027</v>
      </c>
      <c r="J94">
        <f t="shared" si="170"/>
        <v>2028</v>
      </c>
      <c r="K94">
        <f t="shared" si="170"/>
        <v>2029</v>
      </c>
      <c r="L94">
        <f t="shared" si="170"/>
        <v>2030</v>
      </c>
      <c r="M94">
        <f t="shared" si="170"/>
        <v>2031</v>
      </c>
      <c r="N94">
        <f t="shared" si="170"/>
        <v>2032</v>
      </c>
      <c r="O94">
        <f t="shared" si="170"/>
        <v>2033</v>
      </c>
      <c r="P94">
        <f t="shared" si="170"/>
        <v>2034</v>
      </c>
      <c r="Q94">
        <f t="shared" si="170"/>
        <v>2035</v>
      </c>
      <c r="R94">
        <f t="shared" si="170"/>
        <v>2036</v>
      </c>
      <c r="S94">
        <f t="shared" si="170"/>
        <v>2037</v>
      </c>
      <c r="T94">
        <f t="shared" si="170"/>
        <v>2038</v>
      </c>
      <c r="U94">
        <f t="shared" ref="U94:W94" si="171">U90</f>
        <v>2039</v>
      </c>
      <c r="V94">
        <f t="shared" si="171"/>
        <v>2040</v>
      </c>
      <c r="W94">
        <f t="shared" si="171"/>
        <v>2041</v>
      </c>
      <c r="X94">
        <f t="shared" ref="X94:AQ94" si="172">X90</f>
        <v>2042</v>
      </c>
      <c r="Y94">
        <f t="shared" si="172"/>
        <v>2043</v>
      </c>
      <c r="Z94">
        <f t="shared" si="172"/>
        <v>2044</v>
      </c>
      <c r="AA94">
        <f t="shared" si="172"/>
        <v>2045</v>
      </c>
      <c r="AB94">
        <f t="shared" si="172"/>
        <v>2046</v>
      </c>
      <c r="AC94">
        <f t="shared" si="172"/>
        <v>2047</v>
      </c>
      <c r="AD94">
        <f t="shared" si="172"/>
        <v>2048</v>
      </c>
      <c r="AE94">
        <f t="shared" si="172"/>
        <v>2049</v>
      </c>
      <c r="AF94">
        <f t="shared" si="172"/>
        <v>2050</v>
      </c>
      <c r="AG94">
        <f t="shared" si="172"/>
        <v>2051</v>
      </c>
      <c r="AH94">
        <f t="shared" si="172"/>
        <v>2052</v>
      </c>
      <c r="AI94">
        <f t="shared" si="172"/>
        <v>2053</v>
      </c>
      <c r="AJ94">
        <f t="shared" si="172"/>
        <v>2054</v>
      </c>
      <c r="AK94">
        <f t="shared" si="172"/>
        <v>2055</v>
      </c>
      <c r="AL94">
        <f t="shared" si="172"/>
        <v>2056</v>
      </c>
      <c r="AM94">
        <f t="shared" si="172"/>
        <v>2057</v>
      </c>
      <c r="AN94">
        <f t="shared" si="172"/>
        <v>2058</v>
      </c>
      <c r="AO94">
        <f t="shared" si="172"/>
        <v>2059</v>
      </c>
      <c r="AP94">
        <f t="shared" si="172"/>
        <v>2060</v>
      </c>
      <c r="AQ94">
        <f t="shared" si="172"/>
        <v>2061</v>
      </c>
    </row>
    <row r="95" spans="1:43" x14ac:dyDescent="0.15">
      <c r="B95" s="24" t="str">
        <f>B91</f>
        <v>延命化時</v>
      </c>
      <c r="C95" s="25">
        <f ca="1">C68/1000</f>
        <v>229.60323799851608</v>
      </c>
      <c r="D95" s="25">
        <f ca="1">IF(D68&gt;0,C95+D68/1000,0)</f>
        <v>454.38954822207239</v>
      </c>
      <c r="E95" s="25">
        <f ca="1">IF(E68&gt;0,D95+E68/1000,0)</f>
        <v>668.95178648866329</v>
      </c>
      <c r="F95" s="25">
        <f t="shared" ref="F95:AQ95" ca="1" si="173">IF(F68&gt;0,E95+F68/1000,0)</f>
        <v>724.23878558363481</v>
      </c>
      <c r="G95" s="25">
        <f t="shared" ca="1" si="173"/>
        <v>776.54595685023128</v>
      </c>
      <c r="H95" s="25">
        <f t="shared" ca="1" si="173"/>
        <v>829.44922851695173</v>
      </c>
      <c r="I95" s="25">
        <f t="shared" ca="1" si="173"/>
        <v>893.6877893657304</v>
      </c>
      <c r="J95" s="25">
        <f t="shared" ca="1" si="173"/>
        <v>946.31765652437423</v>
      </c>
      <c r="K95" s="25">
        <f t="shared" ca="1" si="173"/>
        <v>1003.1774122537558</v>
      </c>
      <c r="L95" s="25">
        <f t="shared" ca="1" si="173"/>
        <v>1072.6839263626241</v>
      </c>
      <c r="M95" s="25">
        <f t="shared" ca="1" si="173"/>
        <v>1172.3050537313227</v>
      </c>
      <c r="N95" s="25">
        <f t="shared" ca="1" si="173"/>
        <v>1245.510524452892</v>
      </c>
      <c r="O95" s="25">
        <f t="shared" ca="1" si="173"/>
        <v>1316.7927046919888</v>
      </c>
      <c r="P95" s="25">
        <f t="shared" ca="1" si="173"/>
        <v>1357.7331536730362</v>
      </c>
      <c r="Q95" s="25">
        <f t="shared" ca="1" si="173"/>
        <v>1393.3422641152749</v>
      </c>
      <c r="R95" s="25">
        <f t="shared" ca="1" si="173"/>
        <v>1435.3935468734931</v>
      </c>
      <c r="S95" s="25">
        <f t="shared" ca="1" si="173"/>
        <v>0</v>
      </c>
      <c r="T95" s="25">
        <f t="shared" ca="1" si="173"/>
        <v>0</v>
      </c>
      <c r="U95" s="25">
        <f t="shared" ca="1" si="173"/>
        <v>0</v>
      </c>
      <c r="V95" s="25">
        <f t="shared" ca="1" si="173"/>
        <v>0</v>
      </c>
      <c r="W95" s="25">
        <f t="shared" ca="1" si="173"/>
        <v>0</v>
      </c>
      <c r="X95" s="25">
        <f t="shared" ca="1" si="173"/>
        <v>0</v>
      </c>
      <c r="Y95" s="25">
        <f t="shared" ca="1" si="173"/>
        <v>0</v>
      </c>
      <c r="Z95" s="25">
        <f t="shared" ca="1" si="173"/>
        <v>0</v>
      </c>
      <c r="AA95" s="25">
        <f t="shared" ca="1" si="173"/>
        <v>0</v>
      </c>
      <c r="AB95" s="25">
        <f t="shared" ca="1" si="173"/>
        <v>0</v>
      </c>
      <c r="AC95" s="25">
        <f t="shared" ca="1" si="173"/>
        <v>0</v>
      </c>
      <c r="AD95" s="25">
        <f t="shared" ca="1" si="173"/>
        <v>0</v>
      </c>
      <c r="AE95" s="25">
        <f t="shared" ca="1" si="173"/>
        <v>0</v>
      </c>
      <c r="AF95" s="25">
        <f t="shared" ca="1" si="173"/>
        <v>0</v>
      </c>
      <c r="AG95" s="25">
        <f t="shared" ca="1" si="173"/>
        <v>0</v>
      </c>
      <c r="AH95" s="25">
        <f t="shared" ca="1" si="173"/>
        <v>0</v>
      </c>
      <c r="AI95" s="25">
        <f t="shared" ca="1" si="173"/>
        <v>0</v>
      </c>
      <c r="AJ95" s="25">
        <f t="shared" ca="1" si="173"/>
        <v>0</v>
      </c>
      <c r="AK95" s="25">
        <f t="shared" ca="1" si="173"/>
        <v>0</v>
      </c>
      <c r="AL95" s="25">
        <f t="shared" ca="1" si="173"/>
        <v>0</v>
      </c>
      <c r="AM95" s="25">
        <f t="shared" ca="1" si="173"/>
        <v>0</v>
      </c>
      <c r="AN95" s="25">
        <f t="shared" ca="1" si="173"/>
        <v>0</v>
      </c>
      <c r="AO95" s="25">
        <f t="shared" ca="1" si="173"/>
        <v>0</v>
      </c>
      <c r="AP95" s="25">
        <f t="shared" ca="1" si="173"/>
        <v>0</v>
      </c>
      <c r="AQ95" s="25">
        <f t="shared" ca="1" si="173"/>
        <v>0</v>
      </c>
    </row>
    <row r="96" spans="1:43" x14ac:dyDescent="0.15">
      <c r="B96" s="24" t="str">
        <f>B92</f>
        <v>更新時</v>
      </c>
      <c r="C96" s="25">
        <f ca="1">C88/1000</f>
        <v>54.406439238188383</v>
      </c>
      <c r="D96" s="25">
        <f ca="1">IF(D88&gt;0,C96+D88/1000,0)</f>
        <v>110.7342891152758</v>
      </c>
      <c r="E96" s="25">
        <f ca="1">IF(E88&gt;0,D96+E88/1000,0)</f>
        <v>979.88323960093419</v>
      </c>
      <c r="F96" s="25">
        <f t="shared" ref="F96:AQ96" ca="1" si="174">IF(F88&gt;0,E96+F88/1000,0)</f>
        <v>1829.6886609124833</v>
      </c>
      <c r="G96" s="25">
        <f t="shared" ca="1" si="174"/>
        <v>2644.0214863530628</v>
      </c>
      <c r="H96" s="25">
        <f t="shared" ca="1" si="174"/>
        <v>2668.5151344560081</v>
      </c>
      <c r="I96" s="25">
        <f t="shared" ca="1" si="174"/>
        <v>2698.1451964049766</v>
      </c>
      <c r="J96" s="25">
        <f t="shared" ca="1" si="174"/>
        <v>2737.6867315192003</v>
      </c>
      <c r="K96" s="25">
        <f t="shared" ca="1" si="174"/>
        <v>2775.9014589120975</v>
      </c>
      <c r="L96" s="25">
        <f t="shared" ca="1" si="174"/>
        <v>2807.4324915305724</v>
      </c>
      <c r="M96" s="25">
        <f t="shared" ca="1" si="174"/>
        <v>2859.2881739104869</v>
      </c>
      <c r="N96" s="25">
        <f t="shared" ca="1" si="174"/>
        <v>2897.5773966746165</v>
      </c>
      <c r="O96" s="25">
        <f t="shared" ca="1" si="174"/>
        <v>2942.1481218932458</v>
      </c>
      <c r="P96" s="25">
        <f t="shared" ca="1" si="174"/>
        <v>2977.3871751283691</v>
      </c>
      <c r="Q96" s="25">
        <f t="shared" ca="1" si="174"/>
        <v>3014.5782947121834</v>
      </c>
      <c r="R96" s="25">
        <f t="shared" ca="1" si="174"/>
        <v>3052.2597242070638</v>
      </c>
      <c r="S96" s="25">
        <f t="shared" ca="1" si="174"/>
        <v>0</v>
      </c>
      <c r="T96" s="25">
        <f t="shared" ca="1" si="174"/>
        <v>0</v>
      </c>
      <c r="U96" s="25">
        <f t="shared" ca="1" si="174"/>
        <v>0</v>
      </c>
      <c r="V96" s="25">
        <f t="shared" ca="1" si="174"/>
        <v>0</v>
      </c>
      <c r="W96" s="25">
        <f t="shared" ca="1" si="174"/>
        <v>0</v>
      </c>
      <c r="X96" s="25">
        <f t="shared" ca="1" si="174"/>
        <v>0</v>
      </c>
      <c r="Y96" s="25">
        <f t="shared" ca="1" si="174"/>
        <v>0</v>
      </c>
      <c r="Z96" s="25">
        <f t="shared" ca="1" si="174"/>
        <v>0</v>
      </c>
      <c r="AA96" s="25">
        <f t="shared" ca="1" si="174"/>
        <v>0</v>
      </c>
      <c r="AB96" s="25">
        <f t="shared" ca="1" si="174"/>
        <v>0</v>
      </c>
      <c r="AC96" s="25">
        <f t="shared" ca="1" si="174"/>
        <v>0</v>
      </c>
      <c r="AD96" s="25">
        <f t="shared" ca="1" si="174"/>
        <v>0</v>
      </c>
      <c r="AE96" s="25">
        <f t="shared" ca="1" si="174"/>
        <v>0</v>
      </c>
      <c r="AF96" s="25">
        <f t="shared" ca="1" si="174"/>
        <v>0</v>
      </c>
      <c r="AG96" s="25">
        <f t="shared" ca="1" si="174"/>
        <v>0</v>
      </c>
      <c r="AH96" s="25">
        <f t="shared" ca="1" si="174"/>
        <v>0</v>
      </c>
      <c r="AI96" s="25">
        <f t="shared" ca="1" si="174"/>
        <v>0</v>
      </c>
      <c r="AJ96" s="25">
        <f t="shared" ca="1" si="174"/>
        <v>0</v>
      </c>
      <c r="AK96" s="25">
        <f t="shared" ca="1" si="174"/>
        <v>0</v>
      </c>
      <c r="AL96" s="25">
        <f t="shared" ca="1" si="174"/>
        <v>0</v>
      </c>
      <c r="AM96" s="25">
        <f t="shared" ca="1" si="174"/>
        <v>0</v>
      </c>
      <c r="AN96" s="25">
        <f t="shared" ca="1" si="174"/>
        <v>0</v>
      </c>
      <c r="AO96" s="25">
        <f t="shared" ca="1" si="174"/>
        <v>0</v>
      </c>
      <c r="AP96" s="25">
        <f t="shared" ca="1" si="174"/>
        <v>0</v>
      </c>
      <c r="AQ96" s="25">
        <f t="shared" ca="1" si="174"/>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ひな形(簡略版)</vt:lpstr>
      <vt:lpstr>点検補修費入力</vt:lpstr>
      <vt:lpstr>LCC算出ツール作業用</vt:lpstr>
      <vt:lpstr>'ひな形(簡略版)'!Print_Area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2020-09-11T10:47:54Z</dcterms:created>
  <dcterms:modified xsi:type="dcterms:W3CDTF">2021-09-24T07:13:06Z</dcterms:modified>
</cp:coreProperties>
</file>