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'ひな形(簡略版)'!$A$1:$M$195</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C10" i="19"/>
  <c r="C13" i="19"/>
  <c r="G150" i="19"/>
  <c r="G159" i="19" s="1"/>
  <c r="G152" i="19"/>
  <c r="G153" i="19"/>
  <c r="G155" i="19"/>
  <c r="G156" i="19"/>
  <c r="G157" i="19"/>
  <c r="G158" i="19"/>
  <c r="F183" i="19"/>
  <c r="F184" i="19"/>
  <c r="BI25" i="14" l="1"/>
  <c r="BH27" i="14"/>
  <c r="BH28" i="14" s="1"/>
  <c r="BH26" i="14"/>
  <c r="D184"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188" i="19" s="1"/>
  <c r="BN25" i="14"/>
  <c r="BM27" i="14"/>
  <c r="BM28" i="14" s="1"/>
  <c r="BM26" i="14"/>
  <c r="B3" i="14"/>
  <c r="BO25" i="14" l="1"/>
  <c r="BN26" i="14"/>
  <c r="BN27" i="14"/>
  <c r="BN28" i="14" s="1"/>
  <c r="H3" i="14"/>
  <c r="F3" i="14"/>
  <c r="D3" i="14"/>
  <c r="C36" i="14" s="1"/>
  <c r="E3" i="14"/>
  <c r="G3" i="14"/>
  <c r="BP25" i="14" l="1"/>
  <c r="BO26" i="14"/>
  <c r="BO27" i="14"/>
  <c r="BO28" i="14" s="1"/>
  <c r="C39" i="14"/>
  <c r="F37" i="14"/>
  <c r="J157"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58" i="19"/>
  <c r="C60" i="14"/>
  <c r="BS25" i="14" l="1"/>
  <c r="BR26" i="14"/>
  <c r="BR27" i="14"/>
  <c r="BR28" i="14" s="1"/>
  <c r="D60" i="14"/>
  <c r="D80" i="14"/>
  <c r="D85" i="14" s="1"/>
  <c r="D66" i="14"/>
  <c r="D63" i="14"/>
  <c r="D67" i="14" s="1"/>
  <c r="E59" i="14"/>
  <c r="E81" i="14"/>
  <c r="E86" i="14" s="1"/>
  <c r="G75" i="14"/>
  <c r="F76" i="14"/>
  <c r="F81" i="14" s="1"/>
  <c r="F86" i="14" s="1"/>
  <c r="F77" i="14"/>
  <c r="D90" i="14"/>
  <c r="D94" i="14" s="1"/>
  <c r="C52" i="14"/>
  <c r="F192" i="19" s="1"/>
  <c r="C81" i="14"/>
  <c r="C86" i="14" s="1"/>
  <c r="D81" i="14"/>
  <c r="D86" i="14" s="1"/>
  <c r="BT25" i="14" l="1"/>
  <c r="BS27" i="14"/>
  <c r="BS28" i="14" s="1"/>
  <c r="BS26" i="14"/>
  <c r="E60" i="14"/>
  <c r="E62" i="14"/>
  <c r="E66" i="14" s="1"/>
  <c r="E63" i="14"/>
  <c r="F59" i="14"/>
  <c r="F62" i="14" s="1"/>
  <c r="E90" i="14"/>
  <c r="E94" i="14" s="1"/>
  <c r="E80" i="14"/>
  <c r="E85" i="14" s="1"/>
  <c r="H75" i="14"/>
  <c r="G76" i="14"/>
  <c r="G77" i="14"/>
  <c r="J156"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189"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187"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186" i="19" l="1"/>
  <c r="D190" i="19" s="1"/>
  <c r="D193" i="19" s="1"/>
  <c r="F186" i="19"/>
  <c r="F190" i="19" s="1"/>
  <c r="F193"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<sst xmlns="http://schemas.openxmlformats.org/spreadsheetml/2006/main" count="374" uniqueCount="248">
  <si>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</si>
  <si>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</si>
  <si>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</si>
  <si>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</si>
  <si>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</si>
  <si>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</si>
  <si>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</si>
  <si>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</si>
  <si>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</si>
  <si>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</si>
  <si>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</si>
  <si>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</si>
  <si>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</si>
  <si>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</si>
  <si>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</si>
  <si>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</si>
  <si>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</si>
  <si>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</si>
  <si>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</si>
  <si>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</si>
  <si>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</si>
  <si>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</si>
  <si>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</si>
  <si>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</si>
  <si>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</si>
  <si>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</si>
  <si>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</si>
  <si>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</si>
  <si>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</si>
  <si>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</si>
  <si>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</si>
  <si>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</si>
  <si>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</si>
  <si>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</si>
  <si>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</si>
  <si>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</si>
  <si>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</si>
  <si>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</si>
  <si>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</si>
  <si>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</si>
  <si>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</si>
  <si>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</si>
  <si>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</si>
  <si>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</si>
  <si>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</si>
  <si>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</si>
  <si>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</si>
  <si>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</si>
  <si>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</si>
  <si>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</si>
  <si>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</si>
  <si>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</si>
  <si>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</si>
  <si>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</si>
  <si>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</si>
  <si>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</si>
  <si>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</si>
  <si>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</si>
  <si>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</si>
  <si>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</si>
  <si>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</si>
  <si>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</si>
  <si>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</si>
  <si>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</si>
  <si>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</si>
  <si>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</si>
  <si>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</si>
  <si>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</si>
  <si>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</si>
  <si>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</si>
  <si>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</si>
  <si>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</si>
  <si>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</si>
  <si>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</si>
  <si>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</si>
  <si>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</si>
  <si>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</si>
  <si>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</si>
  <si>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</si>
  <si>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</si>
  <si>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</si>
  <si>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</si>
  <si>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</si>
  <si>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</si>
  <si>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</si>
  <si>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</si>
  <si>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</si>
  <si>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</si>
  <si>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</si>
  <si>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</si>
  <si>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</si>
  <si>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</si>
  <si>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</si>
  <si>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</si>
  <si>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</si>
  <si>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</si>
  <si>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</si>
  <si>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</si>
  <si>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</si>
  <si>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</si>
  <si>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</si>
  <si>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</si>
  <si>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</si>
  <si>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</si>
  <si>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</si>
  <si>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ｔ/日　　　（</t>
    <phoneticPr fontId="1"/>
  </si>
  <si>
    <t xml:space="preserve"> t/●h　×</t>
    <phoneticPr fontId="1"/>
  </si>
  <si>
    <t>炉　）</t>
    <rPh sb="0" eb="1">
      <t>ロ</t>
    </rPh>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</si>
  <si>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</si>
  <si>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</si>
  <si>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</si>
  <si>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</si>
  <si>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</si>
  <si>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</si>
  <si>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</si>
  <si>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</si>
  <si>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 xml:space="preserve"> 受入・供給設備 </t>
  </si>
  <si>
    <t xml:space="preserve"> 燃焼・溶融設備 </t>
  </si>
  <si>
    <t xml:space="preserve"> 燃焼ガス冷却設備 </t>
  </si>
  <si>
    <t xml:space="preserve"> 排ガス処理設備 </t>
  </si>
  <si>
    <t xml:space="preserve"> 通風設備 </t>
  </si>
  <si>
    <t xml:space="preserve"> 灰出し設備 </t>
  </si>
  <si>
    <t>設備</t>
    <rPh sb="0" eb="2">
      <t>セツビ</t>
    </rPh>
    <phoneticPr fontId="1"/>
  </si>
  <si>
    <t>設備機器</t>
    <rPh sb="0" eb="2">
      <t>セツビ</t>
    </rPh>
    <rPh sb="2" eb="4">
      <t>キキ</t>
    </rPh>
    <phoneticPr fontId="1"/>
  </si>
  <si>
    <t>受入供給</t>
    <rPh sb="0" eb="2">
      <t>ウケイレ</t>
    </rPh>
    <rPh sb="2" eb="4">
      <t>キョウキュウ</t>
    </rPh>
    <phoneticPr fontId="1"/>
  </si>
  <si>
    <t>燃焼ガス冷却</t>
    <rPh sb="0" eb="2">
      <t>ネンショウ</t>
    </rPh>
    <rPh sb="4" eb="6">
      <t>レイキャク</t>
    </rPh>
    <phoneticPr fontId="1"/>
  </si>
  <si>
    <t>通風設備</t>
    <rPh sb="0" eb="2">
      <t>ツウフウ</t>
    </rPh>
    <rPh sb="2" eb="4">
      <t>セツビ</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</si>
  <si>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</si>
  <si>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</si>
  <si>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</si>
  <si>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</si>
  <si>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</si>
  <si>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</si>
  <si>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</si>
  <si>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</si>
  <si>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</si>
  <si>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</si>
  <si>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</si>
  <si>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</si>
  <si>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</si>
  <si>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</si>
  <si>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</si>
  <si>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</si>
  <si>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</si>
  <si>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</si>
  <si>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投入扉</t>
    <rPh sb="0" eb="2">
      <t>トウニュウ</t>
    </rPh>
    <rPh sb="2" eb="3">
      <t>トビラ</t>
    </rPh>
    <phoneticPr fontId="1"/>
  </si>
  <si>
    <t>ごみピット</t>
    <phoneticPr fontId="1"/>
  </si>
  <si>
    <t>ごみクレーン</t>
    <phoneticPr fontId="1"/>
  </si>
  <si>
    <t>ごみ投入ホッパー</t>
    <rPh sb="2" eb="4">
      <t>トウニュウ</t>
    </rPh>
    <phoneticPr fontId="1"/>
  </si>
  <si>
    <t>破砕機</t>
    <rPh sb="0" eb="3">
      <t>ハサイキ</t>
    </rPh>
    <phoneticPr fontId="1"/>
  </si>
  <si>
    <t>ボイラー</t>
    <phoneticPr fontId="1"/>
  </si>
  <si>
    <t>焼却炉本体</t>
    <rPh sb="0" eb="2">
      <t>ショウキャク</t>
    </rPh>
    <rPh sb="2" eb="3">
      <t>ロ</t>
    </rPh>
    <rPh sb="3" eb="5">
      <t>ホンタイ</t>
    </rPh>
    <phoneticPr fontId="1"/>
  </si>
  <si>
    <t>非常用発電設備</t>
    <rPh sb="0" eb="3">
      <t>ヒジョウヨウ</t>
    </rPh>
    <rPh sb="3" eb="5">
      <t>ハツデン</t>
    </rPh>
    <rPh sb="5" eb="7">
      <t>セツビ</t>
    </rPh>
    <phoneticPr fontId="1"/>
  </si>
  <si>
    <t>計量機</t>
    <rPh sb="0" eb="3">
      <t>ケイリョウキ</t>
    </rPh>
    <phoneticPr fontId="1"/>
  </si>
  <si>
    <t>ガス冷却室</t>
    <rPh sb="2" eb="5">
      <t>レイキャクシツ</t>
    </rPh>
    <phoneticPr fontId="1"/>
  </si>
  <si>
    <t>排ガス処理設備</t>
    <rPh sb="0" eb="1">
      <t>ハイ</t>
    </rPh>
    <rPh sb="3" eb="5">
      <t>ショリ</t>
    </rPh>
    <rPh sb="5" eb="7">
      <t>セツビ</t>
    </rPh>
    <phoneticPr fontId="1"/>
  </si>
  <si>
    <t>灰出し設備</t>
    <rPh sb="0" eb="1">
      <t>ハイ</t>
    </rPh>
    <rPh sb="1" eb="2">
      <t>ダ</t>
    </rPh>
    <rPh sb="3" eb="5">
      <t>セツビ</t>
    </rPh>
    <phoneticPr fontId="1"/>
  </si>
  <si>
    <t>中央制御装置</t>
    <phoneticPr fontId="1"/>
  </si>
  <si>
    <t>吸じん装置</t>
    <rPh sb="0" eb="1">
      <t>キュウ</t>
    </rPh>
    <rPh sb="3" eb="5">
      <t>ソウチ</t>
    </rPh>
    <phoneticPr fontId="1"/>
  </si>
  <si>
    <t>燃焼溶融</t>
    <rPh sb="0" eb="2">
      <t>ネンショウ</t>
    </rPh>
    <rPh sb="2" eb="4">
      <t>ヨウユウ</t>
    </rPh>
    <phoneticPr fontId="1"/>
  </si>
  <si>
    <t xml:space="preserve"> 排水処理設備 </t>
    <phoneticPr fontId="1"/>
  </si>
  <si>
    <t xml:space="preserve">排水処理設備 </t>
    <phoneticPr fontId="1"/>
  </si>
  <si>
    <t xml:space="preserve"> 余熱利用設備 </t>
    <phoneticPr fontId="1"/>
  </si>
  <si>
    <t>タービン発電設備</t>
    <phoneticPr fontId="1"/>
  </si>
  <si>
    <t>熱供給設備</t>
    <rPh sb="0" eb="1">
      <t>ネツ</t>
    </rPh>
    <rPh sb="1" eb="3">
      <t>キョウキュウ</t>
    </rPh>
    <rPh sb="3" eb="5">
      <t>セツビ</t>
    </rPh>
    <phoneticPr fontId="1"/>
  </si>
  <si>
    <t xml:space="preserve">余熱利用設備 </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</si>
  <si>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</si>
  <si>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</si>
  <si>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</si>
  <si>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</si>
  <si>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</si>
  <si>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</si>
  <si>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</si>
  <si>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</si>
  <si>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</si>
  <si>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</si>
  <si>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</si>
  <si>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</si>
  <si>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</si>
  <si>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</si>
  <si>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</si>
  <si>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</si>
  <si>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</si>
  <si>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</si>
  <si>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</si>
  <si>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</si>
  <si>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</si>
  <si>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</si>
  <si>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</si>
  <si>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</si>
  <si>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</si>
  <si>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</si>
  <si>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</si>
  <si>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</si>
  <si>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</si>
  <si>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</si>
  <si>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</si>
  <si>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</si>
  <si>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</si>
  <si>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</si>
  <si>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</si>
  <si>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</si>
  <si>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</si>
  <si>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</si>
  <si>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</si>
  <si>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</si>
  <si>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</si>
  <si>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</si>
  <si>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</si>
  <si>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 xml:space="preserve">記載方針：一般廃棄物処理基本計画等における本施設の位置付けを考慮して記載する。
記載例：本施設は○○エリアの一般廃棄物のうちの可燃物を衛生的迅速に処理するための基幹施設であり、処理能力が性能を満足するように運用することを最優先し、補修履歴と精密機能検査に基づき、修繕・更新が必要な施設を的確に把握し、計画的に修繕・更新等の対策を実施していく。
</t>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</si>
  <si>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</si>
  <si>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</si>
  <si>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</si>
  <si>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</si>
  <si>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</si>
  <si>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</si>
  <si>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</si>
  <si>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●個別施設計画（焼却施設）のひな形(簡略版)</t>
    <rPh sb="1" eb="3">
      <t>コベツ</t>
    </rPh>
    <rPh sb="3" eb="5">
      <t>シセツ</t>
    </rPh>
    <rPh sb="5" eb="7">
      <t>ケイカク</t>
    </rPh>
    <rPh sb="8" eb="10">
      <t>ショウキャク</t>
    </rPh>
    <rPh sb="10" eb="12">
      <t>シセツ</t>
    </rPh>
    <rPh sb="16" eb="17">
      <t>ガタ</t>
    </rPh>
    <rPh sb="18" eb="20">
      <t>カンリャク</t>
    </rPh>
    <rPh sb="20" eb="21">
      <t>バン</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</si>
  <si>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</si>
  <si>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</si>
  <si>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</si>
  <si>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</si>
  <si>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</si>
  <si>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</si>
  <si>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t>建築設備</t>
    <rPh sb="0" eb="2">
      <t>ケンチク</t>
    </rPh>
    <rPh sb="2" eb="4">
      <t>セツビ</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</si>
  <si>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</si>
  <si>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</si>
  <si>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</si>
  <si>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</si>
  <si>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</si>
  <si>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</si>
  <si>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</si>
  <si>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</si>
  <si>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</si>
  <si>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</si>
  <si>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</si>
  <si>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</si>
  <si>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</si>
  <si>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</si>
  <si>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</si>
  <si>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</si>
  <si>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全連続運転(発電付き)</t>
  </si>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</sst>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78">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8" xfId="0" applyBorder="1">
      <alignment vertical="center"/>
    </xf>
    <xf numFmtId="0" fontId="0" fillId="0" borderId="27" xfId="0" applyFill="1" applyBorder="1">
      <alignment vertical="center"/>
    </xf>
    <xf numFmtId="0" fontId="0" fillId="0" borderId="8" xfId="0" applyBorder="1" applyAlignment="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0" borderId="8" xfId="0" applyBorder="1" applyAlignment="1">
      <alignment horizontal="lef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lignment vertical="center"/>
    </xf>
    <xf numFmtId="0" fontId="9" fillId="0" borderId="41" xfId="0" applyFont="1" applyBorder="1" applyAlignment="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15"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0" borderId="8" xfId="0" applyBorder="1" applyAlignment="1">
      <alignment horizontal="left" vertical="center" wrapText="1"/>
    </xf>
    <xf numFmtId="0" fontId="0" fillId="9" borderId="8" xfId="0" applyFill="1" applyBorder="1" applyAlignment="1">
      <alignment horizontal="center" vertical="center"/>
    </xf>
    <xf numFmtId="0" fontId="0" fillId="0" borderId="8" xfId="0" applyBorder="1" applyAlignment="1">
      <alignment horizontal="left"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vertical="center"/>
    </xf>
    <xf numFmtId="0" fontId="0" fillId="3" borderId="26" xfId="0"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vertical="center" wrapText="1"/>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1878.6206303634931</c:v>
                </c:pt>
                <c:pt idx="1">
                  <c:v>3783.0178672673492</c:v>
                </c:pt>
                <c:pt idx="2">
                  <c:v>5717.271794005168</c:v>
                </c:pt>
                <c:pt idx="3">
                  <c:v>6143.49095221471</c:v>
                </c:pt>
                <c:pt idx="4">
                  <c:v>6577.3319476276529</c:v>
                </c:pt>
                <c:pt idx="5">
                  <c:v>7092.5793092466374</c:v>
                </c:pt>
                <c:pt idx="6">
                  <c:v>7597.7400133559722</c:v>
                </c:pt>
                <c:pt idx="7">
                  <c:v>8129.7790066542275</c:v>
                </c:pt>
                <c:pt idx="8">
                  <c:v>8723.4351689379237</c:v>
                </c:pt>
                <c:pt idx="9">
                  <c:v>9403.7713251806945</c:v>
                </c:pt>
                <c:pt idx="10">
                  <c:v>10104.613103315676</c:v>
                </c:pt>
                <c:pt idx="11">
                  <c:v>10800.984217356829</c:v>
                </c:pt>
                <c:pt idx="12">
                  <c:v>11471.806338843717</c:v>
                </c:pt>
                <c:pt idx="13">
                  <c:v>12184.312987841091</c:v>
                </c:pt>
                <c:pt idx="14">
                  <c:v>12915.16101114429</c:v>
                </c:pt>
                <c:pt idx="15">
                  <c:v>13672.481497676674</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536.08455392108226</c:v>
                </c:pt>
                <c:pt idx="1">
                  <c:v>1097.9457143825275</c:v>
                </c:pt>
                <c:pt idx="2">
                  <c:v>6535.9823425495024</c:v>
                </c:pt>
                <c:pt idx="3">
                  <c:v>11940.566920333367</c:v>
                </c:pt>
                <c:pt idx="4">
                  <c:v>17345.034703200159</c:v>
                </c:pt>
                <c:pt idx="5">
                  <c:v>17412.675885037806</c:v>
                </c:pt>
                <c:pt idx="6">
                  <c:v>17508.138291394054</c:v>
                </c:pt>
                <c:pt idx="7">
                  <c:v>17684.429701195728</c:v>
                </c:pt>
                <c:pt idx="8">
                  <c:v>17907.20794114481</c:v>
                </c:pt>
                <c:pt idx="9">
                  <c:v>18194.834354484086</c:v>
                </c:pt>
                <c:pt idx="10">
                  <c:v>18492.000269933542</c:v>
                </c:pt>
                <c:pt idx="11">
                  <c:v>18851.297281231902</c:v>
                </c:pt>
                <c:pt idx="12">
                  <c:v>19230.464089183828</c:v>
                </c:pt>
                <c:pt idx="13">
                  <c:v>19606.522642660155</c:v>
                </c:pt>
                <c:pt idx="14">
                  <c:v>19985.099104249279</c:v>
                </c:pt>
                <c:pt idx="15">
                  <c:v>20397.041185986425</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LCC算出ツール作業用!割引グラフ年範囲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LCC算出ツール作業用!割引グラフ延命化データ範囲</c:f>
              <c:numCache>
                <c:formatCode>#,##0</c:formatCode>
                <c:ptCount val="16"/>
                <c:pt idx="0">
                  <c:v>1878.6206303634931</c:v>
                </c:pt>
                <c:pt idx="1">
                  <c:v>3709.7718196941241</c:v>
                </c:pt>
                <c:pt idx="2">
                  <c:v>5498.098305213558</c:v>
                </c:pt>
                <c:pt idx="3">
                  <c:v>5877.005584857623</c:v>
                </c:pt>
                <c:pt idx="4">
                  <c:v>6247.854685977115</c:v>
                </c:pt>
                <c:pt idx="5">
                  <c:v>6671.3504591779965</c:v>
                </c:pt>
                <c:pt idx="6">
                  <c:v>7070.5863014636716</c:v>
                </c:pt>
                <c:pt idx="7">
                  <c:v>7474.8922097891091</c:v>
                </c:pt>
                <c:pt idx="8">
                  <c:v>7908.6709527088742</c:v>
                </c:pt>
                <c:pt idx="9">
                  <c:v>8386.6661118197317</c:v>
                </c:pt>
                <c:pt idx="10">
                  <c:v>8860.1297051438851</c:v>
                </c:pt>
                <c:pt idx="11">
                  <c:v>9312.4791021164874</c:v>
                </c:pt>
                <c:pt idx="12">
                  <c:v>9731.4726199902379</c:v>
                </c:pt>
                <c:pt idx="13">
                  <c:v>10159.385649576718</c:v>
                </c:pt>
                <c:pt idx="14">
                  <c:v>10581.432172363886</c:v>
                </c:pt>
                <c:pt idx="15">
                  <c:v>11001.945355712865</c:v>
                </c:pt>
              </c:numCache>
            </c:numRef>
          </c:val>
          <c:extLst>
            <c:ext xmlns:c16="http://schemas.microsoft.com/office/drawing/2014/chart" uri="{C3380CC4-5D6E-409C-BE32-E72D297353CC}">
              <c16:uniqueId val="{00000000-C3F3-4063-9E2C-609AB10204CE}"/>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LCC算出ツール作業用!割引グラフ年範囲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LCC算出ツール作業用!割引グラフ更新データ範囲</c:f>
              <c:numCache>
                <c:formatCode>#,##0</c:formatCode>
                <c:ptCount val="16"/>
                <c:pt idx="0">
                  <c:v>536.08455392108226</c:v>
                </c:pt>
                <c:pt idx="1">
                  <c:v>1076.335669749395</c:v>
                </c:pt>
                <c:pt idx="2">
                  <c:v>6104.1062209392749</c:v>
                </c:pt>
                <c:pt idx="3">
                  <c:v>10908.762230718115</c:v>
                </c:pt>
                <c:pt idx="4">
                  <c:v>15528.523941797779</c:v>
                </c:pt>
                <c:pt idx="5">
                  <c:v>15584.12006268338</c:v>
                </c:pt>
                <c:pt idx="6">
                  <c:v>15659.565389087877</c:v>
                </c:pt>
                <c:pt idx="7">
                  <c:v>15793.532371710673</c:v>
                </c:pt>
                <c:pt idx="8">
                  <c:v>15956.31424952905</c:v>
                </c:pt>
                <c:pt idx="9">
                  <c:v>16158.396752343338</c:v>
                </c:pt>
                <c:pt idx="10">
                  <c:v>16359.151397017309</c:v>
                </c:pt>
                <c:pt idx="11">
                  <c:v>16592.543884324397</c:v>
                </c:pt>
                <c:pt idx="12">
                  <c:v>16829.370353869861</c:v>
                </c:pt>
                <c:pt idx="13">
                  <c:v>17055.221375957033</c:v>
                </c:pt>
                <c:pt idx="14">
                  <c:v>17273.8398494676</c:v>
                </c:pt>
                <c:pt idx="15">
                  <c:v>17502.576664630047</c:v>
                </c:pt>
              </c:numCache>
            </c:numRef>
          </c:val>
          <c:extLst>
            <c:ext xmlns:c16="http://schemas.microsoft.com/office/drawing/2014/chart" uri="{C3380CC4-5D6E-409C-BE32-E72D297353CC}">
              <c16:uniqueId val="{00000001-C3F3-4063-9E2C-609AB10204CE}"/>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141</xdr:row>
      <xdr:rowOff>43391</xdr:rowOff>
    </xdr:from>
    <xdr:to>
      <xdr:col>6</xdr:col>
      <xdr:colOff>116417</xdr:colOff>
      <xdr:row>144</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182</xdr:row>
      <xdr:rowOff>0</xdr:rowOff>
    </xdr:from>
    <xdr:to>
      <xdr:col>3</xdr:col>
      <xdr:colOff>6350</xdr:colOff>
      <xdr:row>184</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164</xdr:row>
      <xdr:rowOff>2645</xdr:rowOff>
    </xdr:from>
    <xdr:to>
      <xdr:col>6</xdr:col>
      <xdr:colOff>793750</xdr:colOff>
      <xdr:row>179</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416719</xdr:colOff>
      <xdr:row>196</xdr:row>
      <xdr:rowOff>23813</xdr:rowOff>
    </xdr:from>
    <xdr:to>
      <xdr:col>7</xdr:col>
      <xdr:colOff>3967</xdr:colOff>
      <xdr:row>209</xdr:row>
      <xdr:rowOff>3969</xdr:rowOff>
    </xdr:to>
    <xdr:graphicFrame macro="">
      <xdr:nvGraphicFramePr>
        <xdr:cNvPr id="5" name="グラフ 4">
          <a:extLst>
            <a:ext uri="{FF2B5EF4-FFF2-40B4-BE49-F238E27FC236}">
              <a16:creationId xmlns:a16="http://schemas.microsoft.com/office/drawing/2014/main" id="{2237D7FF-2979-42F3-8CCF-D9B2239CE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drawings/drawing3.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社会的割引率考慮後</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showGridLines="0" tabSelected="1" view="pageBreakPreview" zoomScale="110" zoomScaleNormal="80" zoomScaleSheetLayoutView="110" workbookViewId="0">
      <selection sqref="A1:M75"/>
    </sheetView>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3" width="9.125" customWidth="1"/>
  </cols>
  <sheetData>
    <row r="1" spans="1:13" ht="15.95" customHeight="1" x14ac:dyDescent="0.15">
      <c r="A1" s="58" t="s">
        <v>217</v>
      </c>
    </row>
    <row r="3" spans="1:13" ht="15.95" customHeight="1" x14ac:dyDescent="0.15">
      <c r="A3" s="59" t="s">
        <v>218</v>
      </c>
      <c r="B3" s="60"/>
      <c r="C3" s="60"/>
      <c r="D3" s="60"/>
      <c r="E3" s="60"/>
      <c r="F3" s="60"/>
      <c r="G3" s="60"/>
      <c r="H3" s="60"/>
      <c r="I3" s="60"/>
      <c r="J3" s="60"/>
      <c r="K3" s="60"/>
      <c r="L3" s="60"/>
      <c r="M3" s="60"/>
    </row>
    <row r="4" spans="1:13" ht="15.95" customHeight="1" x14ac:dyDescent="0.15">
      <c r="B4" t="s">
        <v>219</v>
      </c>
    </row>
    <row r="6" spans="1:13" ht="15.95" customHeight="1" x14ac:dyDescent="0.15">
      <c r="B6" s="21" t="s">
        <v>99</v>
      </c>
      <c r="C6" s="171"/>
      <c r="D6" s="171"/>
      <c r="E6" s="171"/>
      <c r="F6" s="171"/>
      <c r="G6" s="171"/>
      <c r="H6" s="171"/>
    </row>
    <row r="7" spans="1:13" ht="15.95" customHeight="1" x14ac:dyDescent="0.15">
      <c r="B7" s="21" t="s">
        <v>100</v>
      </c>
      <c r="C7" s="171"/>
      <c r="D7" s="171"/>
      <c r="E7" s="171"/>
      <c r="F7" s="171"/>
      <c r="G7" s="171"/>
      <c r="H7" s="171"/>
    </row>
    <row r="8" spans="1:13" ht="15.95" customHeight="1" x14ac:dyDescent="0.15">
      <c r="B8" s="21" t="s">
        <v>101</v>
      </c>
      <c r="C8" s="171"/>
      <c r="D8" s="171"/>
      <c r="E8" s="171"/>
      <c r="F8" s="171"/>
      <c r="G8" s="171"/>
      <c r="H8" s="171"/>
    </row>
    <row r="9" spans="1:13" ht="15.95" customHeight="1" x14ac:dyDescent="0.15">
      <c r="B9" s="21" t="s">
        <v>102</v>
      </c>
      <c r="C9" s="172"/>
      <c r="D9" s="173"/>
      <c r="E9" s="130" t="s">
        <v>103</v>
      </c>
      <c r="F9" s="154"/>
      <c r="G9" s="154"/>
      <c r="H9" s="131"/>
      <c r="L9" s="72"/>
    </row>
    <row r="10" spans="1:13" ht="15.95" customHeight="1" x14ac:dyDescent="0.15">
      <c r="B10" s="21" t="s">
        <v>104</v>
      </c>
      <c r="C10" s="70">
        <f>E150</f>
        <v>300</v>
      </c>
      <c r="D10" s="61" t="s">
        <v>105</v>
      </c>
      <c r="E10" s="61"/>
      <c r="F10" s="61" t="s">
        <v>106</v>
      </c>
      <c r="G10" s="61"/>
      <c r="H10" s="62" t="s">
        <v>107</v>
      </c>
      <c r="I10" t="s">
        <v>132</v>
      </c>
      <c r="L10" s="73"/>
    </row>
    <row r="11" spans="1:13" ht="15.95" customHeight="1" x14ac:dyDescent="0.15">
      <c r="B11" s="177" t="s">
        <v>108</v>
      </c>
      <c r="C11" s="56"/>
      <c r="D11" s="63" t="s">
        <v>45</v>
      </c>
      <c r="E11" s="63" t="s">
        <v>109</v>
      </c>
      <c r="F11" s="21" t="s">
        <v>110</v>
      </c>
      <c r="G11" s="63"/>
      <c r="H11" s="21" t="s">
        <v>111</v>
      </c>
      <c r="L11" s="73"/>
    </row>
    <row r="12" spans="1:13" ht="15.95" customHeight="1" x14ac:dyDescent="0.15">
      <c r="B12" s="138"/>
      <c r="C12" s="56"/>
      <c r="D12" s="63" t="s">
        <v>45</v>
      </c>
      <c r="E12" s="63" t="s">
        <v>109</v>
      </c>
      <c r="F12" s="21" t="s">
        <v>110</v>
      </c>
      <c r="G12" s="63" t="s">
        <v>109</v>
      </c>
      <c r="H12" s="21" t="s">
        <v>111</v>
      </c>
      <c r="L12" s="73"/>
    </row>
    <row r="13" spans="1:13" ht="15.95" customHeight="1" x14ac:dyDescent="0.15">
      <c r="B13" s="138"/>
      <c r="C13" s="69">
        <f>E149</f>
        <v>2000</v>
      </c>
      <c r="D13" s="63" t="s">
        <v>45</v>
      </c>
      <c r="E13" s="63" t="s">
        <v>109</v>
      </c>
      <c r="F13" s="21" t="s">
        <v>110</v>
      </c>
      <c r="G13" s="63" t="s">
        <v>109</v>
      </c>
      <c r="H13" s="21" t="s">
        <v>111</v>
      </c>
      <c r="I13" t="s">
        <v>132</v>
      </c>
      <c r="L13" s="73"/>
    </row>
    <row r="14" spans="1:13" ht="15.95" customHeight="1" x14ac:dyDescent="0.15">
      <c r="B14" s="21" t="s">
        <v>112</v>
      </c>
      <c r="C14" s="171"/>
      <c r="D14" s="171"/>
      <c r="E14" s="171"/>
      <c r="F14" s="171"/>
      <c r="G14" s="171"/>
      <c r="H14" s="171"/>
      <c r="L14" s="73"/>
    </row>
    <row r="15" spans="1:13" ht="15.95" customHeight="1" x14ac:dyDescent="0.15">
      <c r="B15" s="21" t="s">
        <v>113</v>
      </c>
      <c r="C15" s="171"/>
      <c r="D15" s="171"/>
      <c r="E15" s="130" t="s">
        <v>114</v>
      </c>
      <c r="F15" s="154"/>
      <c r="G15" s="154"/>
      <c r="H15" s="131"/>
    </row>
    <row r="16" spans="1:13" ht="15.95" customHeight="1" x14ac:dyDescent="0.15">
      <c r="B16" s="64" t="s">
        <v>115</v>
      </c>
      <c r="C16" s="174"/>
      <c r="D16" s="175"/>
      <c r="E16" s="175"/>
      <c r="F16" s="175"/>
      <c r="G16" s="175"/>
      <c r="H16" s="176"/>
    </row>
    <row r="17" spans="1:13" ht="15.95" customHeight="1" x14ac:dyDescent="0.15">
      <c r="B17" s="65" t="s">
        <v>116</v>
      </c>
      <c r="C17" s="163"/>
      <c r="D17" s="169"/>
      <c r="E17" s="169"/>
      <c r="F17" s="169"/>
      <c r="G17" s="169"/>
      <c r="H17" s="170"/>
    </row>
    <row r="18" spans="1:13" ht="51" customHeight="1" x14ac:dyDescent="0.15">
      <c r="B18" s="66" t="s">
        <v>117</v>
      </c>
      <c r="C18" s="164"/>
      <c r="D18" s="165"/>
      <c r="E18" s="165"/>
      <c r="F18" s="165"/>
      <c r="G18" s="165"/>
      <c r="H18" s="166"/>
    </row>
    <row r="19" spans="1:13" ht="15.95" customHeight="1" x14ac:dyDescent="0.15">
      <c r="B19" s="66" t="s">
        <v>118</v>
      </c>
      <c r="C19" s="167"/>
      <c r="D19" s="165"/>
      <c r="E19" s="165"/>
      <c r="F19" s="165"/>
      <c r="G19" s="165"/>
      <c r="H19" s="166"/>
    </row>
    <row r="20" spans="1:13" ht="15.95" customHeight="1" x14ac:dyDescent="0.15">
      <c r="B20" s="66" t="s">
        <v>119</v>
      </c>
      <c r="C20" s="167"/>
      <c r="D20" s="165"/>
      <c r="E20" s="165"/>
      <c r="F20" s="165"/>
      <c r="G20" s="165"/>
      <c r="H20" s="166"/>
    </row>
    <row r="21" spans="1:13" ht="15.95" customHeight="1" x14ac:dyDescent="0.15">
      <c r="B21" s="66" t="s">
        <v>160</v>
      </c>
      <c r="C21" s="167"/>
      <c r="D21" s="165"/>
      <c r="E21" s="165"/>
      <c r="F21" s="165"/>
      <c r="G21" s="165"/>
      <c r="H21" s="166"/>
    </row>
    <row r="22" spans="1:13" ht="15.95" customHeight="1" x14ac:dyDescent="0.15">
      <c r="B22" s="66" t="s">
        <v>162</v>
      </c>
      <c r="C22" s="167"/>
      <c r="D22" s="165"/>
      <c r="E22" s="165"/>
      <c r="F22" s="165"/>
      <c r="G22" s="165"/>
      <c r="H22" s="166"/>
    </row>
    <row r="23" spans="1:13" ht="15.95" customHeight="1" x14ac:dyDescent="0.15">
      <c r="B23" s="66" t="s">
        <v>120</v>
      </c>
      <c r="C23" s="167"/>
      <c r="D23" s="165"/>
      <c r="E23" s="165"/>
      <c r="F23" s="165"/>
      <c r="G23" s="165"/>
      <c r="H23" s="166"/>
    </row>
    <row r="24" spans="1:13" ht="15.95" customHeight="1" x14ac:dyDescent="0.15">
      <c r="B24" s="40" t="s">
        <v>121</v>
      </c>
      <c r="C24" s="156"/>
      <c r="D24" s="168"/>
      <c r="E24" s="168"/>
      <c r="F24" s="168"/>
      <c r="G24" s="168"/>
      <c r="H24" s="157"/>
    </row>
    <row r="27" spans="1:13" ht="15.95" customHeight="1" x14ac:dyDescent="0.15">
      <c r="A27" s="59" t="s">
        <v>220</v>
      </c>
      <c r="B27" s="60"/>
      <c r="C27" s="60"/>
      <c r="D27" s="60"/>
      <c r="E27" s="60"/>
      <c r="F27" s="60"/>
      <c r="G27" s="60"/>
      <c r="H27" s="60"/>
      <c r="I27" s="60"/>
      <c r="J27" s="60"/>
      <c r="K27" s="60"/>
      <c r="L27" s="60"/>
      <c r="M27" s="60"/>
    </row>
    <row r="28" spans="1:13" ht="15.95" customHeight="1" x14ac:dyDescent="0.15">
      <c r="B28" t="s">
        <v>228</v>
      </c>
    </row>
    <row r="30" spans="1:13" ht="15.95" customHeight="1" x14ac:dyDescent="0.15">
      <c r="B30" s="117" t="s">
        <v>221</v>
      </c>
      <c r="C30" s="118"/>
      <c r="D30" s="118"/>
      <c r="E30" s="118"/>
      <c r="F30" s="118"/>
      <c r="G30" s="118"/>
      <c r="H30" s="118"/>
      <c r="I30" s="118"/>
      <c r="J30" s="118"/>
      <c r="K30" s="118"/>
      <c r="L30" s="119"/>
    </row>
    <row r="31" spans="1:13" ht="15.95" customHeight="1" x14ac:dyDescent="0.15">
      <c r="B31" s="120"/>
      <c r="C31" s="121"/>
      <c r="D31" s="121"/>
      <c r="E31" s="121"/>
      <c r="F31" s="121"/>
      <c r="G31" s="121"/>
      <c r="H31" s="121"/>
      <c r="I31" s="121"/>
      <c r="J31" s="121"/>
      <c r="K31" s="121"/>
      <c r="L31" s="122"/>
    </row>
    <row r="32" spans="1:13" ht="15.95" customHeight="1" x14ac:dyDescent="0.15">
      <c r="B32" s="120"/>
      <c r="C32" s="121"/>
      <c r="D32" s="121"/>
      <c r="E32" s="121"/>
      <c r="F32" s="121"/>
      <c r="G32" s="121"/>
      <c r="H32" s="121"/>
      <c r="I32" s="121"/>
      <c r="J32" s="121"/>
      <c r="K32" s="121"/>
      <c r="L32" s="122"/>
    </row>
    <row r="33" spans="1:13" ht="15.95" customHeight="1" x14ac:dyDescent="0.15">
      <c r="B33" s="120"/>
      <c r="C33" s="121"/>
      <c r="D33" s="121"/>
      <c r="E33" s="121"/>
      <c r="F33" s="121"/>
      <c r="G33" s="121"/>
      <c r="H33" s="121"/>
      <c r="I33" s="121"/>
      <c r="J33" s="121"/>
      <c r="K33" s="121"/>
      <c r="L33" s="122"/>
    </row>
    <row r="34" spans="1:13" ht="15.95" customHeight="1" x14ac:dyDescent="0.15">
      <c r="B34" s="120"/>
      <c r="C34" s="121"/>
      <c r="D34" s="121"/>
      <c r="E34" s="121"/>
      <c r="F34" s="121"/>
      <c r="G34" s="121"/>
      <c r="H34" s="121"/>
      <c r="I34" s="121"/>
      <c r="J34" s="121"/>
      <c r="K34" s="121"/>
      <c r="L34" s="122"/>
    </row>
    <row r="35" spans="1:13" ht="15.95" customHeight="1" x14ac:dyDescent="0.15">
      <c r="B35" s="123"/>
      <c r="C35" s="124"/>
      <c r="D35" s="124"/>
      <c r="E35" s="124"/>
      <c r="F35" s="124"/>
      <c r="G35" s="124"/>
      <c r="H35" s="124"/>
      <c r="I35" s="124"/>
      <c r="J35" s="124"/>
      <c r="K35" s="124"/>
      <c r="L35" s="125"/>
    </row>
    <row r="38" spans="1:13" ht="15.95" customHeight="1" x14ac:dyDescent="0.15">
      <c r="A38" s="59" t="s">
        <v>222</v>
      </c>
      <c r="B38" s="60"/>
      <c r="C38" s="60"/>
      <c r="D38" s="60"/>
      <c r="E38" s="60"/>
      <c r="F38" s="60"/>
      <c r="G38" s="60"/>
      <c r="H38" s="60"/>
      <c r="I38" s="60"/>
      <c r="J38" s="60"/>
      <c r="K38" s="60"/>
      <c r="L38" s="60"/>
      <c r="M38" s="60"/>
    </row>
    <row r="39" spans="1:13" ht="15.95" customHeight="1" x14ac:dyDescent="0.15">
      <c r="B39" t="s">
        <v>227</v>
      </c>
    </row>
    <row r="41" spans="1:13" ht="15.95" customHeight="1" x14ac:dyDescent="0.15">
      <c r="B41" s="117" t="s">
        <v>209</v>
      </c>
      <c r="C41" s="118"/>
      <c r="D41" s="118"/>
      <c r="E41" s="118"/>
      <c r="F41" s="118"/>
      <c r="G41" s="118"/>
      <c r="H41" s="118"/>
      <c r="I41" s="118"/>
      <c r="J41" s="118"/>
      <c r="K41" s="118"/>
      <c r="L41" s="119"/>
    </row>
    <row r="42" spans="1:13" ht="15.95" customHeight="1" x14ac:dyDescent="0.15">
      <c r="B42" s="120"/>
      <c r="C42" s="121"/>
      <c r="D42" s="121"/>
      <c r="E42" s="121"/>
      <c r="F42" s="121"/>
      <c r="G42" s="121"/>
      <c r="H42" s="121"/>
      <c r="I42" s="121"/>
      <c r="J42" s="121"/>
      <c r="K42" s="121"/>
      <c r="L42" s="122"/>
    </row>
    <row r="43" spans="1:13" ht="15.95" customHeight="1" x14ac:dyDescent="0.15">
      <c r="B43" s="120"/>
      <c r="C43" s="121"/>
      <c r="D43" s="121"/>
      <c r="E43" s="121"/>
      <c r="F43" s="121"/>
      <c r="G43" s="121"/>
      <c r="H43" s="121"/>
      <c r="I43" s="121"/>
      <c r="J43" s="121"/>
      <c r="K43" s="121"/>
      <c r="L43" s="122"/>
    </row>
    <row r="44" spans="1:13" ht="15.95" customHeight="1" x14ac:dyDescent="0.15">
      <c r="B44" s="120"/>
      <c r="C44" s="121"/>
      <c r="D44" s="121"/>
      <c r="E44" s="121"/>
      <c r="F44" s="121"/>
      <c r="G44" s="121"/>
      <c r="H44" s="121"/>
      <c r="I44" s="121"/>
      <c r="J44" s="121"/>
      <c r="K44" s="121"/>
      <c r="L44" s="122"/>
    </row>
    <row r="45" spans="1:13" ht="15.95" customHeight="1" x14ac:dyDescent="0.15">
      <c r="B45" s="120"/>
      <c r="C45" s="121"/>
      <c r="D45" s="121"/>
      <c r="E45" s="121"/>
      <c r="F45" s="121"/>
      <c r="G45" s="121"/>
      <c r="H45" s="121"/>
      <c r="I45" s="121"/>
      <c r="J45" s="121"/>
      <c r="K45" s="121"/>
      <c r="L45" s="122"/>
    </row>
    <row r="46" spans="1:13" ht="15.95" customHeight="1" x14ac:dyDescent="0.15">
      <c r="B46" s="123"/>
      <c r="C46" s="124"/>
      <c r="D46" s="124"/>
      <c r="E46" s="124"/>
      <c r="F46" s="124"/>
      <c r="G46" s="124"/>
      <c r="H46" s="124"/>
      <c r="I46" s="124"/>
      <c r="J46" s="124"/>
      <c r="K46" s="124"/>
      <c r="L46" s="125"/>
    </row>
    <row r="50" spans="1:13" ht="15.95" customHeight="1" x14ac:dyDescent="0.15">
      <c r="A50" s="59" t="s">
        <v>223</v>
      </c>
      <c r="B50" s="60"/>
      <c r="C50" s="60"/>
      <c r="D50" s="60"/>
      <c r="E50" s="60"/>
      <c r="F50" s="60"/>
      <c r="G50" s="60"/>
      <c r="H50" s="60"/>
      <c r="I50" s="60"/>
      <c r="J50" s="60"/>
      <c r="K50" s="60"/>
      <c r="L50" s="60"/>
      <c r="M50" s="60"/>
    </row>
    <row r="51" spans="1:13" ht="15.95" customHeight="1" x14ac:dyDescent="0.15">
      <c r="B51" t="s">
        <v>226</v>
      </c>
    </row>
    <row r="53" spans="1:13" ht="15.95" customHeight="1" x14ac:dyDescent="0.15">
      <c r="A53" s="136" t="s">
        <v>122</v>
      </c>
      <c r="B53" s="136" t="s">
        <v>123</v>
      </c>
      <c r="C53" s="136" t="s">
        <v>177</v>
      </c>
      <c r="D53" s="136"/>
      <c r="E53" s="136"/>
      <c r="F53" s="136"/>
      <c r="G53" s="136"/>
      <c r="H53" s="136"/>
      <c r="I53" s="136"/>
      <c r="J53" s="136"/>
      <c r="K53" s="136"/>
      <c r="L53" s="136"/>
      <c r="M53" s="136"/>
    </row>
    <row r="54" spans="1:13" ht="15.95" customHeight="1" x14ac:dyDescent="0.15">
      <c r="A54" s="136"/>
      <c r="B54" s="136"/>
      <c r="C54" s="100" t="s">
        <v>166</v>
      </c>
      <c r="D54" s="100" t="s">
        <v>167</v>
      </c>
      <c r="E54" s="100" t="s">
        <v>168</v>
      </c>
      <c r="F54" s="100" t="s">
        <v>169</v>
      </c>
      <c r="G54" s="100" t="s">
        <v>170</v>
      </c>
      <c r="H54" s="100" t="s">
        <v>171</v>
      </c>
      <c r="I54" s="100" t="s">
        <v>172</v>
      </c>
      <c r="J54" s="100" t="s">
        <v>173</v>
      </c>
      <c r="K54" s="100" t="s">
        <v>174</v>
      </c>
      <c r="L54" s="100" t="s">
        <v>175</v>
      </c>
      <c r="M54" s="100" t="s">
        <v>129</v>
      </c>
    </row>
    <row r="55" spans="1:13" ht="15.95" customHeight="1" x14ac:dyDescent="0.15">
      <c r="A55" s="135" t="s">
        <v>124</v>
      </c>
      <c r="B55" s="76" t="s">
        <v>153</v>
      </c>
      <c r="C55" s="21"/>
      <c r="D55" s="21"/>
      <c r="E55" s="21"/>
      <c r="F55" s="21"/>
      <c r="G55" s="21"/>
      <c r="H55" s="21"/>
      <c r="I55" s="21"/>
      <c r="J55" s="21"/>
      <c r="K55" s="21"/>
      <c r="L55" s="21"/>
      <c r="M55" s="21"/>
    </row>
    <row r="56" spans="1:13" ht="15.95" customHeight="1" x14ac:dyDescent="0.15">
      <c r="A56" s="135"/>
      <c r="B56" s="21" t="s">
        <v>145</v>
      </c>
      <c r="C56" s="21"/>
      <c r="D56" s="21"/>
      <c r="E56" s="21"/>
      <c r="F56" s="21"/>
      <c r="G56" s="21"/>
      <c r="H56" s="21"/>
      <c r="I56" s="21"/>
      <c r="J56" s="21"/>
      <c r="K56" s="21"/>
      <c r="L56" s="21"/>
      <c r="M56" s="21"/>
    </row>
    <row r="57" spans="1:13" ht="15.95" customHeight="1" x14ac:dyDescent="0.15">
      <c r="A57" s="135"/>
      <c r="B57" s="21" t="s">
        <v>146</v>
      </c>
      <c r="C57" s="21"/>
      <c r="D57" s="21"/>
      <c r="E57" s="21"/>
      <c r="F57" s="21"/>
      <c r="G57" s="21"/>
      <c r="H57" s="21"/>
      <c r="I57" s="21"/>
      <c r="J57" s="21"/>
      <c r="K57" s="21"/>
      <c r="L57" s="21"/>
      <c r="M57" s="21"/>
    </row>
    <row r="58" spans="1:13" ht="15.95" customHeight="1" x14ac:dyDescent="0.15">
      <c r="A58" s="135"/>
      <c r="B58" s="21" t="s">
        <v>147</v>
      </c>
      <c r="C58" s="21"/>
      <c r="D58" s="21"/>
      <c r="E58" s="21"/>
      <c r="F58" s="21"/>
      <c r="G58" s="21"/>
      <c r="H58" s="21"/>
      <c r="I58" s="21"/>
      <c r="J58" s="21"/>
      <c r="K58" s="21"/>
      <c r="L58" s="21"/>
      <c r="M58" s="21"/>
    </row>
    <row r="59" spans="1:13" ht="15.95" customHeight="1" x14ac:dyDescent="0.15">
      <c r="A59" s="135" t="s">
        <v>159</v>
      </c>
      <c r="B59" s="21" t="s">
        <v>148</v>
      </c>
      <c r="C59" s="21"/>
      <c r="D59" s="21"/>
      <c r="E59" s="21"/>
      <c r="F59" s="21"/>
      <c r="G59" s="21"/>
      <c r="H59" s="21"/>
      <c r="I59" s="21"/>
      <c r="J59" s="21"/>
      <c r="K59" s="21"/>
      <c r="L59" s="21"/>
      <c r="M59" s="21"/>
    </row>
    <row r="60" spans="1:13" ht="15.95" customHeight="1" x14ac:dyDescent="0.15">
      <c r="A60" s="135"/>
      <c r="B60" s="21" t="s">
        <v>149</v>
      </c>
      <c r="C60" s="21"/>
      <c r="D60" s="21"/>
      <c r="E60" s="21"/>
      <c r="F60" s="21"/>
      <c r="G60" s="21"/>
      <c r="H60" s="21"/>
      <c r="I60" s="21"/>
      <c r="J60" s="21"/>
      <c r="K60" s="21"/>
      <c r="L60" s="21"/>
      <c r="M60" s="21"/>
    </row>
    <row r="61" spans="1:13" ht="15.95" customHeight="1" x14ac:dyDescent="0.15">
      <c r="A61" s="135"/>
      <c r="B61" s="21" t="s">
        <v>158</v>
      </c>
      <c r="C61" s="21"/>
      <c r="D61" s="21"/>
      <c r="E61" s="21"/>
      <c r="F61" s="21"/>
      <c r="G61" s="21"/>
      <c r="H61" s="21"/>
      <c r="I61" s="21"/>
      <c r="J61" s="21"/>
      <c r="K61" s="21"/>
      <c r="L61" s="21"/>
      <c r="M61" s="21"/>
    </row>
    <row r="62" spans="1:13" ht="15.95" customHeight="1" x14ac:dyDescent="0.15">
      <c r="A62" s="135"/>
      <c r="B62" s="21" t="s">
        <v>151</v>
      </c>
      <c r="C62" s="21"/>
      <c r="D62" s="21"/>
      <c r="E62" s="21"/>
      <c r="F62" s="21"/>
      <c r="G62" s="21"/>
      <c r="H62" s="21"/>
      <c r="I62" s="21"/>
      <c r="J62" s="21"/>
      <c r="K62" s="21"/>
      <c r="L62" s="21"/>
      <c r="M62" s="21"/>
    </row>
    <row r="63" spans="1:13" ht="15.95" customHeight="1" x14ac:dyDescent="0.15">
      <c r="A63" s="135" t="s">
        <v>125</v>
      </c>
      <c r="B63" s="21" t="s">
        <v>150</v>
      </c>
      <c r="C63" s="21"/>
      <c r="D63" s="21"/>
      <c r="E63" s="21"/>
      <c r="F63" s="21"/>
      <c r="G63" s="21"/>
      <c r="H63" s="21"/>
      <c r="I63" s="21"/>
      <c r="J63" s="21"/>
      <c r="K63" s="21"/>
      <c r="L63" s="21"/>
      <c r="M63" s="21"/>
    </row>
    <row r="64" spans="1:13" ht="15.95" customHeight="1" x14ac:dyDescent="0.15">
      <c r="A64" s="135"/>
      <c r="B64" s="21" t="s">
        <v>154</v>
      </c>
      <c r="C64" s="21"/>
      <c r="D64" s="21"/>
      <c r="E64" s="21"/>
      <c r="F64" s="21"/>
      <c r="G64" s="21"/>
      <c r="H64" s="21"/>
      <c r="I64" s="21"/>
      <c r="J64" s="21"/>
      <c r="K64" s="21"/>
      <c r="L64" s="21"/>
      <c r="M64" s="21"/>
    </row>
    <row r="65" spans="1:13" ht="15.95" customHeight="1" x14ac:dyDescent="0.15">
      <c r="A65" s="135" t="s">
        <v>155</v>
      </c>
      <c r="B65" s="137"/>
      <c r="C65" s="21"/>
      <c r="D65" s="21"/>
      <c r="E65" s="21"/>
      <c r="F65" s="21"/>
      <c r="G65" s="21"/>
      <c r="H65" s="21"/>
      <c r="I65" s="21"/>
      <c r="J65" s="21"/>
      <c r="K65" s="21"/>
      <c r="L65" s="21"/>
      <c r="M65" s="21"/>
    </row>
    <row r="66" spans="1:13" ht="15.95" customHeight="1" x14ac:dyDescent="0.15">
      <c r="A66" s="135" t="s">
        <v>161</v>
      </c>
      <c r="B66" s="137"/>
      <c r="C66" s="21"/>
      <c r="D66" s="21"/>
      <c r="E66" s="21"/>
      <c r="F66" s="21"/>
      <c r="G66" s="21"/>
      <c r="H66" s="21"/>
      <c r="I66" s="21"/>
      <c r="J66" s="21"/>
      <c r="K66" s="21"/>
      <c r="L66" s="21"/>
      <c r="M66" s="21"/>
    </row>
    <row r="67" spans="1:13" ht="15.95" customHeight="1" x14ac:dyDescent="0.15">
      <c r="A67" s="135" t="s">
        <v>165</v>
      </c>
      <c r="B67" s="99" t="s">
        <v>163</v>
      </c>
      <c r="C67" s="21"/>
      <c r="D67" s="21"/>
      <c r="E67" s="21"/>
      <c r="F67" s="21"/>
      <c r="G67" s="21"/>
      <c r="H67" s="21"/>
      <c r="I67" s="21"/>
      <c r="J67" s="21"/>
      <c r="K67" s="21"/>
      <c r="L67" s="21"/>
      <c r="M67" s="21"/>
    </row>
    <row r="68" spans="1:13" ht="15.95" customHeight="1" x14ac:dyDescent="0.15">
      <c r="A68" s="135"/>
      <c r="B68" s="21" t="s">
        <v>164</v>
      </c>
      <c r="C68" s="21"/>
      <c r="D68" s="21"/>
      <c r="E68" s="21"/>
      <c r="F68" s="21"/>
      <c r="G68" s="21"/>
      <c r="H68" s="21"/>
      <c r="I68" s="21"/>
      <c r="J68" s="21"/>
      <c r="K68" s="21"/>
      <c r="L68" s="21"/>
      <c r="M68" s="21"/>
    </row>
    <row r="69" spans="1:13" ht="15.95" customHeight="1" x14ac:dyDescent="0.15">
      <c r="A69" s="135" t="s">
        <v>126</v>
      </c>
      <c r="B69" s="137"/>
      <c r="C69" s="21"/>
      <c r="D69" s="21"/>
      <c r="E69" s="21"/>
      <c r="F69" s="21"/>
      <c r="G69" s="21"/>
      <c r="H69" s="21"/>
      <c r="I69" s="21"/>
      <c r="J69" s="21"/>
      <c r="K69" s="21"/>
      <c r="L69" s="21"/>
      <c r="M69" s="21"/>
    </row>
    <row r="70" spans="1:13" ht="15.6" customHeight="1" x14ac:dyDescent="0.15">
      <c r="A70" s="135" t="s">
        <v>156</v>
      </c>
      <c r="B70" s="137"/>
      <c r="C70" s="21"/>
      <c r="D70" s="21"/>
      <c r="E70" s="21"/>
      <c r="F70" s="21"/>
      <c r="G70" s="21"/>
      <c r="H70" s="21"/>
      <c r="I70" s="21"/>
      <c r="J70" s="21"/>
      <c r="K70" s="21"/>
      <c r="L70" s="21"/>
      <c r="M70" s="21"/>
    </row>
    <row r="71" spans="1:13" ht="15.95" customHeight="1" x14ac:dyDescent="0.15">
      <c r="A71" s="135" t="s">
        <v>127</v>
      </c>
      <c r="B71" s="21" t="s">
        <v>157</v>
      </c>
      <c r="C71" s="21"/>
      <c r="D71" s="21"/>
      <c r="E71" s="21"/>
      <c r="F71" s="21"/>
      <c r="G71" s="21"/>
      <c r="H71" s="21"/>
      <c r="I71" s="21"/>
      <c r="J71" s="21"/>
      <c r="K71" s="21"/>
      <c r="L71" s="21"/>
      <c r="M71" s="21"/>
    </row>
    <row r="72" spans="1:13" ht="15.95" customHeight="1" x14ac:dyDescent="0.15">
      <c r="A72" s="135"/>
      <c r="B72" s="21" t="s">
        <v>152</v>
      </c>
      <c r="C72" s="21"/>
      <c r="D72" s="21"/>
      <c r="E72" s="21"/>
      <c r="F72" s="21"/>
      <c r="G72" s="21"/>
      <c r="H72" s="21"/>
      <c r="I72" s="21"/>
      <c r="J72" s="21"/>
      <c r="K72" s="21"/>
      <c r="L72" s="21"/>
      <c r="M72" s="21"/>
    </row>
    <row r="73" spans="1:13" ht="15.6" customHeight="1" x14ac:dyDescent="0.15">
      <c r="A73" s="135" t="s">
        <v>224</v>
      </c>
      <c r="B73" s="137"/>
      <c r="C73" s="21"/>
      <c r="D73" s="21"/>
      <c r="E73" s="21"/>
      <c r="F73" s="21"/>
      <c r="G73" s="21"/>
      <c r="H73" s="21"/>
      <c r="I73" s="21"/>
      <c r="J73" s="21"/>
      <c r="K73" s="21"/>
      <c r="L73" s="21"/>
      <c r="M73" s="21"/>
    </row>
    <row r="74" spans="1:13" ht="15.95" customHeight="1" x14ac:dyDescent="0.15">
      <c r="A74" s="67"/>
      <c r="B74" s="31"/>
      <c r="C74" s="31"/>
      <c r="D74" s="31"/>
      <c r="E74" s="31"/>
      <c r="F74" s="31"/>
      <c r="G74" s="31"/>
      <c r="H74" s="31"/>
      <c r="I74" s="31"/>
      <c r="J74" s="31"/>
      <c r="K74" s="31"/>
      <c r="L74" s="31"/>
      <c r="M74" s="31"/>
    </row>
    <row r="76" spans="1:13" ht="15.95" customHeight="1" x14ac:dyDescent="0.15">
      <c r="A76" s="59" t="s">
        <v>225</v>
      </c>
      <c r="B76" s="59"/>
      <c r="C76" s="59"/>
      <c r="D76" s="59"/>
      <c r="E76" s="59"/>
      <c r="F76" s="59"/>
      <c r="G76" s="59"/>
      <c r="H76" s="59"/>
      <c r="I76" s="59"/>
      <c r="J76" s="59"/>
      <c r="K76" s="59"/>
      <c r="L76" s="59"/>
      <c r="M76" s="59"/>
    </row>
    <row r="77" spans="1:13" ht="15.95" customHeight="1" x14ac:dyDescent="0.15">
      <c r="B77" t="s">
        <v>229</v>
      </c>
    </row>
    <row r="78" spans="1:13" ht="15.95" customHeight="1" thickBot="1" x14ac:dyDescent="0.2"/>
    <row r="79" spans="1:13" ht="15.95" customHeight="1" thickBot="1" x14ac:dyDescent="0.2">
      <c r="B79" t="s">
        <v>178</v>
      </c>
      <c r="C79" s="15" t="s">
        <v>131</v>
      </c>
      <c r="D79" s="75"/>
      <c r="E79" t="s">
        <v>86</v>
      </c>
      <c r="F79" t="s">
        <v>233</v>
      </c>
      <c r="I79" s="75"/>
      <c r="J79" t="s">
        <v>86</v>
      </c>
    </row>
    <row r="81" spans="1:13" ht="15.95" customHeight="1" x14ac:dyDescent="0.15">
      <c r="A81" s="136" t="s">
        <v>122</v>
      </c>
      <c r="B81" s="136" t="s">
        <v>128</v>
      </c>
      <c r="C81" s="140" t="s">
        <v>179</v>
      </c>
      <c r="D81" s="141"/>
      <c r="E81" s="141"/>
      <c r="F81" s="139" t="s">
        <v>133</v>
      </c>
      <c r="G81" s="140" t="s">
        <v>129</v>
      </c>
      <c r="H81" s="136" t="s">
        <v>130</v>
      </c>
      <c r="I81" s="136"/>
      <c r="J81" s="136"/>
      <c r="K81" s="136"/>
      <c r="L81" s="136"/>
      <c r="M81" s="138"/>
    </row>
    <row r="82" spans="1:13" ht="27.95" customHeight="1" x14ac:dyDescent="0.15">
      <c r="A82" s="136"/>
      <c r="B82" s="136"/>
      <c r="C82" s="140"/>
      <c r="D82" s="141"/>
      <c r="E82" s="141"/>
      <c r="F82" s="139"/>
      <c r="G82" s="140"/>
      <c r="H82" s="100" t="s">
        <v>176</v>
      </c>
      <c r="I82" s="100" t="s">
        <v>180</v>
      </c>
      <c r="J82" s="100" t="s">
        <v>181</v>
      </c>
      <c r="K82" s="100" t="s">
        <v>182</v>
      </c>
      <c r="L82" s="100" t="s">
        <v>183</v>
      </c>
      <c r="M82" s="103" t="s">
        <v>232</v>
      </c>
    </row>
    <row r="83" spans="1:13" ht="15.95" customHeight="1" x14ac:dyDescent="0.15">
      <c r="A83" s="135" t="s">
        <v>124</v>
      </c>
      <c r="B83" s="76" t="s">
        <v>153</v>
      </c>
      <c r="C83" s="137"/>
      <c r="D83" s="137"/>
      <c r="E83" s="137"/>
      <c r="F83" s="101"/>
      <c r="G83" s="21"/>
      <c r="H83" s="101"/>
      <c r="I83" s="101"/>
      <c r="J83" s="101"/>
      <c r="K83" s="101"/>
      <c r="L83" s="101"/>
      <c r="M83" s="101"/>
    </row>
    <row r="84" spans="1:13" ht="15.95" customHeight="1" x14ac:dyDescent="0.15">
      <c r="A84" s="135"/>
      <c r="B84" s="21" t="s">
        <v>145</v>
      </c>
      <c r="C84" s="137"/>
      <c r="D84" s="137"/>
      <c r="E84" s="137"/>
      <c r="F84" s="101"/>
      <c r="G84" s="21"/>
      <c r="H84" s="101"/>
      <c r="I84" s="101"/>
      <c r="J84" s="101"/>
      <c r="K84" s="101"/>
      <c r="L84" s="101"/>
      <c r="M84" s="101"/>
    </row>
    <row r="85" spans="1:13" ht="15.95" customHeight="1" x14ac:dyDescent="0.15">
      <c r="A85" s="135"/>
      <c r="B85" s="21" t="s">
        <v>146</v>
      </c>
      <c r="C85" s="137"/>
      <c r="D85" s="137"/>
      <c r="E85" s="137"/>
      <c r="F85" s="101"/>
      <c r="G85" s="21"/>
      <c r="H85" s="101"/>
      <c r="I85" s="101"/>
      <c r="J85" s="101"/>
      <c r="K85" s="101"/>
      <c r="L85" s="101"/>
      <c r="M85" s="101"/>
    </row>
    <row r="86" spans="1:13" ht="15.95" customHeight="1" x14ac:dyDescent="0.15">
      <c r="A86" s="135"/>
      <c r="B86" s="21" t="s">
        <v>147</v>
      </c>
      <c r="C86" s="137"/>
      <c r="D86" s="137"/>
      <c r="E86" s="137"/>
      <c r="F86" s="101"/>
      <c r="G86" s="21"/>
      <c r="H86" s="101"/>
      <c r="I86" s="101"/>
      <c r="J86" s="101"/>
      <c r="K86" s="101"/>
      <c r="L86" s="101"/>
      <c r="M86" s="101"/>
    </row>
    <row r="87" spans="1:13" ht="15.95" customHeight="1" x14ac:dyDescent="0.15">
      <c r="A87" s="135" t="s">
        <v>159</v>
      </c>
      <c r="B87" s="21" t="s">
        <v>148</v>
      </c>
      <c r="C87" s="137"/>
      <c r="D87" s="137"/>
      <c r="E87" s="137"/>
      <c r="F87" s="101"/>
      <c r="G87" s="21"/>
      <c r="H87" s="101"/>
      <c r="I87" s="101"/>
      <c r="J87" s="101"/>
      <c r="K87" s="101"/>
      <c r="L87" s="101"/>
      <c r="M87" s="101"/>
    </row>
    <row r="88" spans="1:13" ht="15.95" customHeight="1" x14ac:dyDescent="0.15">
      <c r="A88" s="135"/>
      <c r="B88" s="21" t="s">
        <v>149</v>
      </c>
      <c r="C88" s="137"/>
      <c r="D88" s="137"/>
      <c r="E88" s="137"/>
      <c r="F88" s="101"/>
      <c r="G88" s="21"/>
      <c r="H88" s="101"/>
      <c r="I88" s="101"/>
      <c r="J88" s="101"/>
      <c r="K88" s="101"/>
      <c r="L88" s="101"/>
      <c r="M88" s="101"/>
    </row>
    <row r="89" spans="1:13" ht="15.95" customHeight="1" x14ac:dyDescent="0.15">
      <c r="A89" s="135"/>
      <c r="B89" s="21" t="s">
        <v>158</v>
      </c>
      <c r="C89" s="137"/>
      <c r="D89" s="137"/>
      <c r="E89" s="137"/>
      <c r="F89" s="101"/>
      <c r="G89" s="21"/>
      <c r="H89" s="101"/>
      <c r="I89" s="101"/>
      <c r="J89" s="101"/>
      <c r="K89" s="101"/>
      <c r="L89" s="101"/>
      <c r="M89" s="101"/>
    </row>
    <row r="90" spans="1:13" ht="15.95" customHeight="1" x14ac:dyDescent="0.15">
      <c r="A90" s="135"/>
      <c r="B90" s="21" t="s">
        <v>151</v>
      </c>
      <c r="C90" s="137"/>
      <c r="D90" s="137"/>
      <c r="E90" s="137"/>
      <c r="F90" s="101"/>
      <c r="G90" s="21"/>
      <c r="H90" s="101"/>
      <c r="I90" s="101"/>
      <c r="J90" s="101"/>
      <c r="K90" s="101"/>
      <c r="L90" s="101"/>
      <c r="M90" s="101"/>
    </row>
    <row r="91" spans="1:13" ht="15.95" customHeight="1" x14ac:dyDescent="0.15">
      <c r="A91" s="135" t="s">
        <v>125</v>
      </c>
      <c r="B91" s="21" t="s">
        <v>150</v>
      </c>
      <c r="C91" s="137"/>
      <c r="D91" s="137"/>
      <c r="E91" s="137"/>
      <c r="F91" s="101"/>
      <c r="G91" s="21"/>
      <c r="H91" s="101"/>
      <c r="I91" s="101"/>
      <c r="J91" s="101"/>
      <c r="K91" s="101"/>
      <c r="L91" s="101"/>
      <c r="M91" s="101"/>
    </row>
    <row r="92" spans="1:13" ht="15.95" customHeight="1" x14ac:dyDescent="0.15">
      <c r="A92" s="135"/>
      <c r="B92" s="21" t="s">
        <v>154</v>
      </c>
      <c r="C92" s="137"/>
      <c r="D92" s="137"/>
      <c r="E92" s="137"/>
      <c r="F92" s="101"/>
      <c r="G92" s="21"/>
      <c r="H92" s="101"/>
      <c r="I92" s="101"/>
      <c r="J92" s="101"/>
      <c r="K92" s="101"/>
      <c r="L92" s="101"/>
      <c r="M92" s="101"/>
    </row>
    <row r="93" spans="1:13" ht="15.95" customHeight="1" x14ac:dyDescent="0.15">
      <c r="A93" s="135" t="s">
        <v>155</v>
      </c>
      <c r="B93" s="137"/>
      <c r="C93" s="137"/>
      <c r="D93" s="137"/>
      <c r="E93" s="137"/>
      <c r="F93" s="101"/>
      <c r="G93" s="21"/>
      <c r="H93" s="101"/>
      <c r="I93" s="101"/>
      <c r="J93" s="101"/>
      <c r="K93" s="101"/>
      <c r="L93" s="101"/>
      <c r="M93" s="101"/>
    </row>
    <row r="94" spans="1:13" ht="15.95" customHeight="1" x14ac:dyDescent="0.15">
      <c r="A94" s="135" t="s">
        <v>161</v>
      </c>
      <c r="B94" s="137"/>
      <c r="C94" s="137"/>
      <c r="D94" s="137"/>
      <c r="E94" s="137"/>
      <c r="F94" s="101"/>
      <c r="G94" s="21"/>
      <c r="H94" s="101"/>
      <c r="I94" s="101"/>
      <c r="J94" s="101"/>
      <c r="K94" s="101"/>
      <c r="L94" s="101"/>
      <c r="M94" s="101"/>
    </row>
    <row r="95" spans="1:13" ht="15.95" customHeight="1" x14ac:dyDescent="0.15">
      <c r="A95" s="135" t="s">
        <v>165</v>
      </c>
      <c r="B95" s="99" t="s">
        <v>163</v>
      </c>
      <c r="C95" s="137"/>
      <c r="D95" s="137"/>
      <c r="E95" s="137"/>
      <c r="F95" s="101"/>
      <c r="G95" s="21"/>
      <c r="H95" s="101"/>
      <c r="I95" s="101"/>
      <c r="J95" s="101"/>
      <c r="K95" s="101"/>
      <c r="L95" s="101"/>
      <c r="M95" s="101"/>
    </row>
    <row r="96" spans="1:13" ht="15.95" customHeight="1" x14ac:dyDescent="0.15">
      <c r="A96" s="135"/>
      <c r="B96" s="21" t="s">
        <v>164</v>
      </c>
      <c r="C96" s="137"/>
      <c r="D96" s="137"/>
      <c r="E96" s="137"/>
      <c r="F96" s="101"/>
      <c r="G96" s="21"/>
      <c r="H96" s="101"/>
      <c r="I96" s="101"/>
      <c r="J96" s="101"/>
      <c r="K96" s="101"/>
      <c r="L96" s="101"/>
      <c r="M96" s="101"/>
    </row>
    <row r="97" spans="1:13" ht="15.95" customHeight="1" x14ac:dyDescent="0.15">
      <c r="A97" s="135" t="s">
        <v>126</v>
      </c>
      <c r="B97" s="137"/>
      <c r="C97" s="137"/>
      <c r="D97" s="137"/>
      <c r="E97" s="137"/>
      <c r="F97" s="101"/>
      <c r="G97" s="21"/>
      <c r="H97" s="101"/>
      <c r="I97" s="101"/>
      <c r="J97" s="101"/>
      <c r="K97" s="101"/>
      <c r="L97" s="101"/>
      <c r="M97" s="101"/>
    </row>
    <row r="98" spans="1:13" ht="15.95" customHeight="1" x14ac:dyDescent="0.15">
      <c r="A98" s="135" t="s">
        <v>156</v>
      </c>
      <c r="B98" s="137"/>
      <c r="C98" s="137"/>
      <c r="D98" s="137"/>
      <c r="E98" s="137"/>
      <c r="F98" s="101"/>
      <c r="G98" s="21"/>
      <c r="H98" s="101"/>
      <c r="I98" s="101"/>
      <c r="J98" s="101"/>
      <c r="K98" s="101"/>
      <c r="L98" s="101"/>
      <c r="M98" s="101"/>
    </row>
    <row r="99" spans="1:13" ht="15.95" customHeight="1" x14ac:dyDescent="0.15">
      <c r="A99" s="135" t="s">
        <v>127</v>
      </c>
      <c r="B99" s="21" t="s">
        <v>157</v>
      </c>
      <c r="C99" s="137"/>
      <c r="D99" s="137"/>
      <c r="E99" s="137"/>
      <c r="F99" s="101"/>
      <c r="G99" s="21"/>
      <c r="H99" s="101"/>
      <c r="I99" s="101"/>
      <c r="J99" s="101"/>
      <c r="K99" s="101"/>
      <c r="L99" s="101"/>
      <c r="M99" s="101"/>
    </row>
    <row r="100" spans="1:13" ht="15.95" customHeight="1" x14ac:dyDescent="0.15">
      <c r="A100" s="135"/>
      <c r="B100" s="21" t="s">
        <v>152</v>
      </c>
      <c r="C100" s="137"/>
      <c r="D100" s="137"/>
      <c r="E100" s="137"/>
      <c r="F100" s="101"/>
      <c r="G100" s="21"/>
      <c r="H100" s="101"/>
      <c r="I100" s="101"/>
      <c r="J100" s="101"/>
      <c r="K100" s="101"/>
      <c r="L100" s="101"/>
      <c r="M100" s="101"/>
    </row>
    <row r="101" spans="1:13" ht="15.95" customHeight="1" x14ac:dyDescent="0.15">
      <c r="A101" s="135" t="s">
        <v>224</v>
      </c>
      <c r="B101" s="137"/>
      <c r="C101" s="137"/>
      <c r="D101" s="137"/>
      <c r="E101" s="137"/>
      <c r="F101" s="101"/>
      <c r="G101" s="21"/>
      <c r="H101" s="101"/>
      <c r="I101" s="101"/>
      <c r="J101" s="101"/>
      <c r="K101" s="101"/>
      <c r="L101" s="101"/>
      <c r="M101" s="101"/>
    </row>
    <row r="102" spans="1:13" ht="15.95" customHeight="1" x14ac:dyDescent="0.15">
      <c r="A102" s="67"/>
      <c r="B102" s="31"/>
      <c r="C102" s="31"/>
      <c r="D102" s="31"/>
      <c r="E102" s="31"/>
      <c r="F102" s="31"/>
      <c r="G102" s="31"/>
      <c r="H102" s="31"/>
      <c r="I102" s="31"/>
      <c r="J102" s="31"/>
      <c r="K102" s="31"/>
      <c r="L102" s="31"/>
    </row>
    <row r="103" spans="1:13" ht="15.95" customHeight="1" x14ac:dyDescent="0.15">
      <c r="B103" s="77" t="s">
        <v>134</v>
      </c>
      <c r="C103" s="136" t="s">
        <v>143</v>
      </c>
      <c r="D103" s="136"/>
      <c r="E103" s="136"/>
      <c r="F103" s="136"/>
      <c r="G103" s="132" t="s">
        <v>144</v>
      </c>
      <c r="H103" s="133"/>
      <c r="I103" s="31"/>
      <c r="J103" s="31"/>
      <c r="K103" s="31"/>
      <c r="L103" s="31"/>
    </row>
    <row r="104" spans="1:13" ht="15.95" customHeight="1" x14ac:dyDescent="0.15">
      <c r="B104" s="78">
        <v>4</v>
      </c>
      <c r="C104" s="138" t="s">
        <v>135</v>
      </c>
      <c r="D104" s="138"/>
      <c r="E104" s="138"/>
      <c r="F104" s="138"/>
      <c r="G104" s="130" t="s">
        <v>139</v>
      </c>
      <c r="H104" s="131"/>
      <c r="I104" s="31"/>
      <c r="J104" s="31"/>
      <c r="K104" s="31"/>
      <c r="L104" s="31"/>
    </row>
    <row r="105" spans="1:13" ht="15.95" customHeight="1" x14ac:dyDescent="0.15">
      <c r="B105" s="78">
        <v>3</v>
      </c>
      <c r="C105" s="138" t="s">
        <v>136</v>
      </c>
      <c r="D105" s="138"/>
      <c r="E105" s="138"/>
      <c r="F105" s="138"/>
      <c r="G105" s="130" t="s">
        <v>140</v>
      </c>
      <c r="H105" s="131"/>
      <c r="I105" s="31"/>
      <c r="J105" s="31"/>
      <c r="K105" s="31"/>
      <c r="L105" s="31"/>
    </row>
    <row r="106" spans="1:13" ht="15.95" customHeight="1" x14ac:dyDescent="0.15">
      <c r="B106" s="78">
        <v>2</v>
      </c>
      <c r="C106" s="134" t="s">
        <v>137</v>
      </c>
      <c r="D106" s="134"/>
      <c r="E106" s="134"/>
      <c r="F106" s="134"/>
      <c r="G106" s="128" t="s">
        <v>141</v>
      </c>
      <c r="H106" s="129"/>
      <c r="I106" s="31"/>
      <c r="J106" s="31"/>
      <c r="K106" s="31"/>
      <c r="L106" s="31"/>
    </row>
    <row r="107" spans="1:13" ht="15.95" customHeight="1" x14ac:dyDescent="0.15">
      <c r="B107" s="78">
        <v>1</v>
      </c>
      <c r="C107" s="134" t="s">
        <v>138</v>
      </c>
      <c r="D107" s="134"/>
      <c r="E107" s="134"/>
      <c r="F107" s="134"/>
      <c r="G107" s="128" t="s">
        <v>142</v>
      </c>
      <c r="H107" s="129"/>
      <c r="I107" s="31"/>
      <c r="J107" s="31"/>
      <c r="K107" s="31"/>
      <c r="L107" s="31"/>
    </row>
    <row r="110" spans="1:13" ht="15.95" customHeight="1" x14ac:dyDescent="0.15">
      <c r="A110" s="59" t="s">
        <v>230</v>
      </c>
      <c r="B110" s="60"/>
      <c r="C110" s="60"/>
      <c r="D110" s="60"/>
      <c r="E110" s="60"/>
      <c r="F110" s="60"/>
      <c r="G110" s="60"/>
      <c r="H110" s="60"/>
      <c r="I110" s="60"/>
      <c r="J110" s="60"/>
      <c r="K110" s="60"/>
      <c r="L110" s="60"/>
      <c r="M110" s="60"/>
    </row>
    <row r="111" spans="1:13" ht="15.95" customHeight="1" x14ac:dyDescent="0.15">
      <c r="B111" t="s">
        <v>231</v>
      </c>
    </row>
    <row r="112" spans="1:13" ht="15.95" customHeight="1" thickBot="1" x14ac:dyDescent="0.2"/>
    <row r="113" spans="1:13" ht="15.95" customHeight="1" thickBot="1" x14ac:dyDescent="0.2">
      <c r="B113" t="s">
        <v>184</v>
      </c>
      <c r="D113" s="75"/>
      <c r="E113" t="s">
        <v>185</v>
      </c>
      <c r="F113" t="s">
        <v>186</v>
      </c>
    </row>
    <row r="114" spans="1:13" ht="15.95" customHeight="1" thickBot="1" x14ac:dyDescent="0.2">
      <c r="B114" t="s">
        <v>187</v>
      </c>
      <c r="D114" s="75"/>
      <c r="E114" t="s">
        <v>185</v>
      </c>
      <c r="F114" t="s">
        <v>188</v>
      </c>
    </row>
    <row r="116" spans="1:13" ht="15.95" customHeight="1" x14ac:dyDescent="0.15">
      <c r="B116" t="s">
        <v>189</v>
      </c>
    </row>
    <row r="117" spans="1:13" ht="15.95" customHeight="1" x14ac:dyDescent="0.15">
      <c r="B117" s="117" t="s">
        <v>239</v>
      </c>
      <c r="C117" s="118"/>
      <c r="D117" s="118"/>
      <c r="E117" s="118"/>
      <c r="F117" s="118"/>
      <c r="G117" s="118"/>
      <c r="H117" s="118"/>
      <c r="I117" s="118"/>
      <c r="J117" s="118"/>
      <c r="K117" s="118"/>
      <c r="L117" s="119"/>
    </row>
    <row r="118" spans="1:13" ht="15.95" customHeight="1" x14ac:dyDescent="0.15">
      <c r="B118" s="120"/>
      <c r="C118" s="121"/>
      <c r="D118" s="121"/>
      <c r="E118" s="121"/>
      <c r="F118" s="121"/>
      <c r="G118" s="121"/>
      <c r="H118" s="121"/>
      <c r="I118" s="121"/>
      <c r="J118" s="121"/>
      <c r="K118" s="121"/>
      <c r="L118" s="122"/>
    </row>
    <row r="119" spans="1:13" ht="15.95" customHeight="1" x14ac:dyDescent="0.15">
      <c r="B119" s="120"/>
      <c r="C119" s="121"/>
      <c r="D119" s="121"/>
      <c r="E119" s="121"/>
      <c r="F119" s="121"/>
      <c r="G119" s="121"/>
      <c r="H119" s="121"/>
      <c r="I119" s="121"/>
      <c r="J119" s="121"/>
      <c r="K119" s="121"/>
      <c r="L119" s="122"/>
    </row>
    <row r="120" spans="1:13" ht="15.95" customHeight="1" x14ac:dyDescent="0.15">
      <c r="B120" s="120"/>
      <c r="C120" s="121"/>
      <c r="D120" s="121"/>
      <c r="E120" s="121"/>
      <c r="F120" s="121"/>
      <c r="G120" s="121"/>
      <c r="H120" s="121"/>
      <c r="I120" s="121"/>
      <c r="J120" s="121"/>
      <c r="K120" s="121"/>
      <c r="L120" s="122"/>
    </row>
    <row r="121" spans="1:13" ht="15.95" customHeight="1" x14ac:dyDescent="0.15">
      <c r="B121" s="120"/>
      <c r="C121" s="121"/>
      <c r="D121" s="121"/>
      <c r="E121" s="121"/>
      <c r="F121" s="121"/>
      <c r="G121" s="121"/>
      <c r="H121" s="121"/>
      <c r="I121" s="121"/>
      <c r="J121" s="121"/>
      <c r="K121" s="121"/>
      <c r="L121" s="122"/>
    </row>
    <row r="122" spans="1:13" ht="15.95" customHeight="1" x14ac:dyDescent="0.15">
      <c r="B122" s="123"/>
      <c r="C122" s="124"/>
      <c r="D122" s="124"/>
      <c r="E122" s="124"/>
      <c r="F122" s="124"/>
      <c r="G122" s="124"/>
      <c r="H122" s="124"/>
      <c r="I122" s="124"/>
      <c r="J122" s="124"/>
      <c r="K122" s="124"/>
      <c r="L122" s="125"/>
    </row>
    <row r="127" spans="1:13" s="71" customFormat="1" ht="15.95" customHeight="1" x14ac:dyDescent="0.15"/>
    <row r="128" spans="1:13" ht="15.95" customHeight="1" x14ac:dyDescent="0.15">
      <c r="A128" s="59" t="s">
        <v>234</v>
      </c>
      <c r="B128" s="60"/>
      <c r="C128" s="60"/>
      <c r="D128" s="60"/>
      <c r="E128" s="60"/>
      <c r="F128" s="60"/>
      <c r="G128" s="60"/>
      <c r="H128" s="60"/>
      <c r="I128" s="60"/>
      <c r="J128" s="60"/>
      <c r="K128" s="60"/>
      <c r="L128" s="60"/>
      <c r="M128" s="60"/>
    </row>
    <row r="129" spans="1:12" ht="15.95" customHeight="1" x14ac:dyDescent="0.15">
      <c r="B129" t="s">
        <v>236</v>
      </c>
    </row>
    <row r="131" spans="1:12" ht="15.95" customHeight="1" x14ac:dyDescent="0.15">
      <c r="B131" s="117" t="s">
        <v>235</v>
      </c>
      <c r="C131" s="118"/>
      <c r="D131" s="118"/>
      <c r="E131" s="118"/>
      <c r="F131" s="118"/>
      <c r="G131" s="118"/>
      <c r="H131" s="118"/>
      <c r="I131" s="118"/>
      <c r="J131" s="118"/>
      <c r="K131" s="118"/>
      <c r="L131" s="119"/>
    </row>
    <row r="132" spans="1:12" ht="15.95" customHeight="1" x14ac:dyDescent="0.15">
      <c r="B132" s="120"/>
      <c r="C132" s="121"/>
      <c r="D132" s="121"/>
      <c r="E132" s="121"/>
      <c r="F132" s="121"/>
      <c r="G132" s="121"/>
      <c r="H132" s="121"/>
      <c r="I132" s="121"/>
      <c r="J132" s="121"/>
      <c r="K132" s="121"/>
      <c r="L132" s="122"/>
    </row>
    <row r="133" spans="1:12" ht="15.95" customHeight="1" x14ac:dyDescent="0.15">
      <c r="B133" s="120"/>
      <c r="C133" s="121"/>
      <c r="D133" s="121"/>
      <c r="E133" s="121"/>
      <c r="F133" s="121"/>
      <c r="G133" s="121"/>
      <c r="H133" s="121"/>
      <c r="I133" s="121"/>
      <c r="J133" s="121"/>
      <c r="K133" s="121"/>
      <c r="L133" s="122"/>
    </row>
    <row r="134" spans="1:12" ht="15.95" customHeight="1" x14ac:dyDescent="0.15">
      <c r="B134" s="120"/>
      <c r="C134" s="121"/>
      <c r="D134" s="121"/>
      <c r="E134" s="121"/>
      <c r="F134" s="121"/>
      <c r="G134" s="121"/>
      <c r="H134" s="121"/>
      <c r="I134" s="121"/>
      <c r="J134" s="121"/>
      <c r="K134" s="121"/>
      <c r="L134" s="122"/>
    </row>
    <row r="135" spans="1:12" ht="15.95" customHeight="1" x14ac:dyDescent="0.15">
      <c r="B135" s="120"/>
      <c r="C135" s="121"/>
      <c r="D135" s="121"/>
      <c r="E135" s="121"/>
      <c r="F135" s="121"/>
      <c r="G135" s="121"/>
      <c r="H135" s="121"/>
      <c r="I135" s="121"/>
      <c r="J135" s="121"/>
      <c r="K135" s="121"/>
      <c r="L135" s="122"/>
    </row>
    <row r="136" spans="1:12" ht="15.95" customHeight="1" x14ac:dyDescent="0.15">
      <c r="B136" s="123"/>
      <c r="C136" s="124"/>
      <c r="D136" s="124"/>
      <c r="E136" s="124"/>
      <c r="F136" s="124"/>
      <c r="G136" s="124"/>
      <c r="H136" s="124"/>
      <c r="I136" s="124"/>
      <c r="J136" s="124"/>
      <c r="K136" s="124"/>
      <c r="L136" s="125"/>
    </row>
    <row r="138" spans="1:12" ht="15.95" customHeight="1" x14ac:dyDescent="0.15">
      <c r="B138" t="s">
        <v>238</v>
      </c>
    </row>
    <row r="140" spans="1:12" ht="15.95" customHeight="1" x14ac:dyDescent="0.15">
      <c r="A140" s="68" t="s">
        <v>240</v>
      </c>
    </row>
    <row r="142" spans="1:12" ht="13.5" x14ac:dyDescent="0.15"/>
    <row r="143" spans="1:12" ht="13.5" x14ac:dyDescent="0.15"/>
    <row r="144" spans="1:12" ht="13.5" x14ac:dyDescent="0.15"/>
    <row r="145" spans="2:11" ht="13.5" x14ac:dyDescent="0.15"/>
    <row r="146" spans="2:11" ht="13.5" x14ac:dyDescent="0.15"/>
    <row r="147" spans="2:11" ht="13.5" x14ac:dyDescent="0.15">
      <c r="C147" s="15" t="s">
        <v>28</v>
      </c>
      <c r="D147" s="15"/>
      <c r="E147" s="57" t="s">
        <v>27</v>
      </c>
      <c r="F147" s="15" t="s">
        <v>49</v>
      </c>
      <c r="G147" s="15" t="s">
        <v>43</v>
      </c>
    </row>
    <row r="148" spans="2:11" ht="13.5" x14ac:dyDescent="0.15">
      <c r="B148" s="161" t="s">
        <v>15</v>
      </c>
      <c r="C148" s="17" t="s">
        <v>9</v>
      </c>
      <c r="D148" s="155" t="s">
        <v>241</v>
      </c>
      <c r="E148" s="131"/>
      <c r="F148" s="19" t="s">
        <v>44</v>
      </c>
      <c r="G148" s="19"/>
    </row>
    <row r="149" spans="2:11" ht="13.5" x14ac:dyDescent="0.15">
      <c r="B149" s="159"/>
      <c r="C149" s="156" t="s">
        <v>52</v>
      </c>
      <c r="D149" s="157"/>
      <c r="E149" s="18">
        <v>2000</v>
      </c>
      <c r="F149" s="19" t="s">
        <v>210</v>
      </c>
      <c r="G149" s="19" t="s">
        <v>45</v>
      </c>
    </row>
    <row r="150" spans="2:11" ht="13.5" x14ac:dyDescent="0.15">
      <c r="B150" s="159"/>
      <c r="C150" s="130" t="s">
        <v>8</v>
      </c>
      <c r="D150" s="131"/>
      <c r="E150" s="5">
        <v>300</v>
      </c>
      <c r="F150" s="19" t="s">
        <v>51</v>
      </c>
      <c r="G150" s="19" t="str">
        <f>IF(D148="し尿処理施設","kL/日","トン/日")</f>
        <v>トン/日</v>
      </c>
    </row>
    <row r="151" spans="2:11" ht="13.5" x14ac:dyDescent="0.15">
      <c r="B151" s="160"/>
      <c r="C151" s="84" t="s">
        <v>194</v>
      </c>
      <c r="D151" s="79"/>
      <c r="E151" s="83">
        <v>0</v>
      </c>
      <c r="F151" s="80" t="s">
        <v>192</v>
      </c>
      <c r="G151" s="81" t="s">
        <v>190</v>
      </c>
      <c r="H151" s="82" t="s">
        <v>191</v>
      </c>
    </row>
    <row r="152" spans="2:11" ht="13.5" x14ac:dyDescent="0.15">
      <c r="B152" s="158" t="s">
        <v>13</v>
      </c>
      <c r="C152" s="130" t="s">
        <v>11</v>
      </c>
      <c r="D152" s="131"/>
      <c r="E152" s="5">
        <v>2021</v>
      </c>
      <c r="F152" s="19" t="s">
        <v>211</v>
      </c>
      <c r="G152" s="19" t="str">
        <f t="shared" ref="G152:G158" si="0">$G$149</f>
        <v>年</v>
      </c>
    </row>
    <row r="153" spans="2:11" ht="13.5" x14ac:dyDescent="0.15">
      <c r="B153" s="159"/>
      <c r="C153" s="130" t="s">
        <v>96</v>
      </c>
      <c r="D153" s="131"/>
      <c r="E153" s="5">
        <v>3</v>
      </c>
      <c r="F153" s="56" t="s">
        <v>97</v>
      </c>
      <c r="G153" s="19" t="str">
        <f t="shared" si="0"/>
        <v>年</v>
      </c>
    </row>
    <row r="154" spans="2:11" ht="13.5" x14ac:dyDescent="0.15">
      <c r="B154" s="159"/>
      <c r="C154" s="84" t="s">
        <v>193</v>
      </c>
      <c r="D154" s="79"/>
      <c r="E154" s="83">
        <v>0</v>
      </c>
      <c r="F154" s="80" t="s">
        <v>192</v>
      </c>
      <c r="G154" s="81" t="s">
        <v>190</v>
      </c>
      <c r="H154" s="82" t="s">
        <v>191</v>
      </c>
    </row>
    <row r="155" spans="2:11" ht="13.5" x14ac:dyDescent="0.15">
      <c r="B155" s="160"/>
      <c r="C155" s="130" t="s">
        <v>12</v>
      </c>
      <c r="D155" s="131"/>
      <c r="E155" s="5">
        <v>2036</v>
      </c>
      <c r="F155" s="19" t="s">
        <v>50</v>
      </c>
      <c r="G155" s="19" t="str">
        <f t="shared" si="0"/>
        <v>年</v>
      </c>
      <c r="I155" s="114" t="s">
        <v>247</v>
      </c>
      <c r="J155" s="115"/>
      <c r="K155" s="116"/>
    </row>
    <row r="156" spans="2:11" ht="13.5" x14ac:dyDescent="0.15">
      <c r="B156" s="162" t="s">
        <v>14</v>
      </c>
      <c r="C156" s="130" t="s">
        <v>52</v>
      </c>
      <c r="D156" s="131"/>
      <c r="E156" s="5">
        <v>2026</v>
      </c>
      <c r="F156" s="19" t="s">
        <v>212</v>
      </c>
      <c r="G156" s="19" t="str">
        <f t="shared" si="0"/>
        <v>年</v>
      </c>
      <c r="I156" s="113" t="s">
        <v>23</v>
      </c>
      <c r="J156" s="16">
        <f>LCC算出ツール作業用!C36/1000</f>
        <v>14911.82826346707</v>
      </c>
      <c r="K156" s="20" t="s">
        <v>42</v>
      </c>
    </row>
    <row r="157" spans="2:11" ht="13.5" x14ac:dyDescent="0.15">
      <c r="B157" s="163"/>
      <c r="C157" s="130" t="s">
        <v>94</v>
      </c>
      <c r="D157" s="131"/>
      <c r="E157" s="5">
        <v>3</v>
      </c>
      <c r="F157" s="56" t="s">
        <v>97</v>
      </c>
      <c r="G157" s="19" t="str">
        <f t="shared" si="0"/>
        <v>年</v>
      </c>
      <c r="I157" s="113" t="s">
        <v>245</v>
      </c>
      <c r="J157" s="16">
        <f>LCC算出ツール作業用!F37/1000</f>
        <v>4027.6082293272325</v>
      </c>
      <c r="K157" s="20" t="s">
        <v>42</v>
      </c>
    </row>
    <row r="158" spans="2:11" ht="13.5" x14ac:dyDescent="0.15">
      <c r="B158" s="163"/>
      <c r="C158" s="130" t="s">
        <v>59</v>
      </c>
      <c r="D158" s="131"/>
      <c r="E158" s="5">
        <v>20</v>
      </c>
      <c r="F158" s="19" t="s">
        <v>60</v>
      </c>
      <c r="G158" s="19" t="str">
        <f t="shared" si="0"/>
        <v>年</v>
      </c>
      <c r="I158" s="113" t="s">
        <v>246</v>
      </c>
      <c r="J158" s="16">
        <f>LCC算出ツール作業用!C39/1000</f>
        <v>14538.956333614698</v>
      </c>
      <c r="K158" s="20" t="s">
        <v>42</v>
      </c>
    </row>
    <row r="159" spans="2:11" ht="13.5" x14ac:dyDescent="0.15">
      <c r="B159" s="163"/>
      <c r="C159" s="130" t="s">
        <v>8</v>
      </c>
      <c r="D159" s="131"/>
      <c r="E159" s="5">
        <v>240</v>
      </c>
      <c r="F159" s="19" t="s">
        <v>51</v>
      </c>
      <c r="G159" s="19" t="str">
        <f>$G$150</f>
        <v>トン/日</v>
      </c>
    </row>
    <row r="160" spans="2:11" ht="13.5" x14ac:dyDescent="0.15">
      <c r="B160" s="163"/>
      <c r="C160" s="84" t="s">
        <v>195</v>
      </c>
      <c r="D160" s="79"/>
      <c r="E160" s="83">
        <v>0</v>
      </c>
      <c r="F160" s="80" t="s">
        <v>192</v>
      </c>
      <c r="G160" s="81" t="s">
        <v>190</v>
      </c>
      <c r="H160" s="82" t="s">
        <v>191</v>
      </c>
    </row>
    <row r="161" spans="2:12" ht="13.5" x14ac:dyDescent="0.15">
      <c r="B161" s="156"/>
      <c r="C161" s="84" t="s">
        <v>242</v>
      </c>
      <c r="D161" s="104"/>
      <c r="E161" s="83">
        <v>0</v>
      </c>
      <c r="F161" s="80" t="s">
        <v>192</v>
      </c>
      <c r="G161" s="81" t="s">
        <v>190</v>
      </c>
      <c r="H161" s="82"/>
    </row>
    <row r="162" spans="2:12" ht="29.45" customHeight="1" x14ac:dyDescent="0.15">
      <c r="B162" s="102" t="s">
        <v>213</v>
      </c>
      <c r="C162" s="91"/>
      <c r="D162" s="89"/>
      <c r="E162" s="92">
        <v>0</v>
      </c>
      <c r="F162" s="93" t="s">
        <v>201</v>
      </c>
      <c r="G162" s="81"/>
      <c r="H162" s="126" t="s">
        <v>237</v>
      </c>
      <c r="I162" s="127"/>
      <c r="J162" s="127"/>
      <c r="K162" s="127"/>
      <c r="L162" s="127"/>
    </row>
    <row r="163" spans="2:12" ht="13.5" x14ac:dyDescent="0.15">
      <c r="B163" s="130" t="s">
        <v>54</v>
      </c>
      <c r="C163" s="154"/>
      <c r="D163" s="131"/>
      <c r="E163" s="5">
        <v>4</v>
      </c>
      <c r="F163" s="19" t="s">
        <v>62</v>
      </c>
      <c r="G163" s="19" t="s">
        <v>61</v>
      </c>
    </row>
    <row r="164" spans="2:12" ht="13.5" x14ac:dyDescent="0.15"/>
    <row r="165" spans="2:12" ht="13.5" x14ac:dyDescent="0.15"/>
    <row r="166" spans="2:12" ht="13.5" x14ac:dyDescent="0.15"/>
    <row r="167" spans="2:12" ht="13.5" x14ac:dyDescent="0.15"/>
    <row r="168" spans="2:12" ht="13.5" x14ac:dyDescent="0.15"/>
    <row r="169" spans="2:12" ht="13.5" x14ac:dyDescent="0.15"/>
    <row r="170" spans="2:12" ht="13.5" x14ac:dyDescent="0.15"/>
    <row r="171" spans="2:12" ht="13.5" x14ac:dyDescent="0.15"/>
    <row r="172" spans="2:12" ht="13.5" x14ac:dyDescent="0.15"/>
    <row r="173" spans="2:12" ht="13.5" x14ac:dyDescent="0.15"/>
    <row r="174" spans="2:12" ht="13.5" x14ac:dyDescent="0.15"/>
    <row r="175" spans="2:12" ht="13.5" x14ac:dyDescent="0.15"/>
    <row r="176" spans="2:12" ht="13.5" x14ac:dyDescent="0.15"/>
    <row r="177" spans="2:8" ht="13.5" x14ac:dyDescent="0.15"/>
    <row r="178" spans="2:8" ht="13.5" x14ac:dyDescent="0.15"/>
    <row r="179" spans="2:8" ht="13.5" x14ac:dyDescent="0.15"/>
    <row r="180" spans="2:8" ht="13.5" x14ac:dyDescent="0.15"/>
    <row r="181" spans="2:8" ht="13.5" x14ac:dyDescent="0.15"/>
    <row r="182" spans="2:8" ht="13.5" x14ac:dyDescent="0.15">
      <c r="B182" t="s">
        <v>56</v>
      </c>
    </row>
    <row r="183" spans="2:8" ht="13.5" x14ac:dyDescent="0.15">
      <c r="B183" s="143" t="s">
        <v>69</v>
      </c>
      <c r="C183" s="144"/>
      <c r="D183" s="143" t="s">
        <v>87</v>
      </c>
      <c r="E183" s="145"/>
      <c r="F183" s="46">
        <f>E152</f>
        <v>2021</v>
      </c>
      <c r="G183" s="47" t="s">
        <v>88</v>
      </c>
      <c r="H183" s="74"/>
    </row>
    <row r="184" spans="2:8" ht="13.5" x14ac:dyDescent="0.15">
      <c r="B184" s="48"/>
      <c r="C184" s="49"/>
      <c r="D184" s="50">
        <f>F184-F183+1</f>
        <v>16</v>
      </c>
      <c r="E184" s="51" t="s">
        <v>89</v>
      </c>
      <c r="F184" s="52">
        <f>E155</f>
        <v>2036</v>
      </c>
      <c r="G184" s="53" t="s">
        <v>86</v>
      </c>
      <c r="H184" s="74"/>
    </row>
    <row r="185" spans="2:8" ht="13.5" x14ac:dyDescent="0.15">
      <c r="B185" s="146" t="s">
        <v>70</v>
      </c>
      <c r="C185" s="147"/>
      <c r="D185" s="148" t="s">
        <v>71</v>
      </c>
      <c r="E185" s="149"/>
      <c r="F185" s="148" t="s">
        <v>72</v>
      </c>
      <c r="G185" s="149"/>
      <c r="H185" s="54"/>
    </row>
    <row r="186" spans="2:8" ht="13.5" x14ac:dyDescent="0.15">
      <c r="B186" s="150" t="s">
        <v>73</v>
      </c>
      <c r="C186" s="150"/>
      <c r="D186" s="41">
        <f ca="1">LCC算出ツール作業用!F43</f>
        <v>7127259.1350928321</v>
      </c>
      <c r="E186" s="4" t="s">
        <v>82</v>
      </c>
      <c r="F186" s="41">
        <f ca="1">LCC算出ツール作業用!C46</f>
        <v>4570869.1794073191</v>
      </c>
      <c r="G186" s="4" t="s">
        <v>82</v>
      </c>
      <c r="H186" s="31"/>
    </row>
    <row r="187" spans="2:8" ht="13.5" x14ac:dyDescent="0.15">
      <c r="B187" s="150" t="s">
        <v>74</v>
      </c>
      <c r="C187" s="150"/>
      <c r="D187" s="19" t="s">
        <v>75</v>
      </c>
      <c r="E187" s="4" t="s">
        <v>82</v>
      </c>
      <c r="F187" s="41">
        <f>LCC算出ツール作業用!C44</f>
        <v>12931707.485222725</v>
      </c>
      <c r="G187" s="4" t="s">
        <v>82</v>
      </c>
      <c r="H187" s="31"/>
    </row>
    <row r="188" spans="2:8" ht="13.5" x14ac:dyDescent="0.15">
      <c r="B188" s="111" t="s">
        <v>244</v>
      </c>
      <c r="C188" s="108"/>
      <c r="D188" s="109"/>
      <c r="E188" s="110"/>
      <c r="F188" s="112">
        <f>LCC算出ツール作業用!C45</f>
        <v>0</v>
      </c>
      <c r="G188" s="4" t="s">
        <v>82</v>
      </c>
      <c r="H188" s="31"/>
    </row>
    <row r="189" spans="2:8" ht="14.25" thickBot="1" x14ac:dyDescent="0.2">
      <c r="B189" s="151" t="s">
        <v>76</v>
      </c>
      <c r="C189" s="151"/>
      <c r="D189" s="42">
        <f>LCC算出ツール作業用!F42</f>
        <v>3874686.2206200343</v>
      </c>
      <c r="E189" s="36" t="s">
        <v>82</v>
      </c>
      <c r="F189" s="37" t="s">
        <v>75</v>
      </c>
      <c r="G189" s="36" t="s">
        <v>82</v>
      </c>
      <c r="H189" s="31"/>
    </row>
    <row r="190" spans="2:8" ht="15" thickTop="1" thickBot="1" x14ac:dyDescent="0.2">
      <c r="B190" s="152" t="s">
        <v>77</v>
      </c>
      <c r="C190" s="152"/>
      <c r="D190" s="43">
        <f ca="1">SUM(D186:D189)</f>
        <v>11001945.355712866</v>
      </c>
      <c r="E190" s="38" t="s">
        <v>82</v>
      </c>
      <c r="F190" s="43">
        <f ca="1">SUM(F186:F189)</f>
        <v>17502576.664630044</v>
      </c>
      <c r="G190" s="38" t="s">
        <v>82</v>
      </c>
      <c r="H190" s="31"/>
    </row>
    <row r="191" spans="2:8" ht="14.25" thickTop="1" x14ac:dyDescent="0.15">
      <c r="B191" s="142" t="s">
        <v>78</v>
      </c>
      <c r="C191" s="40" t="s">
        <v>79</v>
      </c>
      <c r="D191" s="39" t="s">
        <v>85</v>
      </c>
      <c r="E191" s="45" t="s">
        <v>82</v>
      </c>
      <c r="F191" s="39" t="s">
        <v>85</v>
      </c>
      <c r="G191" s="40" t="s">
        <v>82</v>
      </c>
      <c r="H191" s="31"/>
    </row>
    <row r="192" spans="2:8" ht="14.25" thickBot="1" x14ac:dyDescent="0.2">
      <c r="B192" s="153"/>
      <c r="C192" s="36" t="s">
        <v>80</v>
      </c>
      <c r="D192" s="37" t="s">
        <v>85</v>
      </c>
      <c r="E192" s="36" t="s">
        <v>82</v>
      </c>
      <c r="F192" s="42">
        <f>LCC算出ツール作業用!C52</f>
        <v>4036483.1792772911</v>
      </c>
      <c r="G192" s="36" t="s">
        <v>82</v>
      </c>
      <c r="H192" s="31"/>
    </row>
    <row r="193" spans="2:8" ht="14.25" thickTop="1" x14ac:dyDescent="0.15">
      <c r="B193" s="142" t="s">
        <v>81</v>
      </c>
      <c r="C193" s="142"/>
      <c r="D193" s="44">
        <f ca="1">D190</f>
        <v>11001945.355712866</v>
      </c>
      <c r="E193" s="40" t="s">
        <v>82</v>
      </c>
      <c r="F193" s="44">
        <f ca="1">F190-F192</f>
        <v>13466093.485352753</v>
      </c>
      <c r="G193" s="40" t="s">
        <v>82</v>
      </c>
      <c r="H193" s="31"/>
    </row>
    <row r="194" spans="2:8" ht="13.5" x14ac:dyDescent="0.15"/>
  </sheetData>
  <mergeCells count="106">
    <mergeCell ref="C17:H17"/>
    <mergeCell ref="C6:H6"/>
    <mergeCell ref="C7:H7"/>
    <mergeCell ref="C8:H8"/>
    <mergeCell ref="C9:D9"/>
    <mergeCell ref="E9:H9"/>
    <mergeCell ref="C16:H16"/>
    <mergeCell ref="B11:B13"/>
    <mergeCell ref="C14:H14"/>
    <mergeCell ref="C15:D15"/>
    <mergeCell ref="E15:H15"/>
    <mergeCell ref="A55:A58"/>
    <mergeCell ref="A63:A64"/>
    <mergeCell ref="A59:A62"/>
    <mergeCell ref="A65:B65"/>
    <mergeCell ref="A69:B69"/>
    <mergeCell ref="A70:B70"/>
    <mergeCell ref="A66:B66"/>
    <mergeCell ref="A67:A68"/>
    <mergeCell ref="C18:H18"/>
    <mergeCell ref="C19:H19"/>
    <mergeCell ref="C20:H20"/>
    <mergeCell ref="C21:H21"/>
    <mergeCell ref="C22:H22"/>
    <mergeCell ref="C23:H23"/>
    <mergeCell ref="C24:H24"/>
    <mergeCell ref="B41:L46"/>
    <mergeCell ref="A53:A54"/>
    <mergeCell ref="B53:B54"/>
    <mergeCell ref="C53:M53"/>
    <mergeCell ref="B30:L35"/>
    <mergeCell ref="F185:G185"/>
    <mergeCell ref="B186:C186"/>
    <mergeCell ref="C156:D156"/>
    <mergeCell ref="C157:D157"/>
    <mergeCell ref="C158:D158"/>
    <mergeCell ref="C159:D159"/>
    <mergeCell ref="B163:D163"/>
    <mergeCell ref="D148:E148"/>
    <mergeCell ref="C149:D149"/>
    <mergeCell ref="C150:D150"/>
    <mergeCell ref="B152:B155"/>
    <mergeCell ref="C152:D152"/>
    <mergeCell ref="C153:D153"/>
    <mergeCell ref="C155:D155"/>
    <mergeCell ref="B148:B151"/>
    <mergeCell ref="B156:B161"/>
    <mergeCell ref="A93:B93"/>
    <mergeCell ref="A94:B94"/>
    <mergeCell ref="A95:A96"/>
    <mergeCell ref="C105:F105"/>
    <mergeCell ref="C104:F104"/>
    <mergeCell ref="C98:E98"/>
    <mergeCell ref="C99:E99"/>
    <mergeCell ref="C100:E100"/>
    <mergeCell ref="A101:B101"/>
    <mergeCell ref="C101:E101"/>
    <mergeCell ref="C95:E95"/>
    <mergeCell ref="C96:E96"/>
    <mergeCell ref="C97:E97"/>
    <mergeCell ref="A98:B98"/>
    <mergeCell ref="A99:A100"/>
    <mergeCell ref="C103:F103"/>
    <mergeCell ref="B193:C193"/>
    <mergeCell ref="B183:C183"/>
    <mergeCell ref="D183:E183"/>
    <mergeCell ref="B185:C185"/>
    <mergeCell ref="D185:E185"/>
    <mergeCell ref="B187:C187"/>
    <mergeCell ref="B189:C189"/>
    <mergeCell ref="B190:C190"/>
    <mergeCell ref="B191:B192"/>
    <mergeCell ref="A83:A86"/>
    <mergeCell ref="A81:A82"/>
    <mergeCell ref="B81:B82"/>
    <mergeCell ref="A87:A90"/>
    <mergeCell ref="A91:A92"/>
    <mergeCell ref="A97:B97"/>
    <mergeCell ref="C92:E92"/>
    <mergeCell ref="A71:A72"/>
    <mergeCell ref="H81:M81"/>
    <mergeCell ref="A73:B73"/>
    <mergeCell ref="C87:E87"/>
    <mergeCell ref="C88:E88"/>
    <mergeCell ref="C89:E89"/>
    <mergeCell ref="C90:E90"/>
    <mergeCell ref="C91:E91"/>
    <mergeCell ref="C83:E83"/>
    <mergeCell ref="C84:E84"/>
    <mergeCell ref="C85:E85"/>
    <mergeCell ref="C86:E86"/>
    <mergeCell ref="F81:F82"/>
    <mergeCell ref="C81:E82"/>
    <mergeCell ref="G81:G82"/>
    <mergeCell ref="C93:E93"/>
    <mergeCell ref="C94:E94"/>
    <mergeCell ref="B131:L136"/>
    <mergeCell ref="H162:L162"/>
    <mergeCell ref="G106:H106"/>
    <mergeCell ref="G105:H105"/>
    <mergeCell ref="G104:H104"/>
    <mergeCell ref="G103:H103"/>
    <mergeCell ref="B117:L122"/>
    <mergeCell ref="C106:F106"/>
    <mergeCell ref="C107:F107"/>
    <mergeCell ref="G107:H107"/>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57 E153">
      <formula1>1</formula1>
      <formula2>5</formula2>
    </dataValidation>
    <dataValidation type="whole" allowBlank="1" showInputMessage="1" showErrorMessage="1" sqref="E163">
      <formula1>0</formula1>
      <formula2>10</formula2>
    </dataValidation>
    <dataValidation type="whole" allowBlank="1" showInputMessage="1" showErrorMessage="1" sqref="E158">
      <formula1>20</formula1>
      <formula2>40</formula2>
    </dataValidation>
    <dataValidation type="whole" allowBlank="1" showInputMessage="1" showErrorMessage="1" sqref="E149">
      <formula1>1980</formula1>
      <formula2>2020</formula2>
    </dataValidation>
    <dataValidation type="whole" operator="greaterThan" allowBlank="1" showInputMessage="1" showErrorMessage="1" sqref="E150 E159">
      <formula1>0</formula1>
    </dataValidation>
    <dataValidation type="whole" allowBlank="1" showInputMessage="1" showErrorMessage="1" sqref="E156">
      <formula1>2021</formula1>
      <formula2>2060</formula2>
    </dataValidation>
    <dataValidation type="whole" allowBlank="1" showInputMessage="1" showErrorMessage="1" sqref="E155">
      <formula1>2030</formula1>
      <formula2>2060</formula2>
    </dataValidation>
    <dataValidation type="whole" allowBlank="1" showInputMessage="1" showErrorMessage="1" sqref="E152">
      <formula1>2020</formula1>
      <formula2>2050</formula2>
    </dataValidation>
    <dataValidation type="whole" allowBlank="1" showInputMessage="1" showErrorMessage="1" sqref="F144">
      <formula1>1980</formula1>
      <formula2>2000</formula2>
    </dataValidation>
    <dataValidation type="list" allowBlank="1" showInputMessage="1" showErrorMessage="1" sqref="F83:F101">
      <formula1>"　,1,2,3,4"</formula1>
    </dataValidation>
    <dataValidation type="list" allowBlank="1" showInputMessage="1" showErrorMessage="1" sqref="H83:M101">
      <formula1>"　,○"</formula1>
    </dataValidation>
    <dataValidation type="whole" operator="greaterThanOrEqual" allowBlank="1" showInputMessage="1" showErrorMessage="1" sqref="E151 E154 E160:E161">
      <formula1>0</formula1>
    </dataValidation>
    <dataValidation type="list" allowBlank="1" showInputMessage="1" showErrorMessage="1" sqref="D148:E148">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62">
      <formula1>0</formula1>
      <formula2>1</formula2>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75" max="12" man="1"/>
    <brk id="12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216</v>
      </c>
    </row>
    <row r="4" spans="1:72" x14ac:dyDescent="0.15">
      <c r="B4" s="90" t="s">
        <v>202</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208</v>
      </c>
      <c r="B5" s="13" t="s">
        <v>203</v>
      </c>
      <c r="C5" s="94">
        <v>0.46500000000000002</v>
      </c>
      <c r="D5" s="94">
        <v>0.65700000000000003</v>
      </c>
      <c r="E5" s="94">
        <v>1.2130000000000001</v>
      </c>
      <c r="F5" s="94">
        <v>1.532</v>
      </c>
      <c r="G5" s="94">
        <v>1.978</v>
      </c>
      <c r="H5" s="94">
        <v>2.044</v>
      </c>
      <c r="I5" s="94">
        <v>2.4710000000000001</v>
      </c>
      <c r="J5" s="94">
        <v>2.6080000000000001</v>
      </c>
      <c r="K5" s="94">
        <v>2.5870000000000002</v>
      </c>
      <c r="L5" s="94">
        <v>2.6040000000000001</v>
      </c>
      <c r="M5" s="94">
        <v>2.8330000000000002</v>
      </c>
      <c r="N5" s="94">
        <v>3.1219999999999999</v>
      </c>
      <c r="O5" s="94">
        <v>2.9889999999999999</v>
      </c>
      <c r="P5" s="94">
        <v>3.3639999999999999</v>
      </c>
      <c r="Q5" s="94">
        <v>3.2029999999999998</v>
      </c>
      <c r="R5" s="94">
        <v>3.3530000000000002</v>
      </c>
      <c r="S5" s="94">
        <v>3.4329999999999998</v>
      </c>
      <c r="T5" s="94">
        <v>3.427</v>
      </c>
      <c r="U5" s="94">
        <v>3.5139999999999998</v>
      </c>
      <c r="V5" s="94">
        <v>3.5289999999999999</v>
      </c>
      <c r="W5" s="94">
        <v>3.5950000000000002</v>
      </c>
      <c r="X5" s="94">
        <v>3.7679999999999998</v>
      </c>
      <c r="Y5" s="94">
        <v>3.968</v>
      </c>
      <c r="Z5" s="94">
        <v>3.7440000000000002</v>
      </c>
      <c r="AA5" s="94">
        <v>3.7429999999999999</v>
      </c>
      <c r="AB5" s="94">
        <v>4.2850000000000001</v>
      </c>
      <c r="AC5" s="94">
        <v>4.0739999999999998</v>
      </c>
      <c r="AD5" s="94">
        <v>4.1559999999999997</v>
      </c>
      <c r="AE5" s="94">
        <v>4.6980000000000004</v>
      </c>
      <c r="AF5" s="94">
        <v>5.3360000000000003</v>
      </c>
      <c r="AG5" s="94">
        <v>5.4740000000000002</v>
      </c>
      <c r="AH5" s="94">
        <v>5.4409999999999998</v>
      </c>
      <c r="AI5" s="94">
        <v>5.2</v>
      </c>
      <c r="AJ5" s="94">
        <v>5.4980000000000002</v>
      </c>
      <c r="AK5" s="94">
        <v>5.56</v>
      </c>
      <c r="AL5" s="94">
        <v>5.8520000000000003</v>
      </c>
      <c r="AM5" s="94">
        <v>6.6210000000000004</v>
      </c>
      <c r="AN5" s="94">
        <v>6.85</v>
      </c>
      <c r="AO5" s="94">
        <v>6.891</v>
      </c>
      <c r="AP5" s="94">
        <v>7.4210000000000003</v>
      </c>
      <c r="AQ5" s="94">
        <v>7.476</v>
      </c>
      <c r="AR5" s="94">
        <v>6.9969999999999999</v>
      </c>
      <c r="AS5" s="94">
        <v>7.8090000000000002</v>
      </c>
      <c r="AT5" s="94">
        <v>10.462999999999999</v>
      </c>
      <c r="AU5" s="94">
        <v>10.670999999999999</v>
      </c>
      <c r="AV5" s="94">
        <v>9.9410000000000007</v>
      </c>
      <c r="AW5" s="94">
        <v>10.082000000000001</v>
      </c>
      <c r="AX5" s="94">
        <v>16.001000000000001</v>
      </c>
      <c r="AY5" s="94">
        <v>14.523</v>
      </c>
      <c r="AZ5" s="94">
        <v>14.673</v>
      </c>
      <c r="BA5" s="94">
        <v>14.673</v>
      </c>
      <c r="BB5" s="94">
        <v>14.673</v>
      </c>
      <c r="BC5" s="94">
        <v>14.673</v>
      </c>
      <c r="BD5" s="94">
        <v>14.673</v>
      </c>
      <c r="BE5" s="94">
        <v>14.673</v>
      </c>
      <c r="BF5" s="94">
        <v>14.673</v>
      </c>
      <c r="BG5" s="94">
        <v>14.673</v>
      </c>
      <c r="BH5" s="94">
        <v>14.673</v>
      </c>
      <c r="BI5" s="94">
        <v>14.673</v>
      </c>
      <c r="BJ5" s="94">
        <v>14.673</v>
      </c>
      <c r="BK5" s="94">
        <v>14.673</v>
      </c>
      <c r="BL5" s="94">
        <v>14.673</v>
      </c>
      <c r="BM5" s="94">
        <v>14.673</v>
      </c>
      <c r="BN5" s="94">
        <v>14.673</v>
      </c>
      <c r="BO5" s="94">
        <v>14.673</v>
      </c>
      <c r="BP5" s="94">
        <v>14.673</v>
      </c>
      <c r="BQ5" s="94">
        <v>14.673</v>
      </c>
      <c r="BR5" s="94">
        <v>14.673</v>
      </c>
      <c r="BS5" s="94">
        <v>14.673</v>
      </c>
      <c r="BT5" s="94">
        <v>14.673</v>
      </c>
    </row>
    <row r="8" spans="1:72" x14ac:dyDescent="0.15">
      <c r="B8" t="s">
        <v>214</v>
      </c>
    </row>
    <row r="10" spans="1:72" x14ac:dyDescent="0.15">
      <c r="B10" t="s">
        <v>204</v>
      </c>
      <c r="C10" s="97"/>
      <c r="D10" t="s">
        <v>215</v>
      </c>
    </row>
    <row r="11" spans="1:72" x14ac:dyDescent="0.15">
      <c r="C11" s="98"/>
      <c r="D11" t="s">
        <v>207</v>
      </c>
    </row>
    <row r="13" spans="1:72" x14ac:dyDescent="0.15">
      <c r="B13" s="21" t="s">
        <v>205</v>
      </c>
      <c r="C13" s="97">
        <v>5000</v>
      </c>
    </row>
    <row r="14" spans="1:72" x14ac:dyDescent="0.15">
      <c r="B14" s="88" t="s">
        <v>202</v>
      </c>
      <c r="C14" s="95">
        <v>1</v>
      </c>
      <c r="D14" s="95">
        <v>2</v>
      </c>
      <c r="E14" s="95">
        <v>3</v>
      </c>
      <c r="F14" s="95">
        <v>4</v>
      </c>
      <c r="G14" s="95">
        <v>5</v>
      </c>
      <c r="H14" s="95">
        <v>6</v>
      </c>
      <c r="I14" s="95">
        <v>7</v>
      </c>
      <c r="J14" s="95">
        <v>8</v>
      </c>
      <c r="K14" s="95">
        <v>9</v>
      </c>
      <c r="L14" s="95">
        <v>10</v>
      </c>
      <c r="M14" s="95">
        <v>11</v>
      </c>
      <c r="N14" s="95">
        <v>12</v>
      </c>
      <c r="O14" s="95">
        <v>13</v>
      </c>
      <c r="P14" s="95">
        <v>14</v>
      </c>
      <c r="Q14" s="95">
        <v>15</v>
      </c>
      <c r="R14" s="95">
        <v>16</v>
      </c>
      <c r="S14" s="95">
        <v>17</v>
      </c>
      <c r="T14" s="95">
        <v>18</v>
      </c>
      <c r="U14" s="95">
        <v>19</v>
      </c>
      <c r="V14" s="95">
        <v>20</v>
      </c>
      <c r="W14" s="95">
        <v>21</v>
      </c>
      <c r="X14" s="95">
        <v>22</v>
      </c>
      <c r="Y14" s="95">
        <v>23</v>
      </c>
      <c r="Z14" s="95">
        <v>24</v>
      </c>
      <c r="AA14" s="95">
        <v>25</v>
      </c>
      <c r="AB14" s="95">
        <v>26</v>
      </c>
      <c r="AC14" s="95">
        <v>27</v>
      </c>
      <c r="AD14" s="95">
        <v>28</v>
      </c>
      <c r="AE14" s="95">
        <v>29</v>
      </c>
      <c r="AF14" s="95">
        <v>30</v>
      </c>
      <c r="AG14" s="95">
        <v>31</v>
      </c>
      <c r="AH14" s="95">
        <v>32</v>
      </c>
      <c r="AI14" s="95">
        <v>33</v>
      </c>
      <c r="AJ14" s="95">
        <v>34</v>
      </c>
      <c r="AK14" s="95">
        <v>35</v>
      </c>
      <c r="AL14" s="95">
        <v>36</v>
      </c>
      <c r="AM14" s="95">
        <v>37</v>
      </c>
      <c r="AN14" s="95">
        <v>38</v>
      </c>
      <c r="AO14" s="95">
        <v>39</v>
      </c>
      <c r="AP14" s="95">
        <v>40</v>
      </c>
      <c r="AQ14" s="95">
        <v>41</v>
      </c>
      <c r="AR14" s="95">
        <v>42</v>
      </c>
      <c r="AS14" s="95">
        <v>43</v>
      </c>
      <c r="AT14" s="95">
        <v>44</v>
      </c>
      <c r="AU14" s="95">
        <v>45</v>
      </c>
      <c r="AV14" s="95">
        <v>46</v>
      </c>
      <c r="AW14" s="95">
        <v>47</v>
      </c>
      <c r="AX14" s="95">
        <v>48</v>
      </c>
      <c r="AY14" s="95">
        <v>49</v>
      </c>
      <c r="AZ14" s="95">
        <v>50</v>
      </c>
      <c r="BA14" s="95">
        <v>51</v>
      </c>
      <c r="BB14" s="95">
        <v>52</v>
      </c>
      <c r="BC14" s="95">
        <v>53</v>
      </c>
      <c r="BD14" s="95">
        <v>54</v>
      </c>
      <c r="BE14" s="95">
        <v>55</v>
      </c>
      <c r="BF14" s="95">
        <v>56</v>
      </c>
      <c r="BG14" s="95">
        <v>57</v>
      </c>
      <c r="BH14" s="95">
        <v>58</v>
      </c>
      <c r="BI14" s="95">
        <v>59</v>
      </c>
      <c r="BJ14" s="95">
        <v>60</v>
      </c>
      <c r="BK14" s="95">
        <v>61</v>
      </c>
      <c r="BL14" s="95">
        <v>62</v>
      </c>
      <c r="BM14" s="95">
        <v>63</v>
      </c>
      <c r="BN14" s="95">
        <v>64</v>
      </c>
      <c r="BO14" s="95">
        <v>65</v>
      </c>
      <c r="BP14" s="95">
        <v>66</v>
      </c>
      <c r="BQ14" s="95">
        <v>67</v>
      </c>
      <c r="BR14" s="95">
        <v>68</v>
      </c>
      <c r="BS14" s="95">
        <v>69</v>
      </c>
      <c r="BT14" s="95">
        <v>70</v>
      </c>
    </row>
    <row r="15" spans="1:72" x14ac:dyDescent="0.15">
      <c r="B15" s="96" t="s">
        <v>206</v>
      </c>
      <c r="C15" s="97">
        <v>10000</v>
      </c>
      <c r="D15" s="97">
        <v>10000</v>
      </c>
      <c r="E15" s="97">
        <v>10000</v>
      </c>
      <c r="F15" s="97">
        <v>40000</v>
      </c>
      <c r="G15" s="97">
        <v>40000</v>
      </c>
      <c r="H15" s="97">
        <v>40000</v>
      </c>
      <c r="I15" s="97">
        <v>40000</v>
      </c>
      <c r="J15" s="97">
        <v>80000</v>
      </c>
      <c r="K15" s="97">
        <v>80000</v>
      </c>
      <c r="L15" s="97">
        <v>80000</v>
      </c>
      <c r="M15" s="97">
        <v>80000</v>
      </c>
      <c r="N15" s="97">
        <v>120000</v>
      </c>
      <c r="O15" s="97">
        <v>120000</v>
      </c>
      <c r="P15" s="97">
        <v>120000</v>
      </c>
      <c r="Q15" s="97">
        <v>120000</v>
      </c>
      <c r="R15" s="97">
        <v>120000</v>
      </c>
      <c r="S15" s="97">
        <v>120000</v>
      </c>
      <c r="T15" s="97">
        <v>120000</v>
      </c>
      <c r="U15" s="97">
        <v>120000</v>
      </c>
      <c r="V15" s="97">
        <v>200000</v>
      </c>
      <c r="W15" s="97">
        <v>200000</v>
      </c>
      <c r="X15" s="97">
        <v>200000</v>
      </c>
      <c r="Y15" s="97">
        <v>200000</v>
      </c>
      <c r="Z15" s="97">
        <v>200000</v>
      </c>
      <c r="AA15" s="97">
        <v>200000</v>
      </c>
      <c r="AB15" s="97">
        <v>200000</v>
      </c>
      <c r="AC15" s="97">
        <v>200000</v>
      </c>
      <c r="AD15" s="97">
        <v>200000</v>
      </c>
      <c r="AE15" s="97">
        <v>200000</v>
      </c>
      <c r="AF15" s="97">
        <v>300000</v>
      </c>
      <c r="AG15" s="97">
        <v>300000</v>
      </c>
      <c r="AH15" s="97">
        <v>300000</v>
      </c>
      <c r="AI15" s="97">
        <v>300000</v>
      </c>
      <c r="AJ15" s="97">
        <v>300000</v>
      </c>
      <c r="AK15" s="97">
        <v>300000</v>
      </c>
      <c r="AL15" s="97">
        <v>300000</v>
      </c>
      <c r="AM15" s="97">
        <v>300000</v>
      </c>
      <c r="AN15" s="97">
        <v>300000</v>
      </c>
      <c r="AO15" s="97">
        <v>300000</v>
      </c>
      <c r="AP15" s="97">
        <v>400000</v>
      </c>
      <c r="AQ15" s="97">
        <v>400000</v>
      </c>
      <c r="AR15" s="97">
        <v>400000</v>
      </c>
      <c r="AS15" s="97">
        <v>400000</v>
      </c>
      <c r="AT15" s="97">
        <v>400000</v>
      </c>
      <c r="AU15" s="97">
        <v>400000</v>
      </c>
      <c r="AV15" s="97">
        <v>400000</v>
      </c>
      <c r="AW15" s="97">
        <v>400000</v>
      </c>
      <c r="AX15" s="97">
        <v>400000</v>
      </c>
      <c r="AY15" s="97">
        <v>400000</v>
      </c>
      <c r="AZ15" s="97">
        <v>400000</v>
      </c>
      <c r="BA15" s="97">
        <v>400000</v>
      </c>
      <c r="BB15" s="97">
        <v>400000</v>
      </c>
      <c r="BC15" s="97">
        <v>400000</v>
      </c>
      <c r="BD15" s="97">
        <v>400000</v>
      </c>
      <c r="BE15" s="97">
        <v>400000</v>
      </c>
      <c r="BF15" s="97">
        <v>400000</v>
      </c>
      <c r="BG15" s="97">
        <v>400000</v>
      </c>
      <c r="BH15" s="97">
        <v>400000</v>
      </c>
      <c r="BI15" s="97">
        <v>400000</v>
      </c>
      <c r="BJ15" s="97">
        <v>400000</v>
      </c>
      <c r="BK15" s="97">
        <v>400000</v>
      </c>
      <c r="BL15" s="97">
        <v>400000</v>
      </c>
      <c r="BM15" s="97">
        <v>400000</v>
      </c>
      <c r="BN15" s="97">
        <v>400000</v>
      </c>
      <c r="BO15" s="97">
        <v>400000</v>
      </c>
      <c r="BP15" s="97">
        <v>400000</v>
      </c>
      <c r="BQ15" s="97">
        <v>400000</v>
      </c>
      <c r="BR15" s="97">
        <v>400000</v>
      </c>
      <c r="BS15" s="97">
        <v>400000</v>
      </c>
      <c r="BT15" s="97">
        <v>400000</v>
      </c>
    </row>
    <row r="16" spans="1:72" x14ac:dyDescent="0.15">
      <c r="B16" s="96" t="s">
        <v>203</v>
      </c>
      <c r="C16" s="98">
        <f>C15/$C13/10</f>
        <v>0.2</v>
      </c>
      <c r="D16" s="98">
        <f t="shared" ref="D16:F16" si="0">D15/$C13/10</f>
        <v>0.2</v>
      </c>
      <c r="E16" s="98">
        <f t="shared" si="0"/>
        <v>0.2</v>
      </c>
      <c r="F16" s="98">
        <f t="shared" si="0"/>
        <v>0.8</v>
      </c>
      <c r="G16" s="98">
        <f t="shared" ref="G16" si="1">G15/$C13/10</f>
        <v>0.8</v>
      </c>
      <c r="H16" s="98">
        <f t="shared" ref="H16" si="2">H15/$C13/10</f>
        <v>0.8</v>
      </c>
      <c r="I16" s="98">
        <f t="shared" ref="I16" si="3">I15/$C13/10</f>
        <v>0.8</v>
      </c>
      <c r="J16" s="98">
        <f t="shared" ref="J16" si="4">J15/$C13/10</f>
        <v>1.6</v>
      </c>
      <c r="K16" s="98">
        <f t="shared" ref="K16" si="5">K15/$C13/10</f>
        <v>1.6</v>
      </c>
      <c r="L16" s="98">
        <f t="shared" ref="L16:N16" si="6">L15/$C13/10</f>
        <v>1.6</v>
      </c>
      <c r="M16" s="98">
        <f t="shared" si="6"/>
        <v>1.6</v>
      </c>
      <c r="N16" s="98">
        <f t="shared" si="6"/>
        <v>2.4</v>
      </c>
      <c r="O16" s="98">
        <f t="shared" ref="O16" si="7">O15/$C13/10</f>
        <v>2.4</v>
      </c>
      <c r="P16" s="98">
        <f t="shared" ref="P16" si="8">P15/$C13/10</f>
        <v>2.4</v>
      </c>
      <c r="Q16" s="98">
        <f t="shared" ref="Q16" si="9">Q15/$C13/10</f>
        <v>2.4</v>
      </c>
      <c r="R16" s="98">
        <f t="shared" ref="R16" si="10">R15/$C13/10</f>
        <v>2.4</v>
      </c>
      <c r="S16" s="98">
        <f t="shared" ref="S16" si="11">S15/$C13/10</f>
        <v>2.4</v>
      </c>
      <c r="T16" s="98">
        <f t="shared" ref="T16" si="12">T15/$C13/10</f>
        <v>2.4</v>
      </c>
      <c r="U16" s="98">
        <f t="shared" ref="U16" si="13">U15/$C13/10</f>
        <v>2.4</v>
      </c>
      <c r="V16" s="98">
        <f t="shared" ref="V16" si="14">V15/$C13/10</f>
        <v>4</v>
      </c>
      <c r="W16" s="98">
        <f t="shared" ref="W16" si="15">W15/$C13/10</f>
        <v>4</v>
      </c>
      <c r="X16" s="98">
        <f t="shared" ref="X16" si="16">X15/$C13/10</f>
        <v>4</v>
      </c>
      <c r="Y16" s="98">
        <f t="shared" ref="Y16" si="17">Y15/$C13/10</f>
        <v>4</v>
      </c>
      <c r="Z16" s="98">
        <f t="shared" ref="Z16" si="18">Z15/$C13/10</f>
        <v>4</v>
      </c>
      <c r="AA16" s="98">
        <f t="shared" ref="AA16" si="19">AA15/$C13/10</f>
        <v>4</v>
      </c>
      <c r="AB16" s="98">
        <f t="shared" ref="AB16" si="20">AB15/$C13/10</f>
        <v>4</v>
      </c>
      <c r="AC16" s="98">
        <f t="shared" ref="AC16" si="21">AC15/$C13/10</f>
        <v>4</v>
      </c>
      <c r="AD16" s="98">
        <f t="shared" ref="AD16" si="22">AD15/$C13/10</f>
        <v>4</v>
      </c>
      <c r="AE16" s="98">
        <f t="shared" ref="AE16:AF16" si="23">AE15/$C13/10</f>
        <v>4</v>
      </c>
      <c r="AF16" s="98">
        <f t="shared" si="23"/>
        <v>6</v>
      </c>
      <c r="AG16" s="98">
        <f t="shared" ref="AG16" si="24">AG15/$C13/10</f>
        <v>6</v>
      </c>
      <c r="AH16" s="98">
        <f t="shared" ref="AH16" si="25">AH15/$C13/10</f>
        <v>6</v>
      </c>
      <c r="AI16" s="98">
        <f t="shared" ref="AI16" si="26">AI15/$C13/10</f>
        <v>6</v>
      </c>
      <c r="AJ16" s="98">
        <f t="shared" ref="AJ16" si="27">AJ15/$C13/10</f>
        <v>6</v>
      </c>
      <c r="AK16" s="98">
        <f t="shared" ref="AK16" si="28">AK15/$C13/10</f>
        <v>6</v>
      </c>
      <c r="AL16" s="98">
        <f t="shared" ref="AL16" si="29">AL15/$C13/10</f>
        <v>6</v>
      </c>
      <c r="AM16" s="98">
        <f t="shared" ref="AM16" si="30">AM15/$C13/10</f>
        <v>6</v>
      </c>
      <c r="AN16" s="98">
        <f t="shared" ref="AN16" si="31">AN15/$C13/10</f>
        <v>6</v>
      </c>
      <c r="AO16" s="98">
        <f t="shared" ref="AO16:AP16" si="32">AO15/$C13/10</f>
        <v>6</v>
      </c>
      <c r="AP16" s="98">
        <f t="shared" si="32"/>
        <v>8</v>
      </c>
      <c r="AQ16" s="98">
        <f t="shared" ref="AQ16" si="33">AQ15/$C13/10</f>
        <v>8</v>
      </c>
      <c r="AR16" s="98">
        <f t="shared" ref="AR16" si="34">AR15/$C13/10</f>
        <v>8</v>
      </c>
      <c r="AS16" s="98">
        <f t="shared" ref="AS16" si="35">AS15/$C13/10</f>
        <v>8</v>
      </c>
      <c r="AT16" s="98">
        <f t="shared" ref="AT16" si="36">AT15/$C13/10</f>
        <v>8</v>
      </c>
      <c r="AU16" s="98">
        <f t="shared" ref="AU16" si="37">AU15/$C13/10</f>
        <v>8</v>
      </c>
      <c r="AV16" s="98">
        <f t="shared" ref="AV16" si="38">AV15/$C13/10</f>
        <v>8</v>
      </c>
      <c r="AW16" s="98">
        <f t="shared" ref="AW16" si="39">AW15/$C13/10</f>
        <v>8</v>
      </c>
      <c r="AX16" s="98">
        <f t="shared" ref="AX16" si="40">AX15/$C13/10</f>
        <v>8</v>
      </c>
      <c r="AY16" s="98">
        <f t="shared" ref="AY16" si="41">AY15/$C13/10</f>
        <v>8</v>
      </c>
      <c r="AZ16" s="98">
        <f t="shared" ref="AZ16" si="42">AZ15/$C13/10</f>
        <v>8</v>
      </c>
      <c r="BA16" s="98">
        <f t="shared" ref="BA16" si="43">BA15/$C13/10</f>
        <v>8</v>
      </c>
      <c r="BB16" s="98">
        <f t="shared" ref="BB16" si="44">BB15/$C13/10</f>
        <v>8</v>
      </c>
      <c r="BC16" s="98">
        <f t="shared" ref="BC16" si="45">BC15/$C13/10</f>
        <v>8</v>
      </c>
      <c r="BD16" s="98">
        <f t="shared" ref="BD16" si="46">BD15/$C13/10</f>
        <v>8</v>
      </c>
      <c r="BE16" s="98">
        <f t="shared" ref="BE16" si="47">BE15/$C13/10</f>
        <v>8</v>
      </c>
      <c r="BF16" s="98">
        <f t="shared" ref="BF16" si="48">BF15/$C13/10</f>
        <v>8</v>
      </c>
      <c r="BG16" s="98">
        <f t="shared" ref="BG16" si="49">BG15/$C13/10</f>
        <v>8</v>
      </c>
      <c r="BH16" s="98">
        <f t="shared" ref="BH16" si="50">BH15/$C13/10</f>
        <v>8</v>
      </c>
      <c r="BI16" s="98">
        <f t="shared" ref="BI16" si="51">BI15/$C13/10</f>
        <v>8</v>
      </c>
      <c r="BJ16" s="98">
        <f t="shared" ref="BJ16" si="52">BJ15/$C13/10</f>
        <v>8</v>
      </c>
      <c r="BK16" s="98">
        <f t="shared" ref="BK16" si="53">BK15/$C13/10</f>
        <v>8</v>
      </c>
      <c r="BL16" s="98">
        <f t="shared" ref="BL16" si="54">BL15/$C13/10</f>
        <v>8</v>
      </c>
      <c r="BM16" s="98">
        <f t="shared" ref="BM16" si="55">BM15/$C13/10</f>
        <v>8</v>
      </c>
      <c r="BN16" s="98">
        <f t="shared" ref="BN16" si="56">BN15/$C13/10</f>
        <v>8</v>
      </c>
      <c r="BO16" s="98">
        <f t="shared" ref="BO16" si="57">BO15/$C13/10</f>
        <v>8</v>
      </c>
      <c r="BP16" s="98">
        <f t="shared" ref="BP16" si="58">BP15/$C13/10</f>
        <v>8</v>
      </c>
      <c r="BQ16" s="98">
        <f t="shared" ref="BQ16" si="59">BQ15/$C13/10</f>
        <v>8</v>
      </c>
      <c r="BR16" s="98">
        <f t="shared" ref="BR16" si="60">BR15/$C13/10</f>
        <v>8</v>
      </c>
      <c r="BS16" s="98">
        <f t="shared" ref="BS16" si="61">BS15/$C13/10</f>
        <v>8</v>
      </c>
      <c r="BT16" s="98">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'ひな形(簡略版)'!D148</f>
        <v>全連続運転(発電付き)</v>
      </c>
      <c r="C3" s="6" t="s">
        <v>34</v>
      </c>
      <c r="D3" s="7">
        <f>VLOOKUP($B$3,$B$5:$G$15,D1,FALSE)</f>
        <v>49706.094211556898</v>
      </c>
      <c r="E3" s="7">
        <f>VLOOKUP($B$3,$B$5:$G$15,E1,FALSE)</f>
        <v>19829</v>
      </c>
      <c r="F3" s="8">
        <f>VLOOKUP($B$3,$B$5:$G$15,F1,FALSE)</f>
        <v>-1.2999999999999999E-3</v>
      </c>
      <c r="G3" s="7">
        <f>VLOOKUP($B$3,$B$5:$G$15,G1,FALSE)</f>
        <v>69794</v>
      </c>
      <c r="H3" s="8">
        <f>VLOOKUP($B$3,$B$5:$H$15,H1,FALSE)</f>
        <v>-5.9000000000000003E-4</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197</v>
      </c>
      <c r="C9" t="s">
        <v>34</v>
      </c>
      <c r="D9" s="1">
        <v>46499.556584924998</v>
      </c>
      <c r="E9" s="1">
        <v>11274</v>
      </c>
      <c r="F9" s="3">
        <v>-1.4E-3</v>
      </c>
      <c r="G9" s="1">
        <v>145661</v>
      </c>
      <c r="H9" s="3">
        <v>-1.9699999999999999E-2</v>
      </c>
    </row>
    <row r="10" spans="2:62" x14ac:dyDescent="0.15">
      <c r="B10" t="s">
        <v>196</v>
      </c>
      <c r="C10" t="s">
        <v>34</v>
      </c>
      <c r="D10" s="1">
        <v>46499.556584924998</v>
      </c>
      <c r="E10" s="1">
        <v>11274</v>
      </c>
      <c r="F10" s="3">
        <v>-1.4E-3</v>
      </c>
      <c r="G10" s="1">
        <v>145661</v>
      </c>
      <c r="H10" s="3">
        <v>-1.9699999999999999E-2</v>
      </c>
    </row>
    <row r="11" spans="2:62" x14ac:dyDescent="0.15">
      <c r="B11" t="s">
        <v>198</v>
      </c>
      <c r="C11" t="s">
        <v>34</v>
      </c>
      <c r="D11" s="1">
        <v>61303.005002858779</v>
      </c>
      <c r="E11" s="1">
        <v>18719.37248427673</v>
      </c>
      <c r="F11" s="3">
        <v>0</v>
      </c>
      <c r="G11" s="1">
        <v>80500.431034482754</v>
      </c>
      <c r="H11" s="3">
        <v>0</v>
      </c>
    </row>
    <row r="12" spans="2:62" x14ac:dyDescent="0.15">
      <c r="B12" t="s">
        <v>199</v>
      </c>
      <c r="C12" t="s">
        <v>34</v>
      </c>
      <c r="D12" s="1">
        <v>70180</v>
      </c>
      <c r="E12" s="1">
        <v>12200</v>
      </c>
      <c r="F12" s="3">
        <v>0</v>
      </c>
      <c r="G12" s="1">
        <v>70180</v>
      </c>
      <c r="H12" s="3">
        <v>0</v>
      </c>
    </row>
    <row r="13" spans="2:62" x14ac:dyDescent="0.15">
      <c r="B13" t="s">
        <v>200</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全連続運転(発電付き)</v>
      </c>
      <c r="C18" s="14">
        <f>IF('ひな形(簡略版)'!$E$162=0,VLOOKUP($B$18,$B$20:$BJ$29,C17+1,FALSE),点検補修費入力!C5)</f>
        <v>0.46524097249853519</v>
      </c>
      <c r="D18" s="14">
        <f>IF('ひな形(簡略版)'!$E$162=0,VLOOKUP($B$18,$B$20:$BJ$29,D17+1,FALSE),点検補修費入力!D5)</f>
        <v>0.65659737993390066</v>
      </c>
      <c r="E18" s="14">
        <f>IF('ひな形(簡略版)'!$E$162=0,VLOOKUP($B$18,$B$20:$BJ$29,E17+1,FALSE),点検補修費入力!E5)</f>
        <v>1.2125451494346919</v>
      </c>
      <c r="F18" s="14">
        <f>IF('ひな形(簡略版)'!$E$162=0,VLOOKUP($B$18,$B$20:$BJ$29,F17+1,FALSE),点検補修費入力!F5)</f>
        <v>1.5322849511144849</v>
      </c>
      <c r="G18" s="14">
        <f>IF('ひな形(簡略版)'!$E$162=0,VLOOKUP($B$18,$B$20:$BJ$29,G17+1,FALSE),点検補修費入力!G5)</f>
        <v>1.9783154081993515</v>
      </c>
      <c r="H18" s="14">
        <f>IF('ひな形(簡略版)'!$E$162=0,VLOOKUP($B$18,$B$20:$BJ$29,H17+1,FALSE),点検補修費入力!H5)</f>
        <v>2.0439287981242278</v>
      </c>
      <c r="I18" s="14">
        <f>IF('ひな形(簡略版)'!$E$162=0,VLOOKUP($B$18,$B$20:$BJ$29,I17+1,FALSE),点検補修費入力!I5)</f>
        <v>2.4712709980953074</v>
      </c>
      <c r="J18" s="14">
        <f>IF('ひな形(簡略版)'!$E$162=0,VLOOKUP($B$18,$B$20:$BJ$29,J17+1,FALSE),点検補修費入力!J5)</f>
        <v>2.6079369058649369</v>
      </c>
      <c r="K18" s="14">
        <f>IF('ひな形(簡略版)'!$E$162=0,VLOOKUP($B$18,$B$20:$BJ$29,K17+1,FALSE),点検補修費入力!K5)</f>
        <v>2.5865581053219224</v>
      </c>
      <c r="L18" s="14">
        <f>IF('ひな形(簡略版)'!$E$162=0,VLOOKUP($B$18,$B$20:$BJ$29,L17+1,FALSE),点検補修費入力!L5)</f>
        <v>2.6038764606083826</v>
      </c>
      <c r="M18" s="14">
        <f>IF('ひな形(簡略版)'!$E$162=0,VLOOKUP($B$18,$B$20:$BJ$29,M17+1,FALSE),点検補修費入力!M5)</f>
        <v>2.8333676247772854</v>
      </c>
      <c r="N18" s="14">
        <f>IF('ひな形(簡略版)'!$E$162=0,VLOOKUP($B$18,$B$20:$BJ$29,N17+1,FALSE),点検補修費入力!N5)</f>
        <v>3.1215053508323076</v>
      </c>
      <c r="O18" s="14">
        <f>IF('ひな形(簡略版)'!$E$162=0,VLOOKUP($B$18,$B$20:$BJ$29,O17+1,FALSE),点検補修費入力!O5)</f>
        <v>2.9891577940725997</v>
      </c>
      <c r="P18" s="14">
        <f>IF('ひな形(簡略版)'!$E$162=0,VLOOKUP($B$18,$B$20:$BJ$29,P17+1,FALSE),点検補修費入力!P5)</f>
        <v>3.3641127056165949</v>
      </c>
      <c r="Q18" s="14">
        <f>IF('ひな形(簡略版)'!$E$162=0,VLOOKUP($B$18,$B$20:$BJ$29,Q17+1,FALSE),点検補修費入力!Q5)</f>
        <v>3.2029838957923804</v>
      </c>
      <c r="R18" s="14">
        <f>IF('ひな形(簡略版)'!$E$162=0,VLOOKUP($B$18,$B$20:$BJ$29,R17+1,FALSE),点検補修費入力!R5)</f>
        <v>3.3530927342791084</v>
      </c>
      <c r="S18" s="14">
        <f>IF('ひな形(簡略版)'!$E$162=0,VLOOKUP($B$18,$B$20:$BJ$29,S17+1,FALSE),点検補修費入力!S5)</f>
        <v>3.4331164299739529</v>
      </c>
      <c r="T18" s="14">
        <f>IF('ひな形(簡略版)'!$E$162=0,VLOOKUP($B$18,$B$20:$BJ$29,T17+1,FALSE),点検補修費入力!T5)</f>
        <v>3.4272193900181085</v>
      </c>
      <c r="U18" s="14">
        <f>IF('ひな形(簡略版)'!$E$162=0,VLOOKUP($B$18,$B$20:$BJ$29,U17+1,FALSE),点検補修費入力!U5)</f>
        <v>3.513520113602516</v>
      </c>
      <c r="V18" s="14">
        <f>IF('ひな形(簡略版)'!$E$162=0,VLOOKUP($B$18,$B$20:$BJ$29,V17+1,FALSE),点検補修費入力!V5)</f>
        <v>3.5289189674492714</v>
      </c>
      <c r="W18" s="14">
        <f>IF('ひな形(簡略版)'!$E$162=0,VLOOKUP($B$18,$B$20:$BJ$29,W17+1,FALSE),点検補修費入力!W5)</f>
        <v>3.5950290229297486</v>
      </c>
      <c r="X18" s="14">
        <f>IF('ひな形(簡略版)'!$E$162=0,VLOOKUP($B$18,$B$20:$BJ$29,X17+1,FALSE),点検補修費入力!X5)</f>
        <v>3.7678891584204042</v>
      </c>
      <c r="Y18" s="14">
        <f>IF('ひな形(簡略版)'!$E$162=0,VLOOKUP($B$18,$B$20:$BJ$29,Y17+1,FALSE),点検補修費入力!Y5)</f>
        <v>3.9681106826121093</v>
      </c>
      <c r="Z18" s="14">
        <f>IF('ひな形(簡略版)'!$E$162=0,VLOOKUP($B$18,$B$20:$BJ$29,Z17+1,FALSE),点検補修費入力!Z5)</f>
        <v>3.7437783620403602</v>
      </c>
      <c r="AA18" s="14">
        <f>IF('ひな形(簡略版)'!$E$162=0,VLOOKUP($B$18,$B$20:$BJ$29,AA17+1,FALSE),点検補修費入力!AA5)</f>
        <v>3.7429951253036591</v>
      </c>
      <c r="AB18" s="14">
        <f>IF('ひな形(簡略版)'!$E$162=0,VLOOKUP($B$18,$B$20:$BJ$29,AB17+1,FALSE),点検補修費入力!AB5)</f>
        <v>4.2852018053023873</v>
      </c>
      <c r="AC18" s="14">
        <f>IF('ひな形(簡略版)'!$E$162=0,VLOOKUP($B$18,$B$20:$BJ$29,AC17+1,FALSE),点検補修費入力!AC5)</f>
        <v>4.0742126485000778</v>
      </c>
      <c r="AD18" s="14">
        <f>IF('ひな形(簡略版)'!$E$162=0,VLOOKUP($B$18,$B$20:$BJ$29,AD17+1,FALSE),点検補修費入力!AD5)</f>
        <v>4.1561103845446006</v>
      </c>
      <c r="AE18" s="14">
        <f>IF('ひな形(簡略版)'!$E$162=0,VLOOKUP($B$18,$B$20:$BJ$29,AE17+1,FALSE),点検補修費入力!AE5)</f>
        <v>4.6979454311377831</v>
      </c>
      <c r="AF18" s="14">
        <f>IF('ひな形(簡略版)'!$E$162=0,VLOOKUP($B$18,$B$20:$BJ$29,AF17+1,FALSE),点検補修費入力!AF5)</f>
        <v>5.3361935015346988</v>
      </c>
      <c r="AG18" s="14">
        <f>IF('ひな形(簡略版)'!$E$162=0,VLOOKUP($B$18,$B$20:$BJ$29,AG17+1,FALSE),点検補修費入力!AG5)</f>
        <v>5.474019220760721</v>
      </c>
      <c r="AH18" s="14">
        <f>IF('ひな形(簡略版)'!$E$162=0,VLOOKUP($B$18,$B$20:$BJ$29,AH17+1,FALSE),点検補修費入力!AH5)</f>
        <v>5.4408555236606544</v>
      </c>
      <c r="AI18" s="14">
        <f>IF('ひな形(簡略版)'!$E$162=0,VLOOKUP($B$18,$B$20:$BJ$29,AI17+1,FALSE),点検補修費入力!AI5)</f>
        <v>5.1997127686020361</v>
      </c>
      <c r="AJ18" s="14">
        <f>IF('ひな形(簡略版)'!$E$162=0,VLOOKUP($B$18,$B$20:$BJ$29,AJ17+1,FALSE),点検補修費入力!AJ5)</f>
        <v>5.4977729180209547</v>
      </c>
      <c r="AK18" s="14">
        <f>IF('ひな形(簡略版)'!$E$162=0,VLOOKUP($B$18,$B$20:$BJ$29,AK17+1,FALSE),点検補修費入力!AK5)</f>
        <v>5.5596635773268774</v>
      </c>
      <c r="AL18" s="14">
        <f>IF('ひな形(簡略版)'!$E$162=0,VLOOKUP($B$18,$B$20:$BJ$29,AL17+1,FALSE),点検補修費入力!AL5)</f>
        <v>5.8518563501374059</v>
      </c>
      <c r="AM18" s="14">
        <f>IF('ひな形(簡略版)'!$E$162=0,VLOOKUP($B$18,$B$20:$BJ$29,AM17+1,FALSE),点検補修費入力!AM5)</f>
        <v>6.6207091016319852</v>
      </c>
      <c r="AN18" s="14">
        <f>IF('ひな形(簡略版)'!$E$162=0,VLOOKUP($B$18,$B$20:$BJ$29,AN17+1,FALSE),点検補修費入力!AN5)</f>
        <v>6.8500807545024367</v>
      </c>
      <c r="AO18" s="14">
        <f>IF('ひな形(簡略版)'!$E$162=0,VLOOKUP($B$18,$B$20:$BJ$29,AO17+1,FALSE),点検補修費入力!AO5)</f>
        <v>6.8914786571135904</v>
      </c>
      <c r="AP18" s="14">
        <f>IF('ひな形(簡略版)'!$E$162=0,VLOOKUP($B$18,$B$20:$BJ$29,AP17+1,FALSE),点検補修費入力!AP5)</f>
        <v>7.4205638381637504</v>
      </c>
      <c r="AQ18" s="14">
        <f>IF('ひな形(簡略版)'!$E$162=0,VLOOKUP($B$18,$B$20:$BJ$29,AQ17+1,FALSE),点検補修費入力!AQ5)</f>
        <v>7.4761415870912531</v>
      </c>
      <c r="AR18" s="14">
        <f>IF('ひな形(簡略版)'!$E$162=0,VLOOKUP($B$18,$B$20:$BJ$29,AR17+1,FALSE),点検補修費入力!AR5)</f>
        <v>6.997163072094799</v>
      </c>
      <c r="AS18" s="14">
        <f>IF('ひな形(簡略版)'!$E$162=0,VLOOKUP($B$18,$B$20:$BJ$29,AS17+1,FALSE),点検補修費入力!AS5)</f>
        <v>7.8085850902024392</v>
      </c>
      <c r="AT18" s="14">
        <f>IF('ひな形(簡略版)'!$E$162=0,VLOOKUP($B$18,$B$20:$BJ$29,AT17+1,FALSE),点検補修費入力!AT5)</f>
        <v>10.463362235067439</v>
      </c>
      <c r="AU18" s="14">
        <f>IF('ひな形(簡略版)'!$E$162=0,VLOOKUP($B$18,$B$20:$BJ$29,AU17+1,FALSE),点検補修費入力!AU5)</f>
        <v>10.670904624277457</v>
      </c>
      <c r="AV18" s="14">
        <f>IF('ひな形(簡略版)'!$E$162=0,VLOOKUP($B$18,$B$20:$BJ$29,AV17+1,FALSE),点検補修費入力!AV5)</f>
        <v>9.9408208092485566</v>
      </c>
      <c r="AW18" s="14">
        <f>IF('ひな形(簡略版)'!$E$162=0,VLOOKUP($B$18,$B$20:$BJ$29,AW17+1,FALSE),点検補修費入力!AW5)</f>
        <v>10.081803468208093</v>
      </c>
      <c r="AX18" s="14">
        <f>IF('ひな形(簡略版)'!$E$162=0,VLOOKUP($B$18,$B$20:$BJ$29,AX17+1,FALSE),点検補修費入力!AX5)</f>
        <v>16.001236994219653</v>
      </c>
      <c r="AY18" s="14">
        <f>IF('ひな形(簡略版)'!$E$162=0,VLOOKUP($B$18,$B$20:$BJ$29,AY17+1,FALSE),点検補修費入力!AY5)</f>
        <v>14.523109826589595</v>
      </c>
      <c r="AZ18" s="14">
        <f>IF('ひな形(簡略版)'!$E$162=0,VLOOKUP($B$18,$B$20:$BJ$29,AZ17+1,FALSE),点検補修費入力!AZ5)</f>
        <v>14.673063583815029</v>
      </c>
      <c r="BA18" s="14">
        <f>IF('ひな形(簡略版)'!$E$162=0,VLOOKUP($B$18,$B$20:$BJ$29,BA17+1,FALSE),点検補修費入力!BA5)</f>
        <v>14.673063583815029</v>
      </c>
      <c r="BB18" s="14">
        <f>IF('ひな形(簡略版)'!$E$162=0,VLOOKUP($B$18,$B$20:$BJ$29,BB17+1,FALSE),点検補修費入力!BB5)</f>
        <v>14.673063583815029</v>
      </c>
      <c r="BC18" s="14">
        <f>IF('ひな形(簡略版)'!$E$162=0,VLOOKUP($B$18,$B$20:$BJ$29,BC17+1,FALSE),点検補修費入力!BC5)</f>
        <v>14.673063583815029</v>
      </c>
      <c r="BD18" s="14">
        <f>IF('ひな形(簡略版)'!$E$162=0,VLOOKUP($B$18,$B$20:$BJ$29,BD17+1,FALSE),点検補修費入力!BD5)</f>
        <v>14.673063583815029</v>
      </c>
      <c r="BE18" s="14">
        <f>IF('ひな形(簡略版)'!$E$162=0,VLOOKUP($B$18,$B$20:$BJ$29,BE17+1,FALSE),点検補修費入力!BE5)</f>
        <v>14.673063583815029</v>
      </c>
      <c r="BF18" s="14">
        <f>IF('ひな形(簡略版)'!$E$162=0,VLOOKUP($B$18,$B$20:$BJ$29,BF17+1,FALSE),点検補修費入力!BF5)</f>
        <v>14.673063583815029</v>
      </c>
      <c r="BG18" s="14">
        <f>IF('ひな形(簡略版)'!$E$162=0,VLOOKUP($B$18,$B$20:$BJ$29,BG17+1,FALSE),点検補修費入力!BG5)</f>
        <v>14.673063583815029</v>
      </c>
      <c r="BH18" s="14">
        <f>IF('ひな形(簡略版)'!$E$162=0,VLOOKUP($B$18,$B$20:$BJ$29,BH17+1,FALSE),点検補修費入力!BH5)</f>
        <v>14.673063583815029</v>
      </c>
      <c r="BI18" s="14">
        <f>IF('ひな形(簡略版)'!$E$162=0,VLOOKUP($B$18,$B$20:$BJ$29,BI17+1,FALSE),点検補修費入力!BI5)</f>
        <v>14.673063583815029</v>
      </c>
      <c r="BJ18" s="14">
        <f>IF('ひな形(簡略版)'!$E$162=0,VLOOKUP($B$18,$B$20:$BJ$29,BJ17+1,FALSE),点検補修費入力!BJ5)</f>
        <v>14.673063583815029</v>
      </c>
      <c r="BK18" s="14" t="e">
        <f>IF('ひな形(簡略版)'!$E$162=0,VLOOKUP($B$18,$B$20:$BJ$29,BK17+1,FALSE),点検補修費入力!BK5)</f>
        <v>#REF!</v>
      </c>
      <c r="BL18" s="14" t="e">
        <f>IF('ひな形(簡略版)'!$E$162=0,VLOOKUP($B$18,$B$20:$BJ$29,BL17+1,FALSE),点検補修費入力!BL5)</f>
        <v>#REF!</v>
      </c>
      <c r="BM18" s="14" t="e">
        <f>IF('ひな形(簡略版)'!$E$162=0,VLOOKUP($B$18,$B$20:$BJ$29,BM17+1,FALSE),点検補修費入力!BM5)</f>
        <v>#REF!</v>
      </c>
      <c r="BN18" s="14" t="e">
        <f>IF('ひな形(簡略版)'!$E$162=0,VLOOKUP($B$18,$B$20:$BJ$29,BN17+1,FALSE),点検補修費入力!BN5)</f>
        <v>#REF!</v>
      </c>
      <c r="BO18" s="14" t="e">
        <f>IF('ひな形(簡略版)'!$E$162=0,VLOOKUP($B$18,$B$20:$BJ$29,BO17+1,FALSE),点検補修費入力!BO5)</f>
        <v>#REF!</v>
      </c>
      <c r="BP18" s="14" t="e">
        <f>IF('ひな形(簡略版)'!$E$162=0,VLOOKUP($B$18,$B$20:$BJ$29,BP17+1,FALSE),点検補修費入力!BP5)</f>
        <v>#REF!</v>
      </c>
      <c r="BQ18" s="14" t="e">
        <f>IF('ひな形(簡略版)'!$E$162=0,VLOOKUP($B$18,$B$20:$BJ$29,BQ17+1,FALSE),点検補修費入力!BQ5)</f>
        <v>#REF!</v>
      </c>
      <c r="BR18" s="14" t="e">
        <f>IF('ひな形(簡略版)'!$E$162=0,VLOOKUP($B$18,$B$20:$BJ$29,BR17+1,FALSE),点検補修費入力!BR5)</f>
        <v>#REF!</v>
      </c>
      <c r="BS18" s="14" t="e">
        <f>IF('ひな形(簡略版)'!$E$162=0,VLOOKUP($B$18,$B$20:$BJ$29,BS17+1,FALSE),点検補修費入力!BS5)</f>
        <v>#REF!</v>
      </c>
      <c r="BT18" s="14" t="e">
        <f>IF('ひな形(簡略版)'!$E$162=0,VLOOKUP($B$18,$B$20:$BJ$29,BT17+1,FALSE),点検補修費入力!BT5)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6">
        <f>AZ20</f>
        <v>14.673063583815029</v>
      </c>
      <c r="BB20" s="86">
        <f t="shared" ref="BB20:BT23" si="0">BA20</f>
        <v>14.673063583815029</v>
      </c>
      <c r="BC20" s="86">
        <f t="shared" si="0"/>
        <v>14.673063583815029</v>
      </c>
      <c r="BD20" s="86">
        <f t="shared" si="0"/>
        <v>14.673063583815029</v>
      </c>
      <c r="BE20" s="86">
        <f t="shared" si="0"/>
        <v>14.673063583815029</v>
      </c>
      <c r="BF20" s="86">
        <f t="shared" si="0"/>
        <v>14.673063583815029</v>
      </c>
      <c r="BG20" s="86">
        <f t="shared" si="0"/>
        <v>14.673063583815029</v>
      </c>
      <c r="BH20" s="86">
        <f t="shared" si="0"/>
        <v>14.673063583815029</v>
      </c>
      <c r="BI20" s="86">
        <f t="shared" si="0"/>
        <v>14.673063583815029</v>
      </c>
      <c r="BJ20" s="86">
        <f t="shared" si="0"/>
        <v>14.673063583815029</v>
      </c>
      <c r="BK20" s="86">
        <f t="shared" si="0"/>
        <v>14.673063583815029</v>
      </c>
      <c r="BL20" s="86">
        <f t="shared" si="0"/>
        <v>14.673063583815029</v>
      </c>
      <c r="BM20" s="86">
        <f t="shared" si="0"/>
        <v>14.673063583815029</v>
      </c>
      <c r="BN20" s="86">
        <f t="shared" si="0"/>
        <v>14.673063583815029</v>
      </c>
      <c r="BO20" s="86">
        <f t="shared" si="0"/>
        <v>14.673063583815029</v>
      </c>
      <c r="BP20" s="86">
        <f t="shared" si="0"/>
        <v>14.673063583815029</v>
      </c>
      <c r="BQ20" s="86">
        <f t="shared" si="0"/>
        <v>14.673063583815029</v>
      </c>
      <c r="BR20" s="86">
        <f t="shared" si="0"/>
        <v>14.673063583815029</v>
      </c>
      <c r="BS20" s="86">
        <f t="shared" si="0"/>
        <v>14.673063583815029</v>
      </c>
      <c r="BT20" s="86">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6">
        <f t="shared" ref="BA21:BP23" si="1">AZ21</f>
        <v>14.673063583815029</v>
      </c>
      <c r="BB21" s="86">
        <f t="shared" si="1"/>
        <v>14.673063583815029</v>
      </c>
      <c r="BC21" s="86">
        <f t="shared" si="1"/>
        <v>14.673063583815029</v>
      </c>
      <c r="BD21" s="86">
        <f t="shared" si="1"/>
        <v>14.673063583815029</v>
      </c>
      <c r="BE21" s="86">
        <f t="shared" si="1"/>
        <v>14.673063583815029</v>
      </c>
      <c r="BF21" s="86">
        <f t="shared" si="1"/>
        <v>14.673063583815029</v>
      </c>
      <c r="BG21" s="86">
        <f t="shared" si="1"/>
        <v>14.673063583815029</v>
      </c>
      <c r="BH21" s="86">
        <f t="shared" si="1"/>
        <v>14.673063583815029</v>
      </c>
      <c r="BI21" s="86">
        <f t="shared" si="1"/>
        <v>14.673063583815029</v>
      </c>
      <c r="BJ21" s="86">
        <f t="shared" si="1"/>
        <v>14.673063583815029</v>
      </c>
      <c r="BK21" s="86">
        <f t="shared" si="1"/>
        <v>14.673063583815029</v>
      </c>
      <c r="BL21" s="86">
        <f t="shared" si="1"/>
        <v>14.673063583815029</v>
      </c>
      <c r="BM21" s="86">
        <f t="shared" si="1"/>
        <v>14.673063583815029</v>
      </c>
      <c r="BN21" s="86">
        <f t="shared" si="1"/>
        <v>14.673063583815029</v>
      </c>
      <c r="BO21" s="86">
        <f t="shared" si="1"/>
        <v>14.673063583815029</v>
      </c>
      <c r="BP21" s="86">
        <f t="shared" si="1"/>
        <v>14.673063583815029</v>
      </c>
      <c r="BQ21" s="86">
        <f t="shared" si="0"/>
        <v>14.673063583815029</v>
      </c>
      <c r="BR21" s="86">
        <f t="shared" si="0"/>
        <v>14.673063583815029</v>
      </c>
      <c r="BS21" s="86">
        <f t="shared" si="0"/>
        <v>14.673063583815029</v>
      </c>
      <c r="BT21" s="86">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6">
        <f t="shared" si="1"/>
        <v>14.673063583815029</v>
      </c>
      <c r="BB22" s="86">
        <f t="shared" si="0"/>
        <v>14.673063583815029</v>
      </c>
      <c r="BC22" s="86">
        <f t="shared" si="0"/>
        <v>14.673063583815029</v>
      </c>
      <c r="BD22" s="86">
        <f t="shared" si="0"/>
        <v>14.673063583815029</v>
      </c>
      <c r="BE22" s="86">
        <f t="shared" si="0"/>
        <v>14.673063583815029</v>
      </c>
      <c r="BF22" s="86">
        <f t="shared" si="0"/>
        <v>14.673063583815029</v>
      </c>
      <c r="BG22" s="86">
        <f t="shared" si="0"/>
        <v>14.673063583815029</v>
      </c>
      <c r="BH22" s="86">
        <f t="shared" si="0"/>
        <v>14.673063583815029</v>
      </c>
      <c r="BI22" s="86">
        <f t="shared" si="0"/>
        <v>14.673063583815029</v>
      </c>
      <c r="BJ22" s="86">
        <f t="shared" si="0"/>
        <v>14.673063583815029</v>
      </c>
      <c r="BK22" s="86">
        <f t="shared" si="0"/>
        <v>14.673063583815029</v>
      </c>
      <c r="BL22" s="86">
        <f t="shared" si="0"/>
        <v>14.673063583815029</v>
      </c>
      <c r="BM22" s="86">
        <f t="shared" si="0"/>
        <v>14.673063583815029</v>
      </c>
      <c r="BN22" s="86">
        <f t="shared" si="0"/>
        <v>14.673063583815029</v>
      </c>
      <c r="BO22" s="86">
        <f t="shared" si="0"/>
        <v>14.673063583815029</v>
      </c>
      <c r="BP22" s="86">
        <f t="shared" si="0"/>
        <v>14.673063583815029</v>
      </c>
      <c r="BQ22" s="86">
        <f t="shared" si="0"/>
        <v>14.673063583815029</v>
      </c>
      <c r="BR22" s="86">
        <f t="shared" si="0"/>
        <v>14.673063583815029</v>
      </c>
      <c r="BS22" s="86">
        <f t="shared" si="0"/>
        <v>14.673063583815029</v>
      </c>
      <c r="BT22" s="86">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6">
        <f t="shared" si="1"/>
        <v>14.673063583815029</v>
      </c>
      <c r="BB23" s="86">
        <f t="shared" si="0"/>
        <v>14.673063583815029</v>
      </c>
      <c r="BC23" s="86">
        <f t="shared" si="0"/>
        <v>14.673063583815029</v>
      </c>
      <c r="BD23" s="86">
        <f t="shared" si="0"/>
        <v>14.673063583815029</v>
      </c>
      <c r="BE23" s="86">
        <f t="shared" si="0"/>
        <v>14.673063583815029</v>
      </c>
      <c r="BF23" s="86">
        <f t="shared" si="0"/>
        <v>14.673063583815029</v>
      </c>
      <c r="BG23" s="86">
        <f t="shared" si="0"/>
        <v>14.673063583815029</v>
      </c>
      <c r="BH23" s="86">
        <f t="shared" si="0"/>
        <v>14.673063583815029</v>
      </c>
      <c r="BI23" s="86">
        <f t="shared" si="0"/>
        <v>14.673063583815029</v>
      </c>
      <c r="BJ23" s="86">
        <f t="shared" si="0"/>
        <v>14.673063583815029</v>
      </c>
      <c r="BK23" s="86">
        <f t="shared" si="0"/>
        <v>14.673063583815029</v>
      </c>
      <c r="BL23" s="86">
        <f t="shared" si="0"/>
        <v>14.673063583815029</v>
      </c>
      <c r="BM23" s="86">
        <f t="shared" si="0"/>
        <v>14.673063583815029</v>
      </c>
      <c r="BN23" s="86">
        <f t="shared" si="0"/>
        <v>14.673063583815029</v>
      </c>
      <c r="BO23" s="86">
        <f t="shared" si="0"/>
        <v>14.673063583815029</v>
      </c>
      <c r="BP23" s="86">
        <f t="shared" si="0"/>
        <v>14.673063583815029</v>
      </c>
      <c r="BQ23" s="86">
        <f t="shared" si="0"/>
        <v>14.673063583815029</v>
      </c>
      <c r="BR23" s="86">
        <f t="shared" si="0"/>
        <v>14.673063583815029</v>
      </c>
      <c r="BS23" s="86">
        <f t="shared" si="0"/>
        <v>14.673063583815029</v>
      </c>
      <c r="BT23" s="86">
        <f t="shared" si="0"/>
        <v>14.673063583815029</v>
      </c>
    </row>
    <row r="24" spans="2:72" x14ac:dyDescent="0.15">
      <c r="B24" t="s">
        <v>197</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196</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198</v>
      </c>
      <c r="C26" s="85">
        <v>0.23120014839547395</v>
      </c>
      <c r="D26" s="85">
        <v>0.64875908060920995</v>
      </c>
      <c r="E26" s="85">
        <v>1.9660147208221901</v>
      </c>
      <c r="F26" s="85">
        <v>2.7376460508995661</v>
      </c>
      <c r="G26" s="85">
        <v>2.5799784169474438</v>
      </c>
      <c r="H26" s="85">
        <v>3.2574392765995079</v>
      </c>
      <c r="I26" s="85">
        <v>2.9552650428399843</v>
      </c>
      <c r="J26" s="85">
        <v>2.7119904942283575</v>
      </c>
      <c r="K26" s="85">
        <v>2.6534793770843539</v>
      </c>
      <c r="L26" s="85">
        <v>2.8534649396161744</v>
      </c>
      <c r="M26" s="85">
        <v>3.2998809368013435</v>
      </c>
      <c r="N26" s="85">
        <v>3.4684819389101604</v>
      </c>
      <c r="O26" s="85">
        <v>3.2169516133927112</v>
      </c>
      <c r="P26" s="85">
        <v>3.4616423774844081</v>
      </c>
      <c r="Q26" s="85">
        <v>3.8057026112386443</v>
      </c>
      <c r="R26" s="85">
        <v>6.5564744415295335</v>
      </c>
      <c r="S26" s="85">
        <v>7.1397561809364811</v>
      </c>
      <c r="T26" s="87">
        <f>S26</f>
        <v>7.1397561809364811</v>
      </c>
      <c r="U26" s="87">
        <f t="shared" ref="U26:AN26" si="18">T26</f>
        <v>7.1397561809364811</v>
      </c>
      <c r="V26" s="87">
        <f t="shared" si="18"/>
        <v>7.1397561809364811</v>
      </c>
      <c r="W26" s="87">
        <f t="shared" si="18"/>
        <v>7.1397561809364811</v>
      </c>
      <c r="X26" s="87">
        <f t="shared" si="18"/>
        <v>7.1397561809364811</v>
      </c>
      <c r="Y26" s="87">
        <f t="shared" si="18"/>
        <v>7.1397561809364811</v>
      </c>
      <c r="Z26" s="87">
        <f t="shared" si="18"/>
        <v>7.1397561809364811</v>
      </c>
      <c r="AA26" s="87">
        <f t="shared" si="18"/>
        <v>7.1397561809364811</v>
      </c>
      <c r="AB26" s="87">
        <f t="shared" si="18"/>
        <v>7.1397561809364811</v>
      </c>
      <c r="AC26" s="87">
        <f t="shared" si="18"/>
        <v>7.1397561809364811</v>
      </c>
      <c r="AD26" s="87">
        <f t="shared" si="18"/>
        <v>7.1397561809364811</v>
      </c>
      <c r="AE26" s="87">
        <f t="shared" si="18"/>
        <v>7.1397561809364811</v>
      </c>
      <c r="AF26" s="87">
        <f t="shared" si="18"/>
        <v>7.1397561809364811</v>
      </c>
      <c r="AG26" s="87">
        <f t="shared" si="18"/>
        <v>7.1397561809364811</v>
      </c>
      <c r="AH26" s="87">
        <f t="shared" si="18"/>
        <v>7.1397561809364811</v>
      </c>
      <c r="AI26" s="87">
        <f t="shared" si="18"/>
        <v>7.1397561809364811</v>
      </c>
      <c r="AJ26" s="87">
        <f t="shared" si="18"/>
        <v>7.1397561809364811</v>
      </c>
      <c r="AK26" s="87">
        <f t="shared" si="18"/>
        <v>7.1397561809364811</v>
      </c>
      <c r="AL26" s="87">
        <f t="shared" si="18"/>
        <v>7.1397561809364811</v>
      </c>
      <c r="AM26" s="87">
        <f t="shared" si="18"/>
        <v>7.1397561809364811</v>
      </c>
      <c r="AN26" s="87">
        <f t="shared" si="18"/>
        <v>7.1397561809364811</v>
      </c>
      <c r="AO26" s="87">
        <f t="shared" ref="AO26:BT28" si="19">AO25</f>
        <v>11.919367782974684</v>
      </c>
      <c r="AP26" s="87">
        <f t="shared" si="19"/>
        <v>7.2146289160392412</v>
      </c>
      <c r="AQ26" s="87">
        <f t="shared" si="19"/>
        <v>10.634433065797468</v>
      </c>
      <c r="AR26" s="87">
        <f t="shared" si="19"/>
        <v>9.5874556284430401</v>
      </c>
      <c r="AS26" s="87">
        <f t="shared" si="19"/>
        <v>8.5331001860206293</v>
      </c>
      <c r="AT26" s="87">
        <f t="shared" si="19"/>
        <v>10.05161378863291</v>
      </c>
      <c r="AU26" s="87">
        <f t="shared" si="19"/>
        <v>10.05161378863291</v>
      </c>
      <c r="AV26" s="87">
        <f t="shared" si="19"/>
        <v>10.05161378863291</v>
      </c>
      <c r="AW26" s="87">
        <f t="shared" si="19"/>
        <v>10.05161378863291</v>
      </c>
      <c r="AX26" s="87">
        <f t="shared" si="19"/>
        <v>10.05161378863291</v>
      </c>
      <c r="AY26" s="87">
        <f t="shared" si="19"/>
        <v>10.05161378863291</v>
      </c>
      <c r="AZ26" s="87">
        <f t="shared" si="19"/>
        <v>10.05161378863291</v>
      </c>
      <c r="BA26" s="87">
        <f t="shared" si="19"/>
        <v>10.05161378863291</v>
      </c>
      <c r="BB26" s="87">
        <f t="shared" si="19"/>
        <v>10.05161378863291</v>
      </c>
      <c r="BC26" s="87">
        <f t="shared" si="19"/>
        <v>10.05161378863291</v>
      </c>
      <c r="BD26" s="87">
        <f t="shared" si="19"/>
        <v>10.05161378863291</v>
      </c>
      <c r="BE26" s="87">
        <f t="shared" si="19"/>
        <v>10.05161378863291</v>
      </c>
      <c r="BF26" s="87">
        <f t="shared" si="19"/>
        <v>10.05161378863291</v>
      </c>
      <c r="BG26" s="87">
        <f t="shared" si="19"/>
        <v>10.05161378863291</v>
      </c>
      <c r="BH26" s="87">
        <f t="shared" si="19"/>
        <v>10.05161378863291</v>
      </c>
      <c r="BI26" s="87">
        <f t="shared" si="19"/>
        <v>10.05161378863291</v>
      </c>
      <c r="BJ26" s="87">
        <f t="shared" si="19"/>
        <v>10.05161378863291</v>
      </c>
      <c r="BK26" s="87">
        <f t="shared" si="19"/>
        <v>10.05161378863291</v>
      </c>
      <c r="BL26" s="87">
        <f t="shared" si="19"/>
        <v>10.05161378863291</v>
      </c>
      <c r="BM26" s="87">
        <f t="shared" si="19"/>
        <v>10.05161378863291</v>
      </c>
      <c r="BN26" s="87">
        <f t="shared" si="19"/>
        <v>10.05161378863291</v>
      </c>
      <c r="BO26" s="87">
        <f t="shared" si="19"/>
        <v>10.05161378863291</v>
      </c>
      <c r="BP26" s="87">
        <f t="shared" si="19"/>
        <v>10.05161378863291</v>
      </c>
      <c r="BQ26" s="87">
        <f t="shared" si="19"/>
        <v>10.05161378863291</v>
      </c>
      <c r="BR26" s="87">
        <f t="shared" si="19"/>
        <v>10.05161378863291</v>
      </c>
      <c r="BS26" s="87">
        <f t="shared" si="19"/>
        <v>10.05161378863291</v>
      </c>
      <c r="BT26" s="87">
        <f t="shared" si="19"/>
        <v>10.05161378863291</v>
      </c>
    </row>
    <row r="27" spans="2:72" x14ac:dyDescent="0.15">
      <c r="B27" t="s">
        <v>199</v>
      </c>
      <c r="C27" s="85">
        <f>D27/2</f>
        <v>4.2640353377030489E-2</v>
      </c>
      <c r="D27" s="85">
        <v>8.5280706754060978E-2</v>
      </c>
      <c r="E27" s="85">
        <v>0.21185522941008836</v>
      </c>
      <c r="F27" s="85">
        <v>0.165773724707894</v>
      </c>
      <c r="G27" s="85">
        <v>0.49373040752351099</v>
      </c>
      <c r="H27" s="85">
        <v>0.41892277001994871</v>
      </c>
      <c r="I27" s="85">
        <v>1.1471601595896268</v>
      </c>
      <c r="J27" s="85">
        <v>0.4352009119407238</v>
      </c>
      <c r="K27" s="85">
        <v>0.46380735252208605</v>
      </c>
      <c r="L27" s="85">
        <v>0.73311484753491019</v>
      </c>
      <c r="M27" s="85">
        <v>0.59098033627814195</v>
      </c>
      <c r="N27" s="85">
        <v>2.1095753776004562</v>
      </c>
      <c r="O27" s="85">
        <v>1.2418067825591337</v>
      </c>
      <c r="P27" s="85">
        <v>0.46081504702194354</v>
      </c>
      <c r="Q27" s="85">
        <v>0.88586491878027918</v>
      </c>
      <c r="R27" s="85">
        <v>1.3109147905386149</v>
      </c>
      <c r="S27" s="85">
        <v>0.37047591906526078</v>
      </c>
      <c r="T27" s="85">
        <v>0.45597036192647478</v>
      </c>
      <c r="U27" s="85">
        <v>0.25648332858364209</v>
      </c>
      <c r="V27" s="85">
        <v>0.68395554288971216</v>
      </c>
      <c r="W27" s="85">
        <v>0.48446850954687948</v>
      </c>
      <c r="X27" s="85">
        <v>1.6243944143630662</v>
      </c>
      <c r="Y27" s="85">
        <v>1.0829296095753778</v>
      </c>
      <c r="Z27" s="85">
        <v>0.48446850954687948</v>
      </c>
      <c r="AA27" s="85">
        <v>1.1114277571957822</v>
      </c>
      <c r="AB27" s="85">
        <v>0.91194072385294955</v>
      </c>
      <c r="AC27" s="85">
        <v>0.54146480478768888</v>
      </c>
      <c r="AD27" s="85">
        <v>1.2824166429182102</v>
      </c>
      <c r="AE27" s="85">
        <v>0.39897406668566543</v>
      </c>
      <c r="AF27" s="87">
        <f>AF25</f>
        <v>4.8481405740438772</v>
      </c>
      <c r="AG27" s="87">
        <f t="shared" ref="AG27:BT27" si="20">AG25</f>
        <v>7.408540163678782</v>
      </c>
      <c r="AH27" s="87">
        <f t="shared" si="20"/>
        <v>5.616199406057043</v>
      </c>
      <c r="AI27" s="87">
        <f t="shared" si="20"/>
        <v>5.6324543805694054</v>
      </c>
      <c r="AJ27" s="87">
        <f t="shared" si="20"/>
        <v>3.0403284938000974</v>
      </c>
      <c r="AK27" s="87">
        <f t="shared" si="20"/>
        <v>2.6749585314041959</v>
      </c>
      <c r="AL27" s="87">
        <f t="shared" si="20"/>
        <v>3.3907575225518984</v>
      </c>
      <c r="AM27" s="87">
        <f t="shared" si="20"/>
        <v>1.7692373041917719</v>
      </c>
      <c r="AN27" s="87">
        <f t="shared" si="20"/>
        <v>5.0875164543000002</v>
      </c>
      <c r="AO27" s="87">
        <f t="shared" si="20"/>
        <v>11.919367782974684</v>
      </c>
      <c r="AP27" s="87">
        <f t="shared" si="20"/>
        <v>7.2146289160392412</v>
      </c>
      <c r="AQ27" s="87">
        <f t="shared" si="20"/>
        <v>10.634433065797468</v>
      </c>
      <c r="AR27" s="87">
        <f t="shared" si="20"/>
        <v>9.5874556284430401</v>
      </c>
      <c r="AS27" s="87">
        <f t="shared" si="20"/>
        <v>8.5331001860206293</v>
      </c>
      <c r="AT27" s="87">
        <f t="shared" si="20"/>
        <v>10.05161378863291</v>
      </c>
      <c r="AU27" s="87">
        <f t="shared" si="20"/>
        <v>10.05161378863291</v>
      </c>
      <c r="AV27" s="87">
        <f t="shared" si="20"/>
        <v>10.05161378863291</v>
      </c>
      <c r="AW27" s="87">
        <f t="shared" si="20"/>
        <v>10.05161378863291</v>
      </c>
      <c r="AX27" s="87">
        <f t="shared" si="20"/>
        <v>10.05161378863291</v>
      </c>
      <c r="AY27" s="87">
        <f t="shared" si="20"/>
        <v>10.05161378863291</v>
      </c>
      <c r="AZ27" s="87">
        <f t="shared" si="20"/>
        <v>10.05161378863291</v>
      </c>
      <c r="BA27" s="87">
        <f t="shared" si="20"/>
        <v>10.05161378863291</v>
      </c>
      <c r="BB27" s="87">
        <f t="shared" si="20"/>
        <v>10.05161378863291</v>
      </c>
      <c r="BC27" s="87">
        <f t="shared" si="20"/>
        <v>10.05161378863291</v>
      </c>
      <c r="BD27" s="87">
        <f t="shared" si="20"/>
        <v>10.05161378863291</v>
      </c>
      <c r="BE27" s="87">
        <f t="shared" si="20"/>
        <v>10.05161378863291</v>
      </c>
      <c r="BF27" s="87">
        <f t="shared" si="20"/>
        <v>10.05161378863291</v>
      </c>
      <c r="BG27" s="87">
        <f t="shared" si="20"/>
        <v>10.05161378863291</v>
      </c>
      <c r="BH27" s="87">
        <f t="shared" si="20"/>
        <v>10.05161378863291</v>
      </c>
      <c r="BI27" s="87">
        <f t="shared" si="20"/>
        <v>10.05161378863291</v>
      </c>
      <c r="BJ27" s="87">
        <f t="shared" si="20"/>
        <v>10.05161378863291</v>
      </c>
      <c r="BK27" s="87">
        <f t="shared" si="20"/>
        <v>10.05161378863291</v>
      </c>
      <c r="BL27" s="87">
        <f t="shared" si="20"/>
        <v>10.05161378863291</v>
      </c>
      <c r="BM27" s="87">
        <f t="shared" si="20"/>
        <v>10.05161378863291</v>
      </c>
      <c r="BN27" s="87">
        <f t="shared" si="20"/>
        <v>10.05161378863291</v>
      </c>
      <c r="BO27" s="87">
        <f t="shared" si="20"/>
        <v>10.05161378863291</v>
      </c>
      <c r="BP27" s="87">
        <f t="shared" si="20"/>
        <v>10.05161378863291</v>
      </c>
      <c r="BQ27" s="87">
        <f t="shared" si="20"/>
        <v>10.05161378863291</v>
      </c>
      <c r="BR27" s="87">
        <f t="shared" si="20"/>
        <v>10.05161378863291</v>
      </c>
      <c r="BS27" s="87">
        <f t="shared" si="20"/>
        <v>10.05161378863291</v>
      </c>
      <c r="BT27" s="87">
        <f t="shared" si="20"/>
        <v>10.05161378863291</v>
      </c>
    </row>
    <row r="28" spans="2:72" x14ac:dyDescent="0.15">
      <c r="B28" t="s">
        <v>200</v>
      </c>
      <c r="C28" s="85">
        <v>0.23120014839547395</v>
      </c>
      <c r="D28" s="85">
        <v>0.64875908060920995</v>
      </c>
      <c r="E28" s="85">
        <v>1.9660147208221901</v>
      </c>
      <c r="F28" s="85">
        <v>2.7376460508995661</v>
      </c>
      <c r="G28" s="85">
        <v>2.5799784169474438</v>
      </c>
      <c r="H28" s="85">
        <v>3.2574392765995079</v>
      </c>
      <c r="I28" s="85">
        <v>2.9552650428399843</v>
      </c>
      <c r="J28" s="85">
        <v>2.7119904942283575</v>
      </c>
      <c r="K28" s="85">
        <v>2.6534793770843539</v>
      </c>
      <c r="L28" s="85">
        <v>2.8534649396161744</v>
      </c>
      <c r="M28" s="85">
        <v>3.2998809368013435</v>
      </c>
      <c r="N28" s="85">
        <v>3.4684819389101604</v>
      </c>
      <c r="O28" s="85">
        <v>3.2169516133927112</v>
      </c>
      <c r="P28" s="85">
        <v>3.4616423774844081</v>
      </c>
      <c r="Q28" s="85">
        <v>3.8057026112386443</v>
      </c>
      <c r="R28" s="85">
        <v>6.5564744415295335</v>
      </c>
      <c r="S28" s="85">
        <v>7.1397561809364811</v>
      </c>
      <c r="T28" s="87">
        <f>S28</f>
        <v>7.1397561809364811</v>
      </c>
      <c r="U28" s="87">
        <f t="shared" ref="U28" si="21">T28</f>
        <v>7.1397561809364811</v>
      </c>
      <c r="V28" s="87">
        <f t="shared" ref="V28" si="22">U28</f>
        <v>7.1397561809364811</v>
      </c>
      <c r="W28" s="87">
        <f t="shared" ref="W28" si="23">V28</f>
        <v>7.1397561809364811</v>
      </c>
      <c r="X28" s="87">
        <f t="shared" ref="X28" si="24">W28</f>
        <v>7.1397561809364811</v>
      </c>
      <c r="Y28" s="87">
        <f t="shared" ref="Y28" si="25">X28</f>
        <v>7.1397561809364811</v>
      </c>
      <c r="Z28" s="87">
        <f t="shared" ref="Z28" si="26">Y28</f>
        <v>7.1397561809364811</v>
      </c>
      <c r="AA28" s="87">
        <f t="shared" ref="AA28" si="27">Z28</f>
        <v>7.1397561809364811</v>
      </c>
      <c r="AB28" s="87">
        <f t="shared" ref="AB28" si="28">AA28</f>
        <v>7.1397561809364811</v>
      </c>
      <c r="AC28" s="87">
        <f t="shared" ref="AC28" si="29">AB28</f>
        <v>7.1397561809364811</v>
      </c>
      <c r="AD28" s="87">
        <f t="shared" ref="AD28" si="30">AC28</f>
        <v>7.1397561809364811</v>
      </c>
      <c r="AE28" s="87">
        <f t="shared" ref="AE28" si="31">AD28</f>
        <v>7.1397561809364811</v>
      </c>
      <c r="AF28" s="87">
        <f t="shared" ref="AF28" si="32">AE28</f>
        <v>7.1397561809364811</v>
      </c>
      <c r="AG28" s="87">
        <f t="shared" ref="AG28" si="33">AF28</f>
        <v>7.1397561809364811</v>
      </c>
      <c r="AH28" s="87">
        <f t="shared" ref="AH28" si="34">AG28</f>
        <v>7.1397561809364811</v>
      </c>
      <c r="AI28" s="87">
        <f t="shared" ref="AI28" si="35">AH28</f>
        <v>7.1397561809364811</v>
      </c>
      <c r="AJ28" s="87">
        <f t="shared" ref="AJ28" si="36">AI28</f>
        <v>7.1397561809364811</v>
      </c>
      <c r="AK28" s="87">
        <f t="shared" ref="AK28" si="37">AJ28</f>
        <v>7.1397561809364811</v>
      </c>
      <c r="AL28" s="87">
        <f t="shared" ref="AL28" si="38">AK28</f>
        <v>7.1397561809364811</v>
      </c>
      <c r="AM28" s="87">
        <f t="shared" ref="AM28" si="39">AL28</f>
        <v>7.1397561809364811</v>
      </c>
      <c r="AN28" s="87">
        <f t="shared" ref="AN28" si="40">AM28</f>
        <v>7.1397561809364811</v>
      </c>
      <c r="AO28" s="87">
        <f t="shared" si="19"/>
        <v>11.919367782974684</v>
      </c>
      <c r="AP28" s="87">
        <f t="shared" si="19"/>
        <v>7.2146289160392412</v>
      </c>
      <c r="AQ28" s="87">
        <f t="shared" si="19"/>
        <v>10.634433065797468</v>
      </c>
      <c r="AR28" s="87">
        <f t="shared" si="19"/>
        <v>9.5874556284430401</v>
      </c>
      <c r="AS28" s="87">
        <f t="shared" si="19"/>
        <v>8.5331001860206293</v>
      </c>
      <c r="AT28" s="87">
        <f t="shared" si="19"/>
        <v>10.05161378863291</v>
      </c>
      <c r="AU28" s="87">
        <f t="shared" si="19"/>
        <v>10.05161378863291</v>
      </c>
      <c r="AV28" s="87">
        <f t="shared" si="19"/>
        <v>10.05161378863291</v>
      </c>
      <c r="AW28" s="87">
        <f t="shared" si="19"/>
        <v>10.05161378863291</v>
      </c>
      <c r="AX28" s="87">
        <f t="shared" si="19"/>
        <v>10.05161378863291</v>
      </c>
      <c r="AY28" s="87">
        <f t="shared" si="19"/>
        <v>10.05161378863291</v>
      </c>
      <c r="AZ28" s="87">
        <f t="shared" si="19"/>
        <v>10.05161378863291</v>
      </c>
      <c r="BA28" s="87">
        <f t="shared" si="19"/>
        <v>10.05161378863291</v>
      </c>
      <c r="BB28" s="87">
        <f t="shared" si="19"/>
        <v>10.05161378863291</v>
      </c>
      <c r="BC28" s="87">
        <f t="shared" si="19"/>
        <v>10.05161378863291</v>
      </c>
      <c r="BD28" s="87">
        <f t="shared" si="19"/>
        <v>10.05161378863291</v>
      </c>
      <c r="BE28" s="87">
        <f t="shared" si="19"/>
        <v>10.05161378863291</v>
      </c>
      <c r="BF28" s="87">
        <f t="shared" si="19"/>
        <v>10.05161378863291</v>
      </c>
      <c r="BG28" s="87">
        <f t="shared" si="19"/>
        <v>10.05161378863291</v>
      </c>
      <c r="BH28" s="87">
        <f t="shared" si="19"/>
        <v>10.05161378863291</v>
      </c>
      <c r="BI28" s="87">
        <f t="shared" si="19"/>
        <v>10.05161378863291</v>
      </c>
      <c r="BJ28" s="87">
        <f t="shared" si="19"/>
        <v>10.05161378863291</v>
      </c>
      <c r="BK28" s="87">
        <f t="shared" si="19"/>
        <v>10.05161378863291</v>
      </c>
      <c r="BL28" s="87">
        <f t="shared" si="19"/>
        <v>10.05161378863291</v>
      </c>
      <c r="BM28" s="87">
        <f t="shared" si="19"/>
        <v>10.05161378863291</v>
      </c>
      <c r="BN28" s="87">
        <f t="shared" si="19"/>
        <v>10.05161378863291</v>
      </c>
      <c r="BO28" s="87">
        <f t="shared" si="19"/>
        <v>10.05161378863291</v>
      </c>
      <c r="BP28" s="87">
        <f t="shared" si="19"/>
        <v>10.05161378863291</v>
      </c>
      <c r="BQ28" s="87">
        <f t="shared" si="19"/>
        <v>10.05161378863291</v>
      </c>
      <c r="BR28" s="87">
        <f t="shared" si="19"/>
        <v>10.05161378863291</v>
      </c>
      <c r="BS28" s="87">
        <f t="shared" si="19"/>
        <v>10.05161378863291</v>
      </c>
      <c r="BT28" s="87">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'ひな形(簡略版)'!E163/100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IF('ひな形(簡略版)'!E151&gt;0,'ひな形(簡略版)'!E151*1000,'ひな形(簡略版)'!E150*D3)</f>
        <v>14911828.26346707</v>
      </c>
      <c r="E36" t="s">
        <v>18</v>
      </c>
      <c r="F36" s="1">
        <f>C36-F37</f>
        <v>10884220.034139838</v>
      </c>
    </row>
    <row r="37" spans="1:72" x14ac:dyDescent="0.15">
      <c r="A37" t="s">
        <v>17</v>
      </c>
      <c r="B37" t="s">
        <v>16</v>
      </c>
      <c r="F37" s="23">
        <f>IF('ひな形(簡略版)'!E154&gt;0,'ひな形(簡略版)'!E154*1000,E3*EXP(F3*'ひな形(簡略版)'!E150)*'ひな形(簡略版)'!E150)</f>
        <v>4027608.2293272326</v>
      </c>
    </row>
    <row r="38" spans="1:72" x14ac:dyDescent="0.15">
      <c r="B38" t="s">
        <v>83</v>
      </c>
      <c r="F38" s="23">
        <f ca="1">SUM(C61:AQ62)</f>
        <v>9644873.2683494482</v>
      </c>
    </row>
    <row r="39" spans="1:72" x14ac:dyDescent="0.15">
      <c r="B39" t="s">
        <v>1</v>
      </c>
      <c r="C39" s="23">
        <f>IF('ひな形(簡略版)'!E160&gt;0,'ひな形(簡略版)'!E160*1000,G3*EXP(H3*'ひな形(簡略版)'!E159)*'ひな形(簡略版)'!E159)</f>
        <v>14538956.333614698</v>
      </c>
    </row>
    <row r="40" spans="1:72" x14ac:dyDescent="0.15">
      <c r="B40" s="105" t="s">
        <v>243</v>
      </c>
      <c r="C40" s="106">
        <f>'ひな形(簡略版)'!E161*1000</f>
        <v>0</v>
      </c>
    </row>
    <row r="41" spans="1:72" x14ac:dyDescent="0.15">
      <c r="B41" t="s">
        <v>84</v>
      </c>
      <c r="C41" s="23">
        <f ca="1">SUM(C79:AQ80)</f>
        <v>5858084.852371728</v>
      </c>
    </row>
    <row r="42" spans="1:72" x14ac:dyDescent="0.15">
      <c r="A42" s="24" t="s">
        <v>55</v>
      </c>
      <c r="B42" t="s">
        <v>16</v>
      </c>
      <c r="F42" s="25">
        <f>SUM(C67:E67)</f>
        <v>3874686.2206200343</v>
      </c>
    </row>
    <row r="43" spans="1:72" x14ac:dyDescent="0.15">
      <c r="A43" s="24"/>
      <c r="B43" t="s">
        <v>83</v>
      </c>
      <c r="F43" s="25">
        <f ca="1">SUM(C65:AQ66)</f>
        <v>7127259.1350928321</v>
      </c>
    </row>
    <row r="44" spans="1:72" x14ac:dyDescent="0.15">
      <c r="B44" t="s">
        <v>1</v>
      </c>
      <c r="C44" s="25">
        <f>SUM(C86:R86)</f>
        <v>12931707.485222725</v>
      </c>
    </row>
    <row r="45" spans="1:72" x14ac:dyDescent="0.15">
      <c r="B45" s="105" t="s">
        <v>243</v>
      </c>
      <c r="C45" s="106">
        <f>SUM(C87:R87)</f>
        <v>0</v>
      </c>
    </row>
    <row r="46" spans="1:72" x14ac:dyDescent="0.15">
      <c r="B46" t="s">
        <v>84</v>
      </c>
      <c r="C46" s="25">
        <f ca="1">SUM(C84:AQ85)</f>
        <v>4570869.1794073191</v>
      </c>
    </row>
    <row r="47" spans="1:72" x14ac:dyDescent="0.15">
      <c r="B47" t="s">
        <v>63</v>
      </c>
      <c r="C47">
        <f>'ひな形(簡略版)'!E158</f>
        <v>20</v>
      </c>
    </row>
    <row r="48" spans="1:72" x14ac:dyDescent="0.15">
      <c r="B48" t="s">
        <v>64</v>
      </c>
      <c r="C48">
        <f>IF('ひな形(簡略版)'!E156+'ひな形(簡略版)'!E158-'ひな形(簡略版)'!E155&lt;0,0,'ひな形(簡略版)'!E156+'ひな形(簡略版)'!E158-'ひな形(簡略版)'!E155)</f>
        <v>10</v>
      </c>
    </row>
    <row r="49" spans="1:43" x14ac:dyDescent="0.15">
      <c r="B49" t="s">
        <v>65</v>
      </c>
      <c r="C49">
        <f>IF(C48&gt;C47,0,C48/C47)</f>
        <v>0.5</v>
      </c>
    </row>
    <row r="50" spans="1:43" x14ac:dyDescent="0.15">
      <c r="B50" t="s">
        <v>66</v>
      </c>
      <c r="C50">
        <f>'ひな形(簡略版)'!E155-'ひな形(簡略版)'!E152+1</f>
        <v>16</v>
      </c>
    </row>
    <row r="51" spans="1:43" x14ac:dyDescent="0.15">
      <c r="B51" t="s">
        <v>67</v>
      </c>
      <c r="C51" s="22">
        <f>(1+$A33)^(C50-1)</f>
        <v>1.8009435055069167</v>
      </c>
    </row>
    <row r="52" spans="1:43" x14ac:dyDescent="0.15">
      <c r="B52" t="s">
        <v>68</v>
      </c>
      <c r="C52" s="25">
        <f>C39*C49/C51</f>
        <v>4036483.1792772911</v>
      </c>
    </row>
    <row r="54" spans="1:43" x14ac:dyDescent="0.15">
      <c r="B54" t="s">
        <v>90</v>
      </c>
      <c r="C54">
        <f>'ひな形(簡略版)'!E152</f>
        <v>2021</v>
      </c>
    </row>
    <row r="55" spans="1:43" x14ac:dyDescent="0.15">
      <c r="B55" t="s">
        <v>92</v>
      </c>
      <c r="C55">
        <f>'ひな形(簡略版)'!E153</f>
        <v>3</v>
      </c>
    </row>
    <row r="56" spans="1:43" x14ac:dyDescent="0.15">
      <c r="B56" t="s">
        <v>91</v>
      </c>
      <c r="C56">
        <f>C54+C55-1</f>
        <v>2023</v>
      </c>
    </row>
    <row r="57" spans="1:43" x14ac:dyDescent="0.15">
      <c r="B57" t="s">
        <v>93</v>
      </c>
      <c r="C57">
        <f>'ひな形(簡略版)'!E155</f>
        <v>2036</v>
      </c>
    </row>
    <row r="59" spans="1:43" x14ac:dyDescent="0.15">
      <c r="C59">
        <f>'ひな形(簡略版)'!E152</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C59-'ひな形(簡略版)'!$E149</f>
        <v>21</v>
      </c>
      <c r="D60">
        <f>D59-'ひな形(簡略版)'!$E149</f>
        <v>22</v>
      </c>
      <c r="E60">
        <f>E59-'ひな形(簡略版)'!$E149</f>
        <v>23</v>
      </c>
      <c r="F60">
        <f>F59-'ひな形(簡略版)'!$E149</f>
        <v>24</v>
      </c>
      <c r="G60">
        <f>G59-'ひな形(簡略版)'!$E149</f>
        <v>25</v>
      </c>
      <c r="H60">
        <f>H59-'ひな形(簡略版)'!$E149</f>
        <v>26</v>
      </c>
      <c r="I60">
        <f>I59-'ひな形(簡略版)'!$E149</f>
        <v>27</v>
      </c>
      <c r="J60">
        <f>J59-'ひな形(簡略版)'!$E149</f>
        <v>28</v>
      </c>
      <c r="K60">
        <f>K59-'ひな形(簡略版)'!$E149</f>
        <v>29</v>
      </c>
      <c r="L60">
        <f>L59-'ひな形(簡略版)'!$E149</f>
        <v>30</v>
      </c>
      <c r="M60">
        <f>M59-'ひな形(簡略版)'!$E149</f>
        <v>31</v>
      </c>
      <c r="N60">
        <f>N59-'ひな形(簡略版)'!$E149</f>
        <v>32</v>
      </c>
      <c r="O60">
        <f>O59-'ひな形(簡略版)'!$E149</f>
        <v>33</v>
      </c>
      <c r="P60">
        <f>P59-'ひな形(簡略版)'!$E149</f>
        <v>34</v>
      </c>
      <c r="Q60">
        <f>Q59-'ひな形(簡略版)'!$E149</f>
        <v>35</v>
      </c>
      <c r="R60">
        <f>R59-'ひな形(簡略版)'!$E149</f>
        <v>36</v>
      </c>
      <c r="S60">
        <f>S59-'ひな形(簡略版)'!$E149</f>
        <v>37</v>
      </c>
      <c r="T60">
        <f>T59-'ひな形(簡略版)'!$E149</f>
        <v>38</v>
      </c>
      <c r="U60">
        <f>U59-'ひな形(簡略版)'!$E149</f>
        <v>39</v>
      </c>
      <c r="V60">
        <f>V59-'ひな形(簡略版)'!$E149</f>
        <v>40</v>
      </c>
      <c r="W60">
        <f>W59-'ひな形(簡略版)'!$E149</f>
        <v>41</v>
      </c>
      <c r="X60">
        <f>X59-'ひな形(簡略版)'!$E149</f>
        <v>42</v>
      </c>
      <c r="Y60">
        <f>Y59-'ひな形(簡略版)'!$E149</f>
        <v>43</v>
      </c>
      <c r="Z60">
        <f>Z59-'ひな形(簡略版)'!$E149</f>
        <v>44</v>
      </c>
      <c r="AA60">
        <f>AA59-'ひな形(簡略版)'!$E149</f>
        <v>45</v>
      </c>
      <c r="AB60">
        <f>AB59-'ひな形(簡略版)'!$E149</f>
        <v>46</v>
      </c>
      <c r="AC60">
        <f>AC59-'ひな形(簡略版)'!$E149</f>
        <v>47</v>
      </c>
      <c r="AD60">
        <f>AD59-'ひな形(簡略版)'!$E149</f>
        <v>48</v>
      </c>
      <c r="AE60">
        <f>AE59-'ひな形(簡略版)'!$E149</f>
        <v>49</v>
      </c>
      <c r="AF60">
        <f>AF59-'ひな形(簡略版)'!$E149</f>
        <v>50</v>
      </c>
      <c r="AG60">
        <f>AG59-'ひな形(簡略版)'!$E149</f>
        <v>51</v>
      </c>
      <c r="AH60">
        <f>AH59-'ひな形(簡略版)'!$E149</f>
        <v>52</v>
      </c>
      <c r="AI60">
        <f>AI59-'ひな形(簡略版)'!$E149</f>
        <v>53</v>
      </c>
      <c r="AJ60">
        <f>AJ59-'ひな形(簡略版)'!$E149</f>
        <v>54</v>
      </c>
      <c r="AK60">
        <f>AK59-'ひな形(簡略版)'!$E149</f>
        <v>55</v>
      </c>
      <c r="AL60">
        <f>AL59-'ひな形(簡略版)'!$E149</f>
        <v>56</v>
      </c>
      <c r="AM60">
        <f>AM59-'ひな形(簡略版)'!$E149</f>
        <v>57</v>
      </c>
      <c r="AN60">
        <f>AN59-'ひな形(簡略版)'!$E149</f>
        <v>58</v>
      </c>
      <c r="AO60">
        <f>AO59-'ひな形(簡略版)'!$E149</f>
        <v>59</v>
      </c>
      <c r="AP60">
        <f>AP59-'ひな形(簡略版)'!$E149</f>
        <v>60</v>
      </c>
      <c r="AQ60">
        <f>AQ59-'ひな形(簡略版)'!$E149</f>
        <v>61</v>
      </c>
    </row>
    <row r="61" spans="1:43" x14ac:dyDescent="0.15">
      <c r="A61" t="s">
        <v>20</v>
      </c>
      <c r="B61" t="s">
        <v>57</v>
      </c>
      <c r="C61" s="1">
        <f t="shared" ref="C61:S61" ca="1" si="77">IF(C59&lt;=$C$57,IF(C59&lt;=$C$56,$C$36,$F$36)*OFFSET($B$18,0,C$60)/100,0)</f>
        <v>536084.55392108229</v>
      </c>
      <c r="D61" s="1">
        <f t="shared" ca="1" si="77"/>
        <v>561861.16046144534</v>
      </c>
      <c r="E61" s="1">
        <f t="shared" ca="1" si="77"/>
        <v>591717.85029540863</v>
      </c>
      <c r="F61" s="1">
        <f t="shared" ca="1" si="77"/>
        <v>407481.07451498916</v>
      </c>
      <c r="G61" s="1">
        <f t="shared" ca="1" si="77"/>
        <v>407395.82530517841</v>
      </c>
      <c r="H61" s="1">
        <f t="shared" ca="1" si="77"/>
        <v>466410.79339604446</v>
      </c>
      <c r="I61" s="1">
        <f t="shared" ca="1" si="77"/>
        <v>443446.26932150475</v>
      </c>
      <c r="J61" s="1">
        <f t="shared" ca="1" si="77"/>
        <v>452360.19911556965</v>
      </c>
      <c r="K61" s="1">
        <f t="shared" ca="1" si="77"/>
        <v>511334.71780885576</v>
      </c>
      <c r="L61" s="1">
        <f t="shared" ca="1" si="77"/>
        <v>580803.04215450783</v>
      </c>
      <c r="M61" s="1">
        <f t="shared" ca="1" si="77"/>
        <v>595804.2966987039</v>
      </c>
      <c r="N61" s="1">
        <f t="shared" ca="1" si="77"/>
        <v>592194.68693487695</v>
      </c>
      <c r="O61" s="1">
        <f t="shared" ca="1" si="77"/>
        <v>565948.17887791013</v>
      </c>
      <c r="P61" s="1">
        <f t="shared" ca="1" si="77"/>
        <v>598389.70137475105</v>
      </c>
      <c r="Q61" s="1">
        <f t="shared" ca="1" si="77"/>
        <v>605126.01691418758</v>
      </c>
      <c r="R61" s="1">
        <f t="shared" ca="1" si="77"/>
        <v>636928.92123073991</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18738.08369455305</v>
      </c>
      <c r="G62" s="1">
        <f t="shared" ref="G62:AQ62" ca="1" si="79">IF(G59&lt;=$C$57,IF(G59&gt;$C$56,$F$37*OFFSET($B$18,0,G59-$C$56)/100,0),0)</f>
        <v>26445.170107764778</v>
      </c>
      <c r="H62" s="1">
        <f t="shared" ca="1" si="79"/>
        <v>48836.568222939837</v>
      </c>
      <c r="I62" s="1">
        <f t="shared" ca="1" si="79"/>
        <v>61714.434787829763</v>
      </c>
      <c r="J62" s="1">
        <f t="shared" ca="1" si="79"/>
        <v>79678.794182685713</v>
      </c>
      <c r="K62" s="1">
        <f t="shared" ca="1" si="79"/>
        <v>82321.444474840595</v>
      </c>
      <c r="L62" s="1">
        <f t="shared" ca="1" si="79"/>
        <v>99533.114088263828</v>
      </c>
      <c r="M62" s="1">
        <f t="shared" ca="1" si="79"/>
        <v>105037.48143627821</v>
      </c>
      <c r="N62" s="1">
        <f t="shared" ca="1" si="79"/>
        <v>104176.4271062763</v>
      </c>
      <c r="O62" s="1">
        <f t="shared" ca="1" si="79"/>
        <v>104873.94260897789</v>
      </c>
      <c r="P62" s="1">
        <f t="shared" ca="1" si="79"/>
        <v>114116.9476226235</v>
      </c>
      <c r="Q62" s="1">
        <f t="shared" ca="1" si="79"/>
        <v>125722.00638901192</v>
      </c>
      <c r="R62" s="1">
        <f t="shared" ca="1" si="79"/>
        <v>120391.5653016444</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1342536.0764424107</v>
      </c>
      <c r="D63" s="1">
        <f t="shared" si="80"/>
        <v>1342536.0764424107</v>
      </c>
      <c r="E63" s="1">
        <f t="shared" si="80"/>
        <v>1342536.0764424107</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1878620.630363493</v>
      </c>
      <c r="D64" s="1">
        <f t="shared" ca="1" si="82"/>
        <v>1904397.236903856</v>
      </c>
      <c r="E64" s="1">
        <f t="shared" ca="1" si="82"/>
        <v>1934253.9267378193</v>
      </c>
      <c r="F64" s="1">
        <f t="shared" ca="1" si="82"/>
        <v>426219.15820954222</v>
      </c>
      <c r="G64" s="1">
        <f t="shared" ca="1" si="82"/>
        <v>433840.99541294319</v>
      </c>
      <c r="H64" s="1">
        <f t="shared" ca="1" si="82"/>
        <v>515247.36161898432</v>
      </c>
      <c r="I64" s="1">
        <f t="shared" ca="1" si="82"/>
        <v>505160.7041093345</v>
      </c>
      <c r="J64" s="1">
        <f t="shared" ca="1" si="82"/>
        <v>532038.99329825537</v>
      </c>
      <c r="K64" s="1">
        <f t="shared" ca="1" si="82"/>
        <v>593656.16228369635</v>
      </c>
      <c r="L64" s="1">
        <f t="shared" ca="1" si="82"/>
        <v>680336.15624277166</v>
      </c>
      <c r="M64" s="1">
        <f t="shared" ca="1" si="82"/>
        <v>700841.7781349821</v>
      </c>
      <c r="N64" s="1">
        <f t="shared" ca="1" si="82"/>
        <v>696371.11404115323</v>
      </c>
      <c r="O64" s="1">
        <f t="shared" ca="1" si="82"/>
        <v>670822.12148688803</v>
      </c>
      <c r="P64" s="1">
        <f t="shared" ca="1" si="82"/>
        <v>712506.64899737458</v>
      </c>
      <c r="Q64" s="1">
        <f t="shared" ca="1" si="82"/>
        <v>730848.02330319956</v>
      </c>
      <c r="R64" s="1">
        <f t="shared" ca="1" si="82"/>
        <v>757320.4865323843</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536084.55392108229</v>
      </c>
      <c r="D65" s="29">
        <f t="shared" ca="1" si="85"/>
        <v>540251.11582831282</v>
      </c>
      <c r="E65" s="29">
        <f t="shared" ref="E65:R65" ca="1" si="86">E61/E$33</f>
        <v>547076.41484412772</v>
      </c>
      <c r="F65" s="29">
        <f t="shared" ca="1" si="86"/>
        <v>362249.19147113705</v>
      </c>
      <c r="G65" s="29">
        <f t="shared" ca="1" si="86"/>
        <v>348243.65887888049</v>
      </c>
      <c r="H65" s="29">
        <f t="shared" ca="1" si="86"/>
        <v>383355.67397734447</v>
      </c>
      <c r="I65" s="29">
        <f t="shared" ca="1" si="86"/>
        <v>350462.02802562749</v>
      </c>
      <c r="J65" s="29">
        <f t="shared" ca="1" si="86"/>
        <v>343756.57329155359</v>
      </c>
      <c r="K65" s="29">
        <f t="shared" ca="1" si="86"/>
        <v>373627.26978038432</v>
      </c>
      <c r="L65" s="29">
        <f t="shared" ca="1" si="86"/>
        <v>408064.51340158953</v>
      </c>
      <c r="M65" s="29">
        <f t="shared" ca="1" si="86"/>
        <v>402504.03448209935</v>
      </c>
      <c r="N65" s="29">
        <f t="shared" ca="1" si="86"/>
        <v>384678.37640597514</v>
      </c>
      <c r="O65" s="29">
        <f t="shared" ca="1" si="86"/>
        <v>353489.56274235359</v>
      </c>
      <c r="P65" s="29">
        <f t="shared" ca="1" si="86"/>
        <v>359377.34805554396</v>
      </c>
      <c r="Q65" s="29">
        <f t="shared" ca="1" si="86"/>
        <v>349445.19673514995</v>
      </c>
      <c r="R65" s="29">
        <f t="shared" ca="1" si="86"/>
        <v>353664.02071088937</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16658.088172928503</v>
      </c>
      <c r="G66" s="32">
        <f t="shared" ca="1" si="88"/>
        <v>22605.442240611355</v>
      </c>
      <c r="H66" s="32">
        <f t="shared" ca="1" si="88"/>
        <v>40140.099223536628</v>
      </c>
      <c r="I66" s="32">
        <f t="shared" ca="1" si="88"/>
        <v>48773.814260047686</v>
      </c>
      <c r="J66" s="32">
        <f t="shared" ca="1" si="88"/>
        <v>60549.335033883806</v>
      </c>
      <c r="K66" s="32">
        <f t="shared" ca="1" si="88"/>
        <v>60151.473139380701</v>
      </c>
      <c r="L66" s="32">
        <f t="shared" ca="1" si="88"/>
        <v>69930.645709268589</v>
      </c>
      <c r="M66" s="32">
        <f t="shared" ca="1" si="88"/>
        <v>70959.558842054525</v>
      </c>
      <c r="N66" s="32">
        <f t="shared" ca="1" si="88"/>
        <v>67671.020566627834</v>
      </c>
      <c r="O66" s="32">
        <f t="shared" ca="1" si="88"/>
        <v>65503.955131396666</v>
      </c>
      <c r="P66" s="32">
        <f t="shared" ca="1" si="88"/>
        <v>68535.681530936025</v>
      </c>
      <c r="Q66" s="32">
        <f t="shared" ca="1" si="88"/>
        <v>72601.326052018252</v>
      </c>
      <c r="R66" s="32">
        <f t="shared" ca="1" si="88"/>
        <v>66849.162638090333</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1342536.0764424107</v>
      </c>
      <c r="D67" s="32">
        <f t="shared" ref="D67" si="90">D63/D$33</f>
        <v>1290900.073502318</v>
      </c>
      <c r="E67" s="32">
        <f t="shared" ref="E67:R67" si="91">E63/E$33</f>
        <v>1241250.0706753056</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1878620.630363493</v>
      </c>
      <c r="D68" s="35">
        <f t="shared" ca="1" si="93"/>
        <v>1831151.1893306309</v>
      </c>
      <c r="E68" s="35">
        <f t="shared" ref="E68:R68" ca="1" si="94">SUM(E65:E67)</f>
        <v>1788326.4855194334</v>
      </c>
      <c r="F68" s="35">
        <f t="shared" ca="1" si="94"/>
        <v>378907.27964406554</v>
      </c>
      <c r="G68" s="35">
        <f t="shared" ca="1" si="94"/>
        <v>370849.10111949185</v>
      </c>
      <c r="H68" s="35">
        <f t="shared" ca="1" si="94"/>
        <v>423495.77320088109</v>
      </c>
      <c r="I68" s="35">
        <f t="shared" ca="1" si="94"/>
        <v>399235.84228567517</v>
      </c>
      <c r="J68" s="35">
        <f t="shared" ca="1" si="94"/>
        <v>404305.9083254374</v>
      </c>
      <c r="K68" s="35">
        <f t="shared" ca="1" si="94"/>
        <v>433778.74291976501</v>
      </c>
      <c r="L68" s="35">
        <f t="shared" ca="1" si="94"/>
        <v>477995.15911085811</v>
      </c>
      <c r="M68" s="35">
        <f t="shared" ca="1" si="94"/>
        <v>473463.59332415386</v>
      </c>
      <c r="N68" s="35">
        <f t="shared" ca="1" si="94"/>
        <v>452349.39697260299</v>
      </c>
      <c r="O68" s="35">
        <f t="shared" ca="1" si="94"/>
        <v>418993.51787375024</v>
      </c>
      <c r="P68" s="35">
        <f t="shared" ca="1" si="94"/>
        <v>427913.02958648</v>
      </c>
      <c r="Q68" s="35">
        <f t="shared" ca="1" si="94"/>
        <v>422046.52278716821</v>
      </c>
      <c r="R68" s="35">
        <f t="shared" ca="1" si="94"/>
        <v>420513.18334897968</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'ひな形(簡略版)'!E157</f>
        <v>3</v>
      </c>
    </row>
    <row r="72" spans="1:43" x14ac:dyDescent="0.15">
      <c r="B72" t="s">
        <v>94</v>
      </c>
      <c r="C72">
        <f>IF('ひな形(簡略版)'!E156-'ひな形(簡略版)'!E152&lt;C71,IF('ひな形(簡略版)'!E156-'ひな形(簡略版)'!E152&lt;=0,1,'ひな形(簡略版)'!E156-'ひな形(簡略版)'!E152),C71)</f>
        <v>3</v>
      </c>
    </row>
    <row r="73" spans="1:43" x14ac:dyDescent="0.15">
      <c r="B73" t="s">
        <v>95</v>
      </c>
      <c r="C73">
        <f>'ひな形(簡略版)'!E155-'ひな形(簡略版)'!E152+1</f>
        <v>16</v>
      </c>
    </row>
    <row r="75" spans="1:43" x14ac:dyDescent="0.15">
      <c r="B75" t="s">
        <v>39</v>
      </c>
      <c r="C75">
        <f>IF('ひな形(簡略版)'!E156-'ひな形(簡略版)'!E152&lt;1,1,'ひな形(簡略版)'!E156-'ひな形(簡略版)'!E152)</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536084.55392108229</v>
      </c>
      <c r="D79" s="1">
        <f t="shared" ca="1" si="151"/>
        <v>561861.16046144534</v>
      </c>
      <c r="E79" s="1">
        <f t="shared" ca="1" si="151"/>
        <v>591717.85029540863</v>
      </c>
      <c r="F79" s="1">
        <f t="shared" ca="1" si="151"/>
        <v>558265.79991229891</v>
      </c>
      <c r="G79" s="1">
        <f t="shared" ca="1" si="151"/>
        <v>558149.0049952257</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67641.181837646393</v>
      </c>
      <c r="I80" s="1">
        <f t="shared" ca="1" si="153"/>
        <v>95462.406356248015</v>
      </c>
      <c r="J80" s="1">
        <f t="shared" ca="1" si="153"/>
        <v>176291.40980167297</v>
      </c>
      <c r="K80" s="1">
        <f t="shared" ca="1" si="153"/>
        <v>222778.23994908429</v>
      </c>
      <c r="L80" s="1">
        <f t="shared" ca="1" si="153"/>
        <v>287626.41333927511</v>
      </c>
      <c r="M80" s="1">
        <f t="shared" ca="1" si="153"/>
        <v>297165.91544945718</v>
      </c>
      <c r="N80" s="1">
        <f t="shared" ca="1" si="153"/>
        <v>359297.01129836083</v>
      </c>
      <c r="O80" s="1">
        <f t="shared" ca="1" si="153"/>
        <v>379166.80795192538</v>
      </c>
      <c r="P80" s="1">
        <f t="shared" ca="1" si="153"/>
        <v>376058.55347632593</v>
      </c>
      <c r="Q80" s="1">
        <f t="shared" ca="1" si="153"/>
        <v>378576.46158912464</v>
      </c>
      <c r="R80" s="1">
        <f t="shared" ca="1" si="153"/>
        <v>411942.08173714549</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4846318.7778715659</v>
      </c>
      <c r="F81" s="1">
        <f t="shared" ref="F81:AQ81" si="155">$C$39*F76</f>
        <v>4846318.7778715659</v>
      </c>
      <c r="G81" s="1">
        <f t="shared" si="155"/>
        <v>4846318.7778715659</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5" t="s">
        <v>243</v>
      </c>
      <c r="C82" s="106">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536084.55392108229</v>
      </c>
      <c r="D83" s="1">
        <f ca="1">SUM(D79:D82)</f>
        <v>561861.16046144534</v>
      </c>
      <c r="E83" s="1">
        <f t="shared" ref="E83:AQ83" ca="1" si="156">SUM(E79:E82)</f>
        <v>5438036.6281669745</v>
      </c>
      <c r="F83" s="1">
        <f t="shared" ca="1" si="156"/>
        <v>5404584.5777838649</v>
      </c>
      <c r="G83" s="1">
        <f t="shared" ca="1" si="156"/>
        <v>5404467.7828667918</v>
      </c>
      <c r="H83" s="1">
        <f t="shared" ca="1" si="156"/>
        <v>67641.181837646393</v>
      </c>
      <c r="I83" s="1">
        <f t="shared" ca="1" si="156"/>
        <v>95462.406356248015</v>
      </c>
      <c r="J83" s="1">
        <f t="shared" ca="1" si="156"/>
        <v>176291.40980167297</v>
      </c>
      <c r="K83" s="1">
        <f t="shared" ca="1" si="156"/>
        <v>222778.23994908429</v>
      </c>
      <c r="L83" s="1">
        <f t="shared" ca="1" si="156"/>
        <v>287626.41333927511</v>
      </c>
      <c r="M83" s="1">
        <f t="shared" ca="1" si="156"/>
        <v>297165.91544945718</v>
      </c>
      <c r="N83" s="1">
        <f t="shared" ca="1" si="156"/>
        <v>359297.01129836083</v>
      </c>
      <c r="O83" s="1">
        <f t="shared" ca="1" si="156"/>
        <v>379166.80795192538</v>
      </c>
      <c r="P83" s="1">
        <f t="shared" ca="1" si="156"/>
        <v>376058.55347632593</v>
      </c>
      <c r="Q83" s="1">
        <f t="shared" ca="1" si="156"/>
        <v>378576.46158912464</v>
      </c>
      <c r="R83" s="1">
        <f t="shared" ca="1" si="156"/>
        <v>411942.08173714549</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536084.55392108229</v>
      </c>
      <c r="D84" s="29">
        <f t="shared" ca="1" si="157"/>
        <v>540251.11582831282</v>
      </c>
      <c r="E84" s="29">
        <f t="shared" ca="1" si="157"/>
        <v>547076.41484412772</v>
      </c>
      <c r="F84" s="29">
        <f t="shared" ca="1" si="157"/>
        <v>496296.26329253922</v>
      </c>
      <c r="G84" s="29">
        <f t="shared" ca="1" si="157"/>
        <v>477108.10868899024</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55596.120885599899</v>
      </c>
      <c r="I85" s="32">
        <f t="shared" ca="1" si="159"/>
        <v>75445.326404496591</v>
      </c>
      <c r="J85" s="32">
        <f t="shared" ca="1" si="159"/>
        <v>133966.98262279612</v>
      </c>
      <c r="K85" s="32">
        <f t="shared" ca="1" si="159"/>
        <v>162781.87781837754</v>
      </c>
      <c r="L85" s="32">
        <f t="shared" ca="1" si="159"/>
        <v>202082.50281428869</v>
      </c>
      <c r="M85" s="32">
        <f t="shared" ca="1" si="159"/>
        <v>200754.64467397006</v>
      </c>
      <c r="N85" s="32">
        <f t="shared" ca="1" si="159"/>
        <v>233392.48730708723</v>
      </c>
      <c r="O85" s="32">
        <f t="shared" ca="1" si="159"/>
        <v>236826.46954546377</v>
      </c>
      <c r="P85" s="32">
        <f t="shared" ca="1" si="159"/>
        <v>225851.02208717339</v>
      </c>
      <c r="Q85" s="32">
        <f t="shared" ca="1" si="159"/>
        <v>218618.47351056593</v>
      </c>
      <c r="R85" s="32">
        <f t="shared" ca="1" si="159"/>
        <v>228736.81516244728</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4480694.1363457516</v>
      </c>
      <c r="F86" s="32">
        <f t="shared" si="161"/>
        <v>4308359.7464863006</v>
      </c>
      <c r="G86" s="32">
        <f t="shared" si="161"/>
        <v>4142653.6023906725</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5" t="s">
        <v>243</v>
      </c>
      <c r="C87" s="107">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536084.55392108229</v>
      </c>
      <c r="D88" s="35">
        <f t="shared" ref="D88:AQ88" ca="1" si="164">SUM(D84:D87)</f>
        <v>540251.11582831282</v>
      </c>
      <c r="E88" s="35">
        <f t="shared" ca="1" si="164"/>
        <v>5027770.551189879</v>
      </c>
      <c r="F88" s="35">
        <f t="shared" ca="1" si="164"/>
        <v>4804656.0097788395</v>
      </c>
      <c r="G88" s="35">
        <f t="shared" ca="1" si="164"/>
        <v>4619761.7110796627</v>
      </c>
      <c r="H88" s="35">
        <f t="shared" ca="1" si="164"/>
        <v>55596.120885599899</v>
      </c>
      <c r="I88" s="35">
        <f t="shared" ca="1" si="164"/>
        <v>75445.326404496591</v>
      </c>
      <c r="J88" s="35">
        <f t="shared" ca="1" si="164"/>
        <v>133966.98262279612</v>
      </c>
      <c r="K88" s="35">
        <f t="shared" ca="1" si="164"/>
        <v>162781.87781837754</v>
      </c>
      <c r="L88" s="35">
        <f t="shared" ca="1" si="164"/>
        <v>202082.50281428869</v>
      </c>
      <c r="M88" s="35">
        <f t="shared" ca="1" si="164"/>
        <v>200754.64467397006</v>
      </c>
      <c r="N88" s="35">
        <f t="shared" ca="1" si="164"/>
        <v>233392.48730708723</v>
      </c>
      <c r="O88" s="35">
        <f t="shared" ca="1" si="164"/>
        <v>236826.46954546377</v>
      </c>
      <c r="P88" s="35">
        <f t="shared" ca="1" si="164"/>
        <v>225851.02208717339</v>
      </c>
      <c r="Q88" s="35">
        <f t="shared" ca="1" si="164"/>
        <v>218618.47351056593</v>
      </c>
      <c r="R88" s="35">
        <f t="shared" ca="1" si="164"/>
        <v>228736.81516244728</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1878.6206303634931</v>
      </c>
      <c r="D91" s="23">
        <f ca="1">IF(D64&gt;0,C91+D64/1000,0)</f>
        <v>3783.0178672673492</v>
      </c>
      <c r="E91" s="23">
        <f ca="1">IF(E64&gt;0,D91+E64/1000,0)</f>
        <v>5717.271794005168</v>
      </c>
      <c r="F91" s="23">
        <f t="shared" ref="F91:AQ91" ca="1" si="168">IF(F64&gt;0,E91+F64/1000,0)</f>
        <v>6143.49095221471</v>
      </c>
      <c r="G91" s="23">
        <f t="shared" ca="1" si="168"/>
        <v>6577.3319476276529</v>
      </c>
      <c r="H91" s="23">
        <f t="shared" ca="1" si="168"/>
        <v>7092.5793092466374</v>
      </c>
      <c r="I91" s="23">
        <f t="shared" ca="1" si="168"/>
        <v>7597.7400133559722</v>
      </c>
      <c r="J91" s="23">
        <f t="shared" ca="1" si="168"/>
        <v>8129.7790066542275</v>
      </c>
      <c r="K91" s="23">
        <f t="shared" ca="1" si="168"/>
        <v>8723.4351689379237</v>
      </c>
      <c r="L91" s="23">
        <f t="shared" ca="1" si="168"/>
        <v>9403.7713251806945</v>
      </c>
      <c r="M91" s="23">
        <f t="shared" ca="1" si="168"/>
        <v>10104.613103315676</v>
      </c>
      <c r="N91" s="23">
        <f t="shared" ca="1" si="168"/>
        <v>10800.984217356829</v>
      </c>
      <c r="O91" s="23">
        <f t="shared" ca="1" si="168"/>
        <v>11471.806338843717</v>
      </c>
      <c r="P91" s="23">
        <f t="shared" ca="1" si="168"/>
        <v>12184.312987841091</v>
      </c>
      <c r="Q91" s="23">
        <f t="shared" ca="1" si="168"/>
        <v>12915.16101114429</v>
      </c>
      <c r="R91" s="23">
        <f t="shared" ca="1" si="168"/>
        <v>13672.481497676674</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536.08455392108226</v>
      </c>
      <c r="D92" s="23">
        <f ca="1">IF(D83&gt;0,C92+D83/1000,0)</f>
        <v>1097.9457143825275</v>
      </c>
      <c r="E92" s="23">
        <f ca="1">IF(E83&gt;0,D92+E83/1000,0)</f>
        <v>6535.9823425495024</v>
      </c>
      <c r="F92" s="23">
        <f t="shared" ref="F92:AQ92" ca="1" si="169">IF(F83&gt;0,E92+F83/1000,0)</f>
        <v>11940.566920333367</v>
      </c>
      <c r="G92" s="23">
        <f t="shared" ca="1" si="169"/>
        <v>17345.034703200159</v>
      </c>
      <c r="H92" s="23">
        <f t="shared" ca="1" si="169"/>
        <v>17412.675885037806</v>
      </c>
      <c r="I92" s="23">
        <f t="shared" ca="1" si="169"/>
        <v>17508.138291394054</v>
      </c>
      <c r="J92" s="23">
        <f t="shared" ca="1" si="169"/>
        <v>17684.429701195728</v>
      </c>
      <c r="K92" s="23">
        <f t="shared" ca="1" si="169"/>
        <v>17907.20794114481</v>
      </c>
      <c r="L92" s="23">
        <f t="shared" ca="1" si="169"/>
        <v>18194.834354484086</v>
      </c>
      <c r="M92" s="23">
        <f t="shared" ca="1" si="169"/>
        <v>18492.000269933542</v>
      </c>
      <c r="N92" s="23">
        <f t="shared" ca="1" si="169"/>
        <v>18851.297281231902</v>
      </c>
      <c r="O92" s="23">
        <f t="shared" ca="1" si="169"/>
        <v>19230.464089183828</v>
      </c>
      <c r="P92" s="23">
        <f t="shared" ca="1" si="169"/>
        <v>19606.522642660155</v>
      </c>
      <c r="Q92" s="23">
        <f t="shared" ca="1" si="169"/>
        <v>19985.099104249279</v>
      </c>
      <c r="R92" s="23">
        <f t="shared" ca="1" si="169"/>
        <v>20397.041185986425</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1878.6206303634931</v>
      </c>
      <c r="D95" s="25">
        <f ca="1">IF(D68&gt;0,C95+D68/1000,0)</f>
        <v>3709.7718196941241</v>
      </c>
      <c r="E95" s="25">
        <f ca="1">IF(E68&gt;0,D95+E68/1000,0)</f>
        <v>5498.098305213558</v>
      </c>
      <c r="F95" s="25">
        <f t="shared" ref="F95:AQ95" ca="1" si="173">IF(F68&gt;0,E95+F68/1000,0)</f>
        <v>5877.005584857623</v>
      </c>
      <c r="G95" s="25">
        <f t="shared" ca="1" si="173"/>
        <v>6247.854685977115</v>
      </c>
      <c r="H95" s="25">
        <f t="shared" ca="1" si="173"/>
        <v>6671.3504591779965</v>
      </c>
      <c r="I95" s="25">
        <f t="shared" ca="1" si="173"/>
        <v>7070.5863014636716</v>
      </c>
      <c r="J95" s="25">
        <f t="shared" ca="1" si="173"/>
        <v>7474.8922097891091</v>
      </c>
      <c r="K95" s="25">
        <f t="shared" ca="1" si="173"/>
        <v>7908.6709527088742</v>
      </c>
      <c r="L95" s="25">
        <f t="shared" ca="1" si="173"/>
        <v>8386.6661118197317</v>
      </c>
      <c r="M95" s="25">
        <f t="shared" ca="1" si="173"/>
        <v>8860.1297051438851</v>
      </c>
      <c r="N95" s="25">
        <f t="shared" ca="1" si="173"/>
        <v>9312.4791021164874</v>
      </c>
      <c r="O95" s="25">
        <f t="shared" ca="1" si="173"/>
        <v>9731.4726199902379</v>
      </c>
      <c r="P95" s="25">
        <f t="shared" ca="1" si="173"/>
        <v>10159.385649576718</v>
      </c>
      <c r="Q95" s="25">
        <f t="shared" ca="1" si="173"/>
        <v>10581.432172363886</v>
      </c>
      <c r="R95" s="25">
        <f t="shared" ca="1" si="173"/>
        <v>11001.945355712865</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536.08455392108226</v>
      </c>
      <c r="D96" s="25">
        <f ca="1">IF(D88&gt;0,C96+D88/1000,0)</f>
        <v>1076.335669749395</v>
      </c>
      <c r="E96" s="25">
        <f ca="1">IF(E88&gt;0,D96+E88/1000,0)</f>
        <v>6104.1062209392749</v>
      </c>
      <c r="F96" s="25">
        <f t="shared" ref="F96:AQ96" ca="1" si="174">IF(F88&gt;0,E96+F88/1000,0)</f>
        <v>10908.762230718115</v>
      </c>
      <c r="G96" s="25">
        <f t="shared" ca="1" si="174"/>
        <v>15528.523941797779</v>
      </c>
      <c r="H96" s="25">
        <f t="shared" ca="1" si="174"/>
        <v>15584.12006268338</v>
      </c>
      <c r="I96" s="25">
        <f t="shared" ca="1" si="174"/>
        <v>15659.565389087877</v>
      </c>
      <c r="J96" s="25">
        <f t="shared" ca="1" si="174"/>
        <v>15793.532371710673</v>
      </c>
      <c r="K96" s="25">
        <f t="shared" ca="1" si="174"/>
        <v>15956.31424952905</v>
      </c>
      <c r="L96" s="25">
        <f t="shared" ca="1" si="174"/>
        <v>16158.396752343338</v>
      </c>
      <c r="M96" s="25">
        <f t="shared" ca="1" si="174"/>
        <v>16359.151397017309</v>
      </c>
      <c r="N96" s="25">
        <f t="shared" ca="1" si="174"/>
        <v>16592.543884324397</v>
      </c>
      <c r="O96" s="25">
        <f t="shared" ca="1" si="174"/>
        <v>16829.370353869861</v>
      </c>
      <c r="P96" s="25">
        <f t="shared" ca="1" si="174"/>
        <v>17055.221375957033</v>
      </c>
      <c r="Q96" s="25">
        <f t="shared" ca="1" si="174"/>
        <v>17273.8398494676</v>
      </c>
      <c r="R96" s="25">
        <f t="shared" ca="1" si="174"/>
        <v>17502.576664630047</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2021-09-24T07:11:52Z</dcterms:modified>
</cp:coreProperties>
</file>