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filterPrivacy="1" codeName="ThisWorkbook" defaultThemeVersion="124226"/>
  <xr:revisionPtr revIDLastSave="105" documentId="13_ncr:1_{8F7DD63D-D183-4B3A-9722-1C9D6D648C07}" xr6:coauthVersionLast="47" xr6:coauthVersionMax="47" xr10:uidLastSave="{5658F266-B854-410B-8782-987308CBD406}"/>
  <bookViews>
    <workbookView xWindow="-103" yWindow="-103" windowWidth="16663" windowHeight="9772" tabRatio="823" firstSheet="1" activeTab="5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目次 (2)" sheetId="231" r:id="rId10"/>
    <sheet name="ｼｰﾄ7" sheetId="232" r:id="rId11"/>
    <sheet name="ｼｰﾄ10" sheetId="235" r:id="rId12"/>
    <sheet name="ｼｰﾄ14" sheetId="239" r:id="rId13"/>
    <sheet name="ｼｰﾄ15" sheetId="240" r:id="rId14"/>
    <sheet name="ｼｰﾄ22" sheetId="247" r:id="rId15"/>
    <sheet name="Sheet1" sheetId="228" state="hidden" r:id="rId16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11">ｼｰﾄ10!$B$1:$J$10</definedName>
    <definedName name="_xlnm.Print_Area" localSheetId="12">ｼｰﾄ14!$B$1:$U$22</definedName>
    <definedName name="_xlnm.Print_Area" localSheetId="13">ｼｰﾄ15!$B$1:$Q$9</definedName>
    <definedName name="_xlnm.Print_Area" localSheetId="14">ｼｰﾄ22!$B$1:$T$20</definedName>
    <definedName name="_xlnm.Print_Area" localSheetId="5">ｼｰﾄ3!$A$1:$L$72</definedName>
    <definedName name="_xlnm.Print_Area" localSheetId="7">ｼｰﾄ5!$A$1:$I$29</definedName>
    <definedName name="_xlnm.Print_Area" localSheetId="8">ｼｰﾄ6!$A$1:$V$73</definedName>
    <definedName name="_xlnm.Print_Area" localSheetId="10">ｼｰﾄ7!$B$1:$Q$9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7" l="1"/>
  <c r="H25" i="57"/>
  <c r="H24" i="57"/>
  <c r="H23" i="57"/>
  <c r="H22" i="57"/>
  <c r="Q18" i="247"/>
  <c r="P18" i="247"/>
  <c r="O18" i="247"/>
  <c r="N18" i="247"/>
  <c r="M18" i="247"/>
  <c r="L18" i="247"/>
  <c r="K18" i="247"/>
  <c r="K19" i="247" s="1"/>
  <c r="J18" i="247"/>
  <c r="J19" i="247" s="1"/>
  <c r="I18" i="247"/>
  <c r="H18" i="247"/>
  <c r="G18" i="247"/>
  <c r="F18" i="247"/>
  <c r="R17" i="247"/>
  <c r="R16" i="247"/>
  <c r="S16" i="247" s="1"/>
  <c r="Q15" i="247"/>
  <c r="P15" i="247"/>
  <c r="O15" i="247"/>
  <c r="N15" i="247"/>
  <c r="M15" i="247"/>
  <c r="L15" i="247"/>
  <c r="K15" i="247"/>
  <c r="J15" i="247"/>
  <c r="I15" i="247"/>
  <c r="H15" i="247"/>
  <c r="G15" i="247"/>
  <c r="F15" i="247"/>
  <c r="R14" i="247"/>
  <c r="S13" i="247"/>
  <c r="R13" i="247"/>
  <c r="Q12" i="247"/>
  <c r="P12" i="247"/>
  <c r="O12" i="247"/>
  <c r="N12" i="247"/>
  <c r="M12" i="247"/>
  <c r="L12" i="247"/>
  <c r="K12" i="247"/>
  <c r="J12" i="247"/>
  <c r="I12" i="247"/>
  <c r="H12" i="247"/>
  <c r="G12" i="247"/>
  <c r="F12" i="247"/>
  <c r="R11" i="247"/>
  <c r="S10" i="247"/>
  <c r="R10" i="247"/>
  <c r="Q9" i="247"/>
  <c r="Q19" i="247" s="1"/>
  <c r="P9" i="247"/>
  <c r="P19" i="247" s="1"/>
  <c r="O9" i="247"/>
  <c r="O19" i="247" s="1"/>
  <c r="N9" i="247"/>
  <c r="N19" i="247" s="1"/>
  <c r="M9" i="247"/>
  <c r="M19" i="247" s="1"/>
  <c r="L9" i="247"/>
  <c r="L19" i="247" s="1"/>
  <c r="K9" i="247"/>
  <c r="J9" i="247"/>
  <c r="I9" i="247"/>
  <c r="I19" i="247" s="1"/>
  <c r="H9" i="247"/>
  <c r="H19" i="247" s="1"/>
  <c r="G9" i="247"/>
  <c r="G19" i="247" s="1"/>
  <c r="F9" i="247"/>
  <c r="F19" i="247" s="1"/>
  <c r="R8" i="247"/>
  <c r="R7" i="247"/>
  <c r="R19" i="247" s="1"/>
  <c r="A2" i="247"/>
  <c r="I8" i="240"/>
  <c r="H8" i="240"/>
  <c r="A2" i="240"/>
  <c r="Q18" i="239"/>
  <c r="P18" i="239"/>
  <c r="P19" i="239" s="1"/>
  <c r="O18" i="239"/>
  <c r="O19" i="239" s="1"/>
  <c r="N18" i="239"/>
  <c r="M18" i="239"/>
  <c r="L18" i="239"/>
  <c r="K18" i="239"/>
  <c r="J18" i="239"/>
  <c r="I18" i="239"/>
  <c r="H18" i="239"/>
  <c r="H19" i="239" s="1"/>
  <c r="G18" i="239"/>
  <c r="F18" i="239"/>
  <c r="R17" i="239"/>
  <c r="R16" i="239"/>
  <c r="S16" i="239" s="1"/>
  <c r="Q15" i="239"/>
  <c r="P15" i="239"/>
  <c r="O15" i="239"/>
  <c r="N15" i="239"/>
  <c r="M15" i="239"/>
  <c r="L15" i="239"/>
  <c r="K15" i="239"/>
  <c r="K19" i="239" s="1"/>
  <c r="J15" i="239"/>
  <c r="I15" i="239"/>
  <c r="H15" i="239"/>
  <c r="G15" i="239"/>
  <c r="F15" i="239"/>
  <c r="F19" i="239" s="1"/>
  <c r="R14" i="239"/>
  <c r="R13" i="239"/>
  <c r="S13" i="239" s="1"/>
  <c r="Q12" i="239"/>
  <c r="P12" i="239"/>
  <c r="O12" i="239"/>
  <c r="N12" i="239"/>
  <c r="M12" i="239"/>
  <c r="L12" i="239"/>
  <c r="K12" i="239"/>
  <c r="J12" i="239"/>
  <c r="J19" i="239" s="1"/>
  <c r="I12" i="239"/>
  <c r="I19" i="239" s="1"/>
  <c r="H12" i="239"/>
  <c r="G12" i="239"/>
  <c r="F12" i="239"/>
  <c r="R11" i="239"/>
  <c r="S10" i="239"/>
  <c r="R10" i="239"/>
  <c r="Q9" i="239"/>
  <c r="Q19" i="239" s="1"/>
  <c r="P9" i="239"/>
  <c r="O9" i="239"/>
  <c r="N9" i="239"/>
  <c r="N19" i="239" s="1"/>
  <c r="M9" i="239"/>
  <c r="M19" i="239" s="1"/>
  <c r="L9" i="239"/>
  <c r="L19" i="239" s="1"/>
  <c r="K9" i="239"/>
  <c r="J9" i="239"/>
  <c r="I9" i="239"/>
  <c r="H9" i="239"/>
  <c r="G9" i="239"/>
  <c r="G19" i="239" s="1"/>
  <c r="F9" i="239"/>
  <c r="R8" i="239"/>
  <c r="R7" i="239"/>
  <c r="S7" i="239" s="1"/>
  <c r="S19" i="239" s="1"/>
  <c r="A2" i="239"/>
  <c r="A2" i="235"/>
  <c r="L8" i="232"/>
  <c r="K8" i="232"/>
  <c r="J8" i="232"/>
  <c r="A2" i="232"/>
  <c r="S7" i="247" l="1"/>
  <c r="S19" i="247" s="1"/>
  <c r="R19" i="239"/>
  <c r="Q60" i="207" l="1"/>
  <c r="G22" i="57"/>
  <c r="F22" i="57"/>
  <c r="E22" i="57"/>
  <c r="G9" i="57"/>
  <c r="E9" i="57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B37" i="207"/>
  <c r="B31" i="207"/>
  <c r="B25" i="207"/>
  <c r="B19" i="207"/>
  <c r="B13" i="207"/>
  <c r="B7" i="207"/>
  <c r="A3" i="207"/>
  <c r="G26" i="57"/>
  <c r="AC11" i="128" s="1"/>
  <c r="F26" i="57"/>
  <c r="AB11" i="128" s="1"/>
  <c r="E26" i="57"/>
  <c r="C22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AA11" i="128" l="1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<sst xmlns="http://schemas.openxmlformats.org/spreadsheetml/2006/main" count="1340" uniqueCount="660">
  <si>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</si>
  <si>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</si>
  <si>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</si>
  <si>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</si>
  <si>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</si>
  <si>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</si>
  <si>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</si>
  <si>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</si>
  <si>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</si>
  <si>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</si>
  <si>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</si>
  <si>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</si>
  <si>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</si>
  <si>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</si>
  <si>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</si>
  <si>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</si>
  <si>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</si>
  <si>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</si>
  <si>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</si>
  <si>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</si>
  <si>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</si>
  <si>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</si>
  <si>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</si>
  <si>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</si>
  <si>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</si>
  <si>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</si>
  <si>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</si>
  <si>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</si>
  <si>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</si>
  <si>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</si>
  <si>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</si>
  <si>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</si>
  <si>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</si>
  <si>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</si>
  <si>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</si>
  <si>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</si>
  <si>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</si>
  <si>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</si>
  <si>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</si>
  <si>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</si>
  <si>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</si>
  <si>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</si>
  <si>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</si>
  <si>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</si>
  <si>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</si>
  <si>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</si>
  <si>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</si>
  <si>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</si>
  <si>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</si>
  <si>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</si>
  <si>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</si>
  <si>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</si>
  <si>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</si>
  <si>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</si>
  <si>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</si>
  <si>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</si>
  <si>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</si>
  <si>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</si>
  <si>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</si>
  <si>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</si>
  <si>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</si>
  <si>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</si>
  <si>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</si>
  <si>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</si>
  <si>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</si>
  <si>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１．</t>
    <phoneticPr fontId="4"/>
  </si>
  <si>
    <t>主な水準点における過去10年の沈下量経年変化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</si>
  <si>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</si>
  <si>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</si>
  <si>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</si>
  <si>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</si>
  <si>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</si>
  <si>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</si>
  <si>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</si>
  <si>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</si>
  <si>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</si>
  <si>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</si>
  <si>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</si>
  <si>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</si>
  <si>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</si>
  <si>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</si>
  <si>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</si>
  <si>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</si>
  <si>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</si>
  <si>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</si>
  <si>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</si>
  <si>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</si>
  <si>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</si>
  <si>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</si>
  <si>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</si>
  <si>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</si>
  <si>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</si>
  <si>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</si>
  <si>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</si>
  <si>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</si>
  <si>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</si>
  <si>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</si>
  <si>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</si>
  <si>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</si>
  <si>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</si>
  <si>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</si>
  <si>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</si>
  <si>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</si>
  <si>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</si>
  <si>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</si>
  <si>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</si>
  <si>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</si>
  <si>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</si>
  <si>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</si>
  <si>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</si>
  <si>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</si>
  <si>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</si>
  <si>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</si>
  <si>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</si>
  <si>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</si>
  <si>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</si>
  <si>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</si>
  <si>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</si>
  <si>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</si>
  <si>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</si>
  <si>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</si>
  <si>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</si>
  <si>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</si>
  <si>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</si>
  <si>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</si>
  <si>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</si>
  <si>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</si>
  <si>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</si>
  <si>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</si>
  <si>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</si>
  <si>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</si>
  <si>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</si>
  <si>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</si>
  <si>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</si>
  <si>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</si>
  <si>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</si>
  <si>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</si>
  <si>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</si>
  <si>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</si>
  <si>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</si>
  <si>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</si>
  <si>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</si>
  <si>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</si>
  <si>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</si>
  <si>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</si>
  <si>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</si>
  <si>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</si>
  <si>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</si>
  <si>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</si>
  <si>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</si>
  <si>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</si>
  <si>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</si>
  <si>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</si>
  <si>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</si>
  <si>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</si>
  <si>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</si>
  <si>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</si>
  <si>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</si>
  <si>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</si>
  <si>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</si>
  <si>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</si>
  <si>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</si>
  <si>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</si>
  <si>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</si>
  <si>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</si>
  <si>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</si>
  <si>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</si>
  <si>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</si>
  <si>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</si>
  <si>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</si>
  <si>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</si>
  <si>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</si>
  <si>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</si>
  <si>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</si>
  <si>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</si>
  <si>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</si>
  <si>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</si>
  <si>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</si>
  <si>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</si>
  <si>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</si>
  <si>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</si>
  <si>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</si>
  <si>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</si>
  <si>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</si>
  <si>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</si>
  <si>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</si>
  <si>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</si>
  <si>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</si>
  <si>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</si>
  <si>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</si>
  <si>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</si>
  <si>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</si>
  <si>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大阪府</t>
  </si>
  <si>
    <t>地域名</t>
    <rPh sb="0" eb="3">
      <t>チイキメイ</t>
    </rPh>
    <phoneticPr fontId="4"/>
  </si>
  <si>
    <t>大阪平野</t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</si>
  <si>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</si>
  <si>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</si>
  <si>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</si>
  <si>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</si>
  <si>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</si>
  <si>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</si>
  <si>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</si>
  <si>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</si>
  <si>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</si>
  <si>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</si>
  <si>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</si>
  <si>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</si>
  <si>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</si>
  <si>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</si>
  <si>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</si>
  <si>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</si>
  <si>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</si>
  <si>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</si>
  <si>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</si>
  <si>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</si>
  <si>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</si>
  <si>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</si>
  <si>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</si>
  <si>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</si>
  <si>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</si>
  <si>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</si>
  <si>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</si>
  <si>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</si>
  <si>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</si>
  <si>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</si>
  <si>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</si>
  <si>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</si>
  <si>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</si>
  <si>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</si>
  <si>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</si>
  <si>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</si>
  <si>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</si>
  <si>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</si>
  <si>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</si>
  <si>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</si>
  <si>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</si>
  <si>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</si>
  <si>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</si>
  <si>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</si>
  <si>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</si>
  <si>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</si>
  <si>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</si>
  <si>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</si>
  <si>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</si>
  <si>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</si>
  <si>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</si>
  <si>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</si>
  <si>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</si>
  <si>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</si>
  <si>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</si>
  <si>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</si>
  <si>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</si>
  <si>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</si>
  <si>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</si>
  <si>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</si>
  <si>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</si>
  <si>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</si>
  <si>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</si>
  <si>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</si>
  <si>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</si>
  <si>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</si>
  <si>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</si>
  <si>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</si>
  <si>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</si>
  <si>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</si>
  <si>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</si>
  <si>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</si>
  <si>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</si>
  <si>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</si>
  <si>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</si>
  <si>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</si>
  <si>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</si>
  <si>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</si>
  <si>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</si>
  <si>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</si>
  <si>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</si>
  <si>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</si>
  <si>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</si>
  <si>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</si>
  <si>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</si>
  <si>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</si>
  <si>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</si>
  <si>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</si>
  <si>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</si>
  <si>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</si>
  <si>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</si>
  <si>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</si>
  <si>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</si>
  <si>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</si>
  <si>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</si>
  <si>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</si>
  <si>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</si>
  <si>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</si>
  <si>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</si>
  <si>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</si>
  <si>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</si>
  <si>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</si>
  <si>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</si>
  <si>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</si>
  <si>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</si>
  <si>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</si>
  <si>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</si>
  <si>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</si>
  <si>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</si>
  <si>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</si>
  <si>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</si>
  <si>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</si>
  <si>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</si>
  <si>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</si>
  <si>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</si>
  <si>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</si>
  <si>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西-４</t>
  </si>
  <si>
    <t>西-16</t>
    <phoneticPr fontId="4"/>
  </si>
  <si>
    <t>南-66</t>
    <rPh sb="0" eb="1">
      <t>ミナミ</t>
    </rPh>
    <phoneticPr fontId="4"/>
  </si>
  <si>
    <t>水準点所在地</t>
    <phoneticPr fontId="4"/>
  </si>
  <si>
    <t>大阪市此花区酉島1丁目</t>
  </si>
  <si>
    <t>大阪市此花区梅町２丁目</t>
    <rPh sb="6" eb="8">
      <t>ウメマチ</t>
    </rPh>
    <rPh sb="9" eb="10">
      <t>チョウ</t>
    </rPh>
    <phoneticPr fontId="4"/>
  </si>
  <si>
    <t>大阪市住之江区南港東１丁目</t>
    <rPh sb="0" eb="3">
      <t>オオサカシ</t>
    </rPh>
    <rPh sb="3" eb="6">
      <t>スミノエ</t>
    </rPh>
    <rPh sb="6" eb="7">
      <t>ク</t>
    </rPh>
    <rPh sb="7" eb="10">
      <t>ナンコウヒガシ</t>
    </rPh>
    <rPh sb="11" eb="13">
      <t>チョウメ</t>
    </rPh>
    <phoneticPr fontId="4"/>
  </si>
  <si>
    <t>所轄機関</t>
    <phoneticPr fontId="4"/>
  </si>
  <si>
    <t>大阪市</t>
  </si>
  <si>
    <t>測量実施期間</t>
    <rPh sb="0" eb="2">
      <t>ソクリョウ</t>
    </rPh>
    <rPh sb="2" eb="4">
      <t>ジッシ</t>
    </rPh>
    <rPh sb="4" eb="6">
      <t>キカン</t>
    </rPh>
    <phoneticPr fontId="4"/>
  </si>
  <si>
    <t>S10～R6</t>
    <phoneticPr fontId="4"/>
  </si>
  <si>
    <t>H16～R6</t>
    <phoneticPr fontId="4"/>
  </si>
  <si>
    <t>S51～R6</t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</si>
  <si>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</si>
  <si>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H16～R6</t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</si>
  <si>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</si>
  <si>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H24</t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</si>
  <si>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</si>
  <si>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</si>
  <si>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</si>
  <si>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</si>
  <si>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</si>
  <si>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</si>
  <si>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</si>
  <si>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</si>
  <si>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</si>
  <si>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</si>
  <si>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</si>
  <si>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</si>
  <si>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</si>
  <si>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</si>
  <si>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</si>
  <si>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１．沈下量の基準点:上町原標</t>
    <rPh sb="6" eb="8">
      <t>キジュン</t>
    </rPh>
    <rPh sb="8" eb="9">
      <t>テン</t>
    </rPh>
    <rPh sb="10" eb="11">
      <t>ウエ</t>
    </rPh>
    <rPh sb="11" eb="12">
      <t>チョウ</t>
    </rPh>
    <rPh sb="12" eb="13">
      <t>ハラ</t>
    </rPh>
    <rPh sb="13" eb="14">
      <t>シルベ</t>
    </rPh>
    <phoneticPr fontId="4"/>
  </si>
  <si>
    <t>２．測量の基準日：令和6年12月1日</t>
    <rPh sb="9" eb="11">
      <t>レイワ</t>
    </rPh>
    <rPh sb="12" eb="13">
      <t>ネン</t>
    </rPh>
    <rPh sb="15" eb="16">
      <t>ガツ</t>
    </rPh>
    <rPh sb="17" eb="18">
      <t>ニチ</t>
    </rPh>
    <phoneticPr fontId="4"/>
  </si>
  <si>
    <t>２　代表的な観測井における過去10年の地下水位経年変化</t>
    <phoneticPr fontId="4"/>
  </si>
  <si>
    <t>観測井名称</t>
    <phoneticPr fontId="4"/>
  </si>
  <si>
    <t>天保山B</t>
  </si>
  <si>
    <t>港（Ⅱ）C</t>
  </si>
  <si>
    <t>蒲生</t>
  </si>
  <si>
    <t>中之島A</t>
  </si>
  <si>
    <t>豊中</t>
    <phoneticPr fontId="4"/>
  </si>
  <si>
    <t>吹田</t>
    <phoneticPr fontId="4"/>
  </si>
  <si>
    <t>南郷</t>
    <phoneticPr fontId="4"/>
  </si>
  <si>
    <t>長瀬</t>
    <phoneticPr fontId="4"/>
  </si>
  <si>
    <t>堺第Ａ－１</t>
    <phoneticPr fontId="4"/>
  </si>
  <si>
    <t>堺第Ａ－３</t>
    <phoneticPr fontId="4"/>
  </si>
  <si>
    <t>貝塚１</t>
    <phoneticPr fontId="4"/>
  </si>
  <si>
    <t>観測井所在地</t>
    <phoneticPr fontId="4"/>
  </si>
  <si>
    <t>港区築港４丁目</t>
  </si>
  <si>
    <t>港区田中３丁目</t>
  </si>
  <si>
    <t>城東区中央３丁目</t>
  </si>
  <si>
    <t>北区中之島１丁目</t>
  </si>
  <si>
    <t>豊中市庄内幸町　４丁目</t>
    <phoneticPr fontId="4"/>
  </si>
  <si>
    <t>吹田市中之島町</t>
  </si>
  <si>
    <t>大東市太子田　　　１丁目</t>
    <phoneticPr fontId="4"/>
  </si>
  <si>
    <t>東大阪市大蓮東２</t>
  </si>
  <si>
    <t>堺市大浜西町</t>
    <rPh sb="0" eb="2">
      <t>サカイシ</t>
    </rPh>
    <rPh sb="2" eb="4">
      <t>オオハマ</t>
    </rPh>
    <rPh sb="4" eb="6">
      <t>ニシマチ</t>
    </rPh>
    <phoneticPr fontId="4"/>
  </si>
  <si>
    <t>貝塚市半田</t>
  </si>
  <si>
    <t>観測井標高(T.P.m)</t>
  </si>
  <si>
    <t>ストレーナー位置
（地表面下深さ）</t>
    <phoneticPr fontId="4"/>
  </si>
  <si>
    <t>95.0～100.5</t>
  </si>
  <si>
    <t>183.0～188.0</t>
  </si>
  <si>
    <t>91.0～96.0</t>
  </si>
  <si>
    <t>24.9～38.9</t>
  </si>
  <si>
    <t>19.1～32.9</t>
  </si>
  <si>
    <t>37.7～40.0</t>
  </si>
  <si>
    <t>129.8～140.0</t>
  </si>
  <si>
    <t>27.7～49.5</t>
    <phoneticPr fontId="4"/>
  </si>
  <si>
    <t>173.9～229.5</t>
    <phoneticPr fontId="4"/>
  </si>
  <si>
    <t>126.5～132.0</t>
  </si>
  <si>
    <t>地下水の類別</t>
  </si>
  <si>
    <t>被圧地下水</t>
  </si>
  <si>
    <t>設置年度</t>
    <rPh sb="2" eb="3">
      <t>ネン</t>
    </rPh>
    <rPh sb="3" eb="4">
      <t>ド</t>
    </rPh>
    <phoneticPr fontId="4"/>
  </si>
  <si>
    <t>昭和36年</t>
  </si>
  <si>
    <t>昭和61年</t>
  </si>
  <si>
    <t>昭和35年</t>
  </si>
  <si>
    <t>昭和40年</t>
  </si>
  <si>
    <t>昭和41年</t>
  </si>
  <si>
    <t>昭和41年</t>
    <rPh sb="0" eb="2">
      <t>ショウワ</t>
    </rPh>
    <rPh sb="4" eb="5">
      <t>ネン</t>
    </rPh>
    <phoneticPr fontId="4"/>
  </si>
  <si>
    <t xml:space="preserve"> 昭和46年</t>
  </si>
  <si>
    <t>既往最低水位</t>
    <phoneticPr fontId="4"/>
  </si>
  <si>
    <t>－</t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</si>
  <si>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</si>
  <si>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</si>
  <si>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</si>
  <si>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</si>
  <si>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－</t>
    <phoneticPr fontId="4"/>
  </si>
  <si>
    <t>&lt;備考&gt;</t>
  </si>
  <si>
    <t>水位の説明：水位は、管頭下mである。また、地下水位は１日（0～24時）の最高値と最低値から日平均値を算出し、その日平均値の１ヶ月の平均値を月平均値として、これを年平均したものである。
大阪市内の観測井(天保山B、港(Ⅱ)C、蒲生、中之島A)における水位は、年度平均ではなく年平均である。</t>
    <phoneticPr fontId="4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</si>
  <si>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</si>
  <si>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</si>
  <si>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</si>
  <si>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</si>
  <si>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</si>
  <si>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</si>
  <si>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</si>
  <si>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</si>
  <si>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</si>
  <si>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</si>
  <si>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</si>
  <si>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</si>
  <si>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</si>
  <si>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</si>
  <si>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</si>
  <si>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</si>
  <si>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</si>
  <si>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>大阪市</t>
    <rPh sb="0" eb="3">
      <t>オオサカシ</t>
    </rPh>
    <phoneticPr fontId="3"/>
  </si>
  <si>
    <t>#</t>
  </si>
  <si>
    <t>忠岡町</t>
    <rPh sb="0" eb="2">
      <t>タダオカ</t>
    </rPh>
    <rPh sb="2" eb="3">
      <t>チョウ</t>
    </rPh>
    <phoneticPr fontId="4"/>
  </si>
  <si>
    <t>/</t>
  </si>
  <si>
    <t>羽曳野市</t>
    <rPh sb="0" eb="4">
      <t>ハビキノシ</t>
    </rPh>
    <phoneticPr fontId="4"/>
  </si>
  <si>
    <t>門真市</t>
    <rPh sb="0" eb="3">
      <t>カドマシ</t>
    </rPh>
    <phoneticPr fontId="4"/>
  </si>
  <si>
    <t>箕面市</t>
    <rPh sb="0" eb="2">
      <t>ミノオ</t>
    </rPh>
    <rPh sb="2" eb="3">
      <t>シ</t>
    </rPh>
    <phoneticPr fontId="4"/>
  </si>
  <si>
    <t>和泉市</t>
    <rPh sb="0" eb="3">
      <t>イズミシ</t>
    </rPh>
    <phoneticPr fontId="4"/>
  </si>
  <si>
    <t xml:space="preserve">                                                            </t>
    <phoneticPr fontId="4"/>
  </si>
  <si>
    <t>松原市</t>
    <rPh sb="0" eb="3">
      <t>マツバラシ</t>
    </rPh>
    <phoneticPr fontId="4"/>
  </si>
  <si>
    <t>寝屋川市</t>
    <rPh sb="0" eb="4">
      <t>ネヤガワシ</t>
    </rPh>
    <phoneticPr fontId="4"/>
  </si>
  <si>
    <t>池田市</t>
    <rPh sb="0" eb="2">
      <t>イケダ</t>
    </rPh>
    <rPh sb="2" eb="3">
      <t>シ</t>
    </rPh>
    <phoneticPr fontId="4"/>
  </si>
  <si>
    <t>泉大津市</t>
    <rPh sb="0" eb="3">
      <t>イズミオオツ</t>
    </rPh>
    <rPh sb="3" eb="4">
      <t>シ</t>
    </rPh>
    <phoneticPr fontId="4"/>
  </si>
  <si>
    <t>交野市</t>
    <rPh sb="0" eb="3">
      <t>カタノシ</t>
    </rPh>
    <phoneticPr fontId="4"/>
  </si>
  <si>
    <t>枚方市</t>
    <rPh sb="0" eb="3">
      <t>ヒラカタシ</t>
    </rPh>
    <phoneticPr fontId="4"/>
  </si>
  <si>
    <t>-</t>
  </si>
  <si>
    <t>□</t>
  </si>
  <si>
    <t>豊中市</t>
    <rPh sb="0" eb="3">
      <t>トヨナカシ</t>
    </rPh>
    <phoneticPr fontId="4"/>
  </si>
  <si>
    <t>高石市</t>
    <rPh sb="0" eb="2">
      <t>タカイシ</t>
    </rPh>
    <rPh sb="2" eb="3">
      <t>シ</t>
    </rPh>
    <phoneticPr fontId="4"/>
  </si>
  <si>
    <t>八尾市</t>
    <rPh sb="0" eb="3">
      <t>ヤオシ</t>
    </rPh>
    <phoneticPr fontId="4"/>
  </si>
  <si>
    <t>摂津市</t>
    <rPh sb="0" eb="3">
      <t>セッツシ</t>
    </rPh>
    <phoneticPr fontId="4"/>
  </si>
  <si>
    <t>吹田市</t>
    <rPh sb="0" eb="2">
      <t>スイタ</t>
    </rPh>
    <rPh sb="2" eb="3">
      <t>シ</t>
    </rPh>
    <phoneticPr fontId="4"/>
  </si>
  <si>
    <t>守口市</t>
    <rPh sb="0" eb="3">
      <t>モリグチシ</t>
    </rPh>
    <phoneticPr fontId="4"/>
  </si>
  <si>
    <t>堺市</t>
    <rPh sb="0" eb="2">
      <t>サカイシ</t>
    </rPh>
    <phoneticPr fontId="4"/>
  </si>
  <si>
    <t>岸和田市</t>
    <rPh sb="0" eb="4">
      <t>キシワダシ</t>
    </rPh>
    <phoneticPr fontId="4"/>
  </si>
  <si>
    <t>茨木市</t>
    <rPh sb="0" eb="2">
      <t>イバラキ</t>
    </rPh>
    <rPh sb="2" eb="3">
      <t>シ</t>
    </rPh>
    <phoneticPr fontId="4"/>
  </si>
  <si>
    <t>大東市</t>
    <rPh sb="0" eb="3">
      <t>ダイトウシ</t>
    </rPh>
    <phoneticPr fontId="4"/>
  </si>
  <si>
    <t>大阪狭山市</t>
    <rPh sb="0" eb="5">
      <t>オオサカサヤマシ</t>
    </rPh>
    <phoneticPr fontId="4"/>
  </si>
  <si>
    <t>貝塚市</t>
    <rPh sb="0" eb="2">
      <t>カイヅカ</t>
    </rPh>
    <rPh sb="2" eb="3">
      <t>シ</t>
    </rPh>
    <phoneticPr fontId="4"/>
  </si>
  <si>
    <t>高槻市</t>
    <rPh sb="0" eb="3">
      <t>タカツキシ</t>
    </rPh>
    <phoneticPr fontId="4"/>
  </si>
  <si>
    <t>東大阪市</t>
    <rPh sb="0" eb="4">
      <t>ヒガシオオサカシ</t>
    </rPh>
    <phoneticPr fontId="4"/>
  </si>
  <si>
    <t>泉佐野市</t>
    <rPh sb="0" eb="4">
      <t>イズミサノシ</t>
    </rPh>
    <phoneticPr fontId="4"/>
  </si>
  <si>
    <t>藤井寺市</t>
    <rPh sb="0" eb="4">
      <t>フジイデラシ</t>
    </rPh>
    <phoneticPr fontId="4"/>
  </si>
  <si>
    <t>柏原市</t>
    <rPh sb="0" eb="3">
      <t>カシワラシ</t>
    </rPh>
    <phoneticPr fontId="4"/>
  </si>
  <si>
    <t>四條畷市</t>
    <rPh sb="0" eb="4">
      <t>シジョウナワテシ</t>
    </rPh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</si>
  <si>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</si>
  <si>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</si>
  <si>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</si>
  <si>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</si>
  <si>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</si>
  <si>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</si>
  <si>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</si>
  <si>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</si>
  <si>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</si>
  <si>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</si>
  <si>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</si>
  <si>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</si>
  <si>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</si>
  <si>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</si>
  <si>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</si>
  <si>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</si>
  <si>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</si>
  <si>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</si>
  <si>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</si>
  <si>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</si>
  <si>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</si>
  <si>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</si>
  <si>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</si>
  <si>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</si>
  <si>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</si>
  <si>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</si>
  <si>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</si>
  <si>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</si>
  <si>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</si>
  <si>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</si>
  <si>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</si>
  <si>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</si>
  <si>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</si>
  <si>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</si>
  <si>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</si>
  <si>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</si>
  <si>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</si>
  <si>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</si>
  <si>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</si>
  <si>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</si>
  <si>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</si>
  <si>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一級水準測量</t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</si>
  <si>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</si>
  <si>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</si>
  <si>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</si>
  <si>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</si>
  <si>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二級水準測量</t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</si>
  <si>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</si>
  <si>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</si>
  <si>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</si>
  <si>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</si>
  <si>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</si>
  <si>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</si>
  <si>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</si>
  <si>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管内市町村</t>
    <rPh sb="0" eb="2">
      <t>カンナイ</t>
    </rPh>
    <rPh sb="2" eb="5">
      <t>シチョウソン</t>
    </rPh>
    <phoneticPr fontId="5"/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</si>
  <si>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</si>
  <si>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</si>
  <si>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</si>
  <si>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</si>
  <si>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</si>
  <si>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</si>
  <si>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</si>
  <si>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</si>
  <si>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</si>
  <si>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</si>
  <si>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</si>
  <si>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</si>
  <si>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</si>
  <si>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</si>
  <si>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</si>
  <si>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</si>
  <si>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</si>
  <si>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大阪市域</t>
    <rPh sb="0" eb="4">
      <t>オオサカシイキ</t>
    </rPh>
    <phoneticPr fontId="4"/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</si>
  <si>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</si>
  <si>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</si>
  <si>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</si>
  <si>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</si>
  <si>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</si>
  <si>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</si>
  <si>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北摂地域</t>
    <rPh sb="0" eb="2">
      <t>ホクセツ</t>
    </rPh>
    <rPh sb="2" eb="4">
      <t>チイキ</t>
    </rPh>
    <phoneticPr fontId="4"/>
  </si>
  <si>
    <t>②　計</t>
    <rPh sb="2" eb="3">
      <t>ケイ</t>
    </rPh>
    <phoneticPr fontId="4"/>
  </si>
  <si>
    <t>東大阪地域</t>
    <rPh sb="0" eb="1">
      <t>ヒガシ</t>
    </rPh>
    <rPh sb="1" eb="5">
      <t>オオサカチイキ</t>
    </rPh>
    <phoneticPr fontId="4"/>
  </si>
  <si>
    <t>③　計</t>
    <rPh sb="2" eb="3">
      <t>ケイ</t>
    </rPh>
    <phoneticPr fontId="4"/>
  </si>
  <si>
    <t>南河内地域</t>
    <rPh sb="0" eb="1">
      <t>ミナミ</t>
    </rPh>
    <rPh sb="1" eb="3">
      <t>カワチ</t>
    </rPh>
    <rPh sb="3" eb="5">
      <t>チイキ</t>
    </rPh>
    <phoneticPr fontId="4"/>
  </si>
  <si>
    <t>④　計</t>
    <rPh sb="2" eb="3">
      <t>ケイ</t>
    </rPh>
    <phoneticPr fontId="4"/>
  </si>
  <si>
    <t>堺地域</t>
    <rPh sb="0" eb="1">
      <t>サカイ</t>
    </rPh>
    <rPh sb="1" eb="3">
      <t>チイキ</t>
    </rPh>
    <phoneticPr fontId="4"/>
  </si>
  <si>
    <t>⑤　計</t>
    <rPh sb="2" eb="3">
      <t>ケイ</t>
    </rPh>
    <phoneticPr fontId="4"/>
  </si>
  <si>
    <t>泉州地域</t>
    <rPh sb="0" eb="2">
      <t>センシュウ</t>
    </rPh>
    <rPh sb="2" eb="4">
      <t>チイキ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</si>
  <si>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</si>
  <si>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</si>
  <si>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</si>
  <si>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</si>
  <si>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</si>
  <si>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</si>
  <si>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　：　
年間採取量</t>
    <rPh sb="0" eb="2">
      <t>チョウサ</t>
    </rPh>
    <rPh sb="2" eb="3">
      <t>メイ</t>
    </rPh>
    <rPh sb="7" eb="12">
      <t>ネンカンサイシュリョウ</t>
    </rPh>
    <phoneticPr fontId="4"/>
  </si>
  <si>
    <t>大阪府生活の環境等に関する条例による地下水採取量報告書(R7.4月)
は、日地下水採取量に365日をかけて算出している</t>
    <rPh sb="0" eb="3">
      <t>オオサカフ</t>
    </rPh>
    <rPh sb="3" eb="5">
      <t>セイカツ</t>
    </rPh>
    <rPh sb="6" eb="8">
      <t>カンキョウ</t>
    </rPh>
    <rPh sb="8" eb="9">
      <t>トウ</t>
    </rPh>
    <rPh sb="10" eb="11">
      <t>カン</t>
    </rPh>
    <rPh sb="13" eb="15">
      <t>ジョウレイ</t>
    </rPh>
    <rPh sb="18" eb="21">
      <t>チカスイ</t>
    </rPh>
    <rPh sb="20" eb="22">
      <t>サイシュ</t>
    </rPh>
    <rPh sb="22" eb="23">
      <t>リョウ</t>
    </rPh>
    <rPh sb="24" eb="27">
      <t>ホウコクショ</t>
    </rPh>
    <rPh sb="32" eb="33">
      <t>ツキ</t>
    </rPh>
    <rPh sb="37" eb="38">
      <t>ニチ</t>
    </rPh>
    <rPh sb="38" eb="41">
      <t>チカスイ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</si>
  <si>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</si>
  <si>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</si>
  <si>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</si>
  <si>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</si>
  <si>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地盤環境情報（概要、地下水採取の状況、地盤沈下等の状況、被害、対策）</t>
    <rPh sb="0" eb="2">
      <t>ジバン</t>
    </rPh>
    <rPh sb="2" eb="4">
      <t>カンキョウ</t>
    </rPh>
    <rPh sb="4" eb="6">
      <t>ジョウホウ</t>
    </rPh>
    <phoneticPr fontId="4"/>
  </si>
  <si>
    <t>主な水準点における過去10年の沈下量経年変化</t>
  </si>
  <si>
    <t>１－１．</t>
    <phoneticPr fontId="4"/>
  </si>
  <si>
    <t>６．</t>
  </si>
  <si>
    <t>７．</t>
  </si>
  <si>
    <t>地下水採取規制に関する条例等</t>
    <rPh sb="0" eb="3">
      <t>チカスイ</t>
    </rPh>
    <rPh sb="3" eb="5">
      <t>サイシュ</t>
    </rPh>
    <rPh sb="5" eb="7">
      <t>キセイ</t>
    </rPh>
    <rPh sb="8" eb="9">
      <t>カン</t>
    </rPh>
    <rPh sb="11" eb="13">
      <t>ジョウレイ</t>
    </rPh>
    <rPh sb="13" eb="14">
      <t>トウ</t>
    </rPh>
    <phoneticPr fontId="4"/>
  </si>
  <si>
    <t>１７．</t>
  </si>
  <si>
    <t>１８．</t>
  </si>
  <si>
    <t>１９．</t>
  </si>
  <si>
    <t>２０．</t>
  </si>
  <si>
    <t>２１．</t>
  </si>
  <si>
    <t>２２．</t>
  </si>
  <si>
    <t>７　工業用水法第３条第１項および第７条第１項の許可状況</t>
    <phoneticPr fontId="4"/>
  </si>
  <si>
    <t>番　号</t>
    <phoneticPr fontId="4"/>
  </si>
  <si>
    <t>受理日</t>
  </si>
  <si>
    <t>氏名
（名称）</t>
    <phoneticPr fontId="4"/>
  </si>
  <si>
    <t>井戸の
設置場所</t>
    <phoneticPr fontId="4"/>
  </si>
  <si>
    <t>ｽﾄﾚｰﾅｰの位置
（地表面下ｍ）</t>
    <phoneticPr fontId="4"/>
  </si>
  <si>
    <t>揚水機の吐出口
断面積　(㎠）</t>
    <phoneticPr fontId="4"/>
  </si>
  <si>
    <r>
      <rPr>
        <sz val="10"/>
        <color indexed="8"/>
        <rFont val="メイリオ"/>
        <family val="3"/>
        <charset val="128"/>
      </rPr>
      <t>採取</t>
    </r>
    <r>
      <rPr>
        <sz val="10"/>
        <rFont val="メイリオ"/>
        <family val="3"/>
        <charset val="128"/>
      </rPr>
      <t>量(㎥）</t>
    </r>
    <rPh sb="0" eb="2">
      <t>サイシュ</t>
    </rPh>
    <phoneticPr fontId="4"/>
  </si>
  <si>
    <t>主たる
用途</t>
    <phoneticPr fontId="4"/>
  </si>
  <si>
    <t>業　種</t>
    <phoneticPr fontId="4"/>
  </si>
  <si>
    <t>許可理由</t>
  </si>
  <si>
    <t>許可
年月日</t>
    <rPh sb="3" eb="6">
      <t>ネンガッピ</t>
    </rPh>
    <phoneticPr fontId="4"/>
  </si>
  <si>
    <t>許可番号</t>
  </si>
  <si>
    <t>許可
内容</t>
    <phoneticPr fontId="4"/>
  </si>
  <si>
    <t>許可
基準</t>
    <phoneticPr fontId="4"/>
  </si>
  <si>
    <r>
      <t xml:space="preserve">１時間当り
</t>
    </r>
    <r>
      <rPr>
        <sz val="10"/>
        <color indexed="8"/>
        <rFont val="メイリオ"/>
        <family val="3"/>
        <charset val="128"/>
      </rPr>
      <t>採取</t>
    </r>
    <r>
      <rPr>
        <sz val="10"/>
        <rFont val="メイリオ"/>
        <family val="3"/>
        <charset val="128"/>
      </rPr>
      <t>量</t>
    </r>
    <rPh sb="6" eb="8">
      <t>サイシュ</t>
    </rPh>
    <phoneticPr fontId="4"/>
  </si>
  <si>
    <t>１日当り
運転時間</t>
    <phoneticPr fontId="4"/>
  </si>
  <si>
    <r>
      <t xml:space="preserve">１日当り
</t>
    </r>
    <r>
      <rPr>
        <sz val="10"/>
        <color indexed="8"/>
        <rFont val="メイリオ"/>
        <family val="3"/>
        <charset val="128"/>
      </rPr>
      <t>採取</t>
    </r>
    <r>
      <rPr>
        <sz val="10"/>
        <rFont val="メイリオ"/>
        <family val="3"/>
        <charset val="128"/>
      </rPr>
      <t>量</t>
    </r>
    <rPh sb="5" eb="7">
      <t>サイシュ</t>
    </rPh>
    <phoneticPr fontId="4"/>
  </si>
  <si>
    <t>デリカフーズ株式会社</t>
    <rPh sb="6" eb="10">
      <t>カブシキカイシャ</t>
    </rPh>
    <phoneticPr fontId="4"/>
  </si>
  <si>
    <t>茨木市
南目垣1-4-1他4筆</t>
    <rPh sb="0" eb="2">
      <t>イバラキ</t>
    </rPh>
    <rPh sb="2" eb="3">
      <t>シ</t>
    </rPh>
    <rPh sb="4" eb="7">
      <t>ミナミメガキ</t>
    </rPh>
    <rPh sb="12" eb="13">
      <t>ホカ</t>
    </rPh>
    <rPh sb="14" eb="15">
      <t>フデ</t>
    </rPh>
    <phoneticPr fontId="4"/>
  </si>
  <si>
    <t>GL-106.55m～GL-114.45m
GL-130.25m～GL-134.20m</t>
    <phoneticPr fontId="4"/>
  </si>
  <si>
    <t>GL-100m以深</t>
    <rPh sb="7" eb="9">
      <t>イシン</t>
    </rPh>
    <phoneticPr fontId="4"/>
  </si>
  <si>
    <r>
      <t>50.24cm</t>
    </r>
    <r>
      <rPr>
        <vertAlign val="superscript"/>
        <sz val="6"/>
        <rFont val="ＭＳ Ｐゴシック"/>
        <family val="3"/>
        <charset val="128"/>
      </rPr>
      <t>2</t>
    </r>
    <phoneticPr fontId="4"/>
  </si>
  <si>
    <r>
      <t>55cm</t>
    </r>
    <r>
      <rPr>
        <vertAlign val="superscript"/>
        <sz val="6"/>
        <rFont val="ＭＳ Ｐゴシック"/>
        <family val="3"/>
        <charset val="128"/>
      </rPr>
      <t>2</t>
    </r>
    <r>
      <rPr>
        <sz val="6"/>
        <rFont val="ＭＳ Ｐゴシック"/>
        <family val="3"/>
        <charset val="128"/>
      </rPr>
      <t>以下</t>
    </r>
    <phoneticPr fontId="4"/>
  </si>
  <si>
    <t>製品処理・
洗浄用</t>
    <rPh sb="0" eb="2">
      <t>セイヒン</t>
    </rPh>
    <rPh sb="2" eb="4">
      <t>ショリ</t>
    </rPh>
    <rPh sb="6" eb="8">
      <t>センジョウ</t>
    </rPh>
    <rPh sb="8" eb="9">
      <t>ヨウ</t>
    </rPh>
    <phoneticPr fontId="4"/>
  </si>
  <si>
    <t>他に分類されない食料品製造業</t>
    <rPh sb="0" eb="1">
      <t>タ</t>
    </rPh>
    <rPh sb="2" eb="4">
      <t>ブンルイ</t>
    </rPh>
    <rPh sb="8" eb="11">
      <t>ショクリョウヒン</t>
    </rPh>
    <rPh sb="11" eb="14">
      <t>セイゾウギョウ</t>
    </rPh>
    <phoneticPr fontId="4"/>
  </si>
  <si>
    <t>工業用水法に規定される許可の基準に適合するため</t>
    <rPh sb="0" eb="2">
      <t>コウギョウ</t>
    </rPh>
    <rPh sb="2" eb="4">
      <t>ヨウスイ</t>
    </rPh>
    <rPh sb="4" eb="5">
      <t>ホウ</t>
    </rPh>
    <rPh sb="6" eb="8">
      <t>キテイ</t>
    </rPh>
    <rPh sb="11" eb="13">
      <t>キョカ</t>
    </rPh>
    <rPh sb="14" eb="16">
      <t>キジュン</t>
    </rPh>
    <rPh sb="17" eb="19">
      <t>テキゴウ</t>
    </rPh>
    <phoneticPr fontId="4"/>
  </si>
  <si>
    <t>6井高第1号
（1号井戸）</t>
    <rPh sb="1" eb="2">
      <t>イ</t>
    </rPh>
    <rPh sb="3" eb="4">
      <t>ダイ</t>
    </rPh>
    <rPh sb="5" eb="6">
      <t>ゴウ</t>
    </rPh>
    <rPh sb="9" eb="10">
      <t>ゴウ</t>
    </rPh>
    <rPh sb="10" eb="12">
      <t>イド</t>
    </rPh>
    <phoneticPr fontId="4"/>
  </si>
  <si>
    <t>GL-102.60m～GL-114.45m
GL-130.25m～GL-134.20m</t>
    <phoneticPr fontId="4"/>
  </si>
  <si>
    <t>6井高第2号
（2号井戸）</t>
    <rPh sb="1" eb="2">
      <t>イ</t>
    </rPh>
    <rPh sb="3" eb="4">
      <t>ダイ</t>
    </rPh>
    <rPh sb="5" eb="6">
      <t>ゴウ</t>
    </rPh>
    <rPh sb="9" eb="10">
      <t>ゴウ</t>
    </rPh>
    <rPh sb="10" eb="12">
      <t>イド</t>
    </rPh>
    <phoneticPr fontId="4"/>
  </si>
  <si>
    <t>計</t>
  </si>
  <si>
    <t xml:space="preserve">   </t>
    <phoneticPr fontId="4"/>
  </si>
  <si>
    <t>１０　工業用水法第９条に基づく届出書受理状況</t>
    <phoneticPr fontId="4"/>
  </si>
  <si>
    <t>許可又は
届出番号</t>
    <rPh sb="2" eb="3">
      <t>マタ</t>
    </rPh>
    <phoneticPr fontId="4"/>
  </si>
  <si>
    <t>許可又は
届出年月日</t>
    <rPh sb="2" eb="3">
      <t>マタ</t>
    </rPh>
    <phoneticPr fontId="4"/>
  </si>
  <si>
    <t>氏名（名称）</t>
  </si>
  <si>
    <t>住 　所</t>
    <phoneticPr fontId="4"/>
  </si>
  <si>
    <t>変更の内容</t>
  </si>
  <si>
    <t>変更年月日</t>
  </si>
  <si>
    <t>変更理由</t>
  </si>
  <si>
    <t>変更前</t>
  </si>
  <si>
    <t>変更後</t>
  </si>
  <si>
    <t>42井豊第1号</t>
    <rPh sb="2" eb="3">
      <t>セイ</t>
    </rPh>
    <rPh sb="3" eb="4">
      <t>トヨ</t>
    </rPh>
    <rPh sb="4" eb="5">
      <t>ダイ</t>
    </rPh>
    <rPh sb="6" eb="7">
      <t>ゴウ</t>
    </rPh>
    <phoneticPr fontId="4"/>
  </si>
  <si>
    <t>日本新金属株式会社</t>
    <rPh sb="0" eb="2">
      <t>ニホン</t>
    </rPh>
    <rPh sb="2" eb="3">
      <t>シン</t>
    </rPh>
    <rPh sb="3" eb="5">
      <t>キンゾク</t>
    </rPh>
    <rPh sb="5" eb="9">
      <t>カブシキカイシャ</t>
    </rPh>
    <phoneticPr fontId="4"/>
  </si>
  <si>
    <t>豊中市千成1丁目6番64号</t>
    <rPh sb="0" eb="3">
      <t>トヨナカシ</t>
    </rPh>
    <rPh sb="3" eb="5">
      <t>センナリ</t>
    </rPh>
    <rPh sb="6" eb="8">
      <t>チョウメ</t>
    </rPh>
    <rPh sb="9" eb="10">
      <t>バン</t>
    </rPh>
    <rPh sb="12" eb="13">
      <t>ゴウ</t>
    </rPh>
    <phoneticPr fontId="4"/>
  </si>
  <si>
    <t>取締役社長
岡田　義一</t>
    <rPh sb="0" eb="5">
      <t>トリシマリヤクシャチョウ</t>
    </rPh>
    <rPh sb="6" eb="8">
      <t>オカダ</t>
    </rPh>
    <rPh sb="9" eb="11">
      <t>ギイチ</t>
    </rPh>
    <phoneticPr fontId="4"/>
  </si>
  <si>
    <t>取締役社長
谷内　俊之</t>
    <rPh sb="0" eb="5">
      <t>トリシマリヤクシャチョウ</t>
    </rPh>
    <rPh sb="6" eb="8">
      <t>タニウチ</t>
    </rPh>
    <rPh sb="9" eb="11">
      <t>トシユキ</t>
    </rPh>
    <phoneticPr fontId="4"/>
  </si>
  <si>
    <t>取締役社長の
変更</t>
    <rPh sb="0" eb="3">
      <t>トリシマリヤク</t>
    </rPh>
    <rPh sb="3" eb="5">
      <t>シャチョウ</t>
    </rPh>
    <rPh sb="7" eb="9">
      <t>ヘンコウ</t>
    </rPh>
    <phoneticPr fontId="4"/>
  </si>
  <si>
    <t>44井吹第5号</t>
    <rPh sb="2" eb="3">
      <t>セイ</t>
    </rPh>
    <rPh sb="4" eb="5">
      <t>ダイ</t>
    </rPh>
    <rPh sb="6" eb="7">
      <t>ゴウ</t>
    </rPh>
    <phoneticPr fontId="4"/>
  </si>
  <si>
    <t>オリエンタル酵母工業株式会社　大阪工場</t>
    <rPh sb="6" eb="8">
      <t>コウボ</t>
    </rPh>
    <rPh sb="8" eb="10">
      <t>コウギョウ</t>
    </rPh>
    <rPh sb="10" eb="14">
      <t>カブシキカイシャ</t>
    </rPh>
    <rPh sb="15" eb="16">
      <t>ダイ</t>
    </rPh>
    <rPh sb="16" eb="17">
      <t>サカ</t>
    </rPh>
    <rPh sb="17" eb="19">
      <t>コウジョウ</t>
    </rPh>
    <phoneticPr fontId="4"/>
  </si>
  <si>
    <t>吹田市南吹田四丁目4番1号</t>
    <rPh sb="0" eb="2">
      <t>スイタ</t>
    </rPh>
    <rPh sb="2" eb="3">
      <t>シ</t>
    </rPh>
    <rPh sb="3" eb="4">
      <t>ミナミ</t>
    </rPh>
    <rPh sb="4" eb="6">
      <t>スイタ</t>
    </rPh>
    <rPh sb="6" eb="7">
      <t>ヨン</t>
    </rPh>
    <rPh sb="7" eb="9">
      <t>チョウメ</t>
    </rPh>
    <rPh sb="10" eb="11">
      <t>バン</t>
    </rPh>
    <rPh sb="12" eb="13">
      <t>ゴウ</t>
    </rPh>
    <phoneticPr fontId="4"/>
  </si>
  <si>
    <t>代表取締役社長
中川　真佐志</t>
    <rPh sb="0" eb="2">
      <t>ダイヒョウ</t>
    </rPh>
    <rPh sb="2" eb="7">
      <t>トリシマリヤクシャチョウ</t>
    </rPh>
    <rPh sb="8" eb="10">
      <t>ナカガワ</t>
    </rPh>
    <rPh sb="11" eb="12">
      <t>シン</t>
    </rPh>
    <rPh sb="12" eb="13">
      <t>サ</t>
    </rPh>
    <rPh sb="13" eb="14">
      <t>シ</t>
    </rPh>
    <phoneticPr fontId="4"/>
  </si>
  <si>
    <t>代表取締役社長
新井　秀夫</t>
    <rPh sb="0" eb="2">
      <t>ダイヒョウ</t>
    </rPh>
    <rPh sb="2" eb="7">
      <t>トリシマリヤクシャチョウ</t>
    </rPh>
    <rPh sb="8" eb="10">
      <t>アライ</t>
    </rPh>
    <rPh sb="11" eb="13">
      <t>ヒデオ</t>
    </rPh>
    <phoneticPr fontId="4"/>
  </si>
  <si>
    <t>代表取締役社長
の変更</t>
    <rPh sb="0" eb="2">
      <t>ダイヒョウ</t>
    </rPh>
    <rPh sb="2" eb="5">
      <t>トリシマリヤク</t>
    </rPh>
    <rPh sb="5" eb="7">
      <t>シャチョウ</t>
    </rPh>
    <rPh sb="9" eb="11">
      <t>ヘンコウ</t>
    </rPh>
    <phoneticPr fontId="4"/>
  </si>
  <si>
    <t>１４　工業用水法第24条の規定に基づく井戸使用状況報告</t>
    <phoneticPr fontId="4"/>
  </si>
  <si>
    <t>指定地域名</t>
    <phoneticPr fontId="4"/>
  </si>
  <si>
    <t>許可件数</t>
    <rPh sb="0" eb="2">
      <t>キョカ</t>
    </rPh>
    <rPh sb="2" eb="4">
      <t>ケンスウ</t>
    </rPh>
    <phoneticPr fontId="4"/>
  </si>
  <si>
    <t>井戸本数</t>
    <phoneticPr fontId="4"/>
  </si>
  <si>
    <t>令和６年度月別採取量  (㎥/日）</t>
    <rPh sb="5" eb="6">
      <t>ツキ</t>
    </rPh>
    <rPh sb="15" eb="16">
      <t>ニチ</t>
    </rPh>
    <phoneticPr fontId="4"/>
  </si>
  <si>
    <t>1年間合計</t>
    <rPh sb="1" eb="3">
      <t>ネンカン</t>
    </rPh>
    <rPh sb="3" eb="5">
      <t>ゴウケイ</t>
    </rPh>
    <phoneticPr fontId="4"/>
  </si>
  <si>
    <t>1日平均
(㎥/日)</t>
    <phoneticPr fontId="4"/>
  </si>
  <si>
    <t>前年度
1日平均
(㎥/日)</t>
    <phoneticPr fontId="4"/>
  </si>
  <si>
    <t>大阪市</t>
    <rPh sb="0" eb="3">
      <t>オオサカシ</t>
    </rPh>
    <phoneticPr fontId="4"/>
  </si>
  <si>
    <t>月間採取量(㎥）</t>
    <rPh sb="0" eb="2">
      <t>ゲッカン</t>
    </rPh>
    <rPh sb="2" eb="4">
      <t>サイシュ</t>
    </rPh>
    <rPh sb="4" eb="5">
      <t>リョウ</t>
    </rPh>
    <phoneticPr fontId="4"/>
  </si>
  <si>
    <t>月間稼働日数</t>
    <rPh sb="0" eb="2">
      <t>ゲッカン</t>
    </rPh>
    <rPh sb="2" eb="4">
      <t>カドウ</t>
    </rPh>
    <rPh sb="4" eb="5">
      <t>ヒ</t>
    </rPh>
    <rPh sb="5" eb="6">
      <t>スウ</t>
    </rPh>
    <phoneticPr fontId="4"/>
  </si>
  <si>
    <t>小　計</t>
    <rPh sb="0" eb="1">
      <t>ショウ</t>
    </rPh>
    <rPh sb="2" eb="3">
      <t>ケイ</t>
    </rPh>
    <phoneticPr fontId="4"/>
  </si>
  <si>
    <t>月別日当採取量</t>
    <rPh sb="0" eb="2">
      <t>ツキベツ</t>
    </rPh>
    <rPh sb="2" eb="4">
      <t>ヒア</t>
    </rPh>
    <rPh sb="4" eb="7">
      <t>サイシュリョウ</t>
    </rPh>
    <phoneticPr fontId="4"/>
  </si>
  <si>
    <t>北摂地域</t>
    <rPh sb="0" eb="4">
      <t>ホクセツチイキ</t>
    </rPh>
    <phoneticPr fontId="4"/>
  </si>
  <si>
    <t>東大阪地域</t>
    <rPh sb="0" eb="3">
      <t>ヒガシオオサカ</t>
    </rPh>
    <rPh sb="3" eb="5">
      <t>チイキ</t>
    </rPh>
    <phoneticPr fontId="4"/>
  </si>
  <si>
    <t>18</t>
    <phoneticPr fontId="4"/>
  </si>
  <si>
    <t>1</t>
    <phoneticPr fontId="4"/>
  </si>
  <si>
    <t>月別日当り採取量
合計</t>
    <rPh sb="0" eb="2">
      <t>ツキベツ</t>
    </rPh>
    <rPh sb="2" eb="4">
      <t>ヒア</t>
    </rPh>
    <rPh sb="5" eb="7">
      <t>サイシュ</t>
    </rPh>
    <rPh sb="7" eb="8">
      <t>リョウ</t>
    </rPh>
    <rPh sb="9" eb="10">
      <t>ゴウ</t>
    </rPh>
    <rPh sb="10" eb="11">
      <t>ケイ</t>
    </rPh>
    <phoneticPr fontId="4"/>
  </si>
  <si>
    <t>１５　ビル用水法第４条第１項の許可状況</t>
    <phoneticPr fontId="4"/>
  </si>
  <si>
    <t>氏名
（名称）</t>
    <rPh sb="0" eb="2">
      <t>シメイ</t>
    </rPh>
    <rPh sb="4" eb="6">
      <t>メイショウ</t>
    </rPh>
    <phoneticPr fontId="4"/>
  </si>
  <si>
    <t>揚水機の吐出口
断面積(㎠)</t>
    <phoneticPr fontId="4"/>
  </si>
  <si>
    <r>
      <rPr>
        <sz val="9"/>
        <color indexed="8"/>
        <rFont val="メイリオ"/>
        <family val="3"/>
        <charset val="128"/>
      </rPr>
      <t>採取</t>
    </r>
    <r>
      <rPr>
        <sz val="9"/>
        <rFont val="メイリオ"/>
        <family val="3"/>
        <charset val="128"/>
      </rPr>
      <t>量(㎥)</t>
    </r>
    <rPh sb="0" eb="2">
      <t>サイシュ</t>
    </rPh>
    <phoneticPr fontId="4"/>
  </si>
  <si>
    <t>許可理由</t>
    <rPh sb="0" eb="2">
      <t>キョカ</t>
    </rPh>
    <rPh sb="2" eb="4">
      <t>リユウ</t>
    </rPh>
    <phoneticPr fontId="4"/>
  </si>
  <si>
    <t>許可年月日</t>
    <rPh sb="0" eb="2">
      <t>キョカ</t>
    </rPh>
    <rPh sb="2" eb="5">
      <t>ネンガッピ</t>
    </rPh>
    <phoneticPr fontId="4"/>
  </si>
  <si>
    <t>許可番号</t>
    <rPh sb="0" eb="2">
      <t>キョカ</t>
    </rPh>
    <rPh sb="2" eb="4">
      <t>バンゴウ</t>
    </rPh>
    <phoneticPr fontId="4"/>
  </si>
  <si>
    <r>
      <t xml:space="preserve">１時間当り
</t>
    </r>
    <r>
      <rPr>
        <sz val="9"/>
        <color indexed="8"/>
        <rFont val="メイリオ"/>
        <family val="3"/>
        <charset val="128"/>
      </rPr>
      <t>採取</t>
    </r>
    <r>
      <rPr>
        <sz val="9"/>
        <rFont val="メイリオ"/>
        <family val="3"/>
        <charset val="128"/>
      </rPr>
      <t>量</t>
    </r>
    <rPh sb="6" eb="8">
      <t>サイシュ</t>
    </rPh>
    <rPh sb="8" eb="9">
      <t>リョウ</t>
    </rPh>
    <phoneticPr fontId="4"/>
  </si>
  <si>
    <t>運転時間</t>
    <rPh sb="2" eb="4">
      <t>ジカン</t>
    </rPh>
    <phoneticPr fontId="4"/>
  </si>
  <si>
    <r>
      <t xml:space="preserve">１日当り
</t>
    </r>
    <r>
      <rPr>
        <sz val="9"/>
        <color indexed="8"/>
        <rFont val="メイリオ"/>
        <family val="3"/>
        <charset val="128"/>
      </rPr>
      <t>採取</t>
    </r>
    <r>
      <rPr>
        <sz val="9"/>
        <rFont val="メイリオ"/>
        <family val="3"/>
        <charset val="128"/>
      </rPr>
      <t>量</t>
    </r>
    <rPh sb="5" eb="7">
      <t>サイシュ</t>
    </rPh>
    <phoneticPr fontId="4"/>
  </si>
  <si>
    <t>大阪都市計画事業大阪駅北大深西地区土地区画整理事業区域内　北街区</t>
    <phoneticPr fontId="4"/>
  </si>
  <si>
    <t>大阪市北区大深町1番40 の一部他</t>
    <phoneticPr fontId="4"/>
  </si>
  <si>
    <t>井戸１：46.0-54.0
井戸２：46.0-54.0</t>
    <rPh sb="0" eb="2">
      <t>イド</t>
    </rPh>
    <phoneticPr fontId="4"/>
  </si>
  <si>
    <t>同左</t>
    <rPh sb="0" eb="2">
      <t>ドウサ</t>
    </rPh>
    <phoneticPr fontId="4"/>
  </si>
  <si>
    <t>冷暖房用</t>
    <rPh sb="0" eb="4">
      <t>レイダンボウヨウ</t>
    </rPh>
    <phoneticPr fontId="4"/>
  </si>
  <si>
    <t>ー</t>
    <phoneticPr fontId="4"/>
  </si>
  <si>
    <t>注</t>
    <rPh sb="0" eb="1">
      <t>チュウ</t>
    </rPh>
    <phoneticPr fontId="4"/>
  </si>
  <si>
    <t>０６帯建００１号</t>
  </si>
  <si>
    <t>大阪都市計画事業大阪駅北大深西地区土地区画整理事業区域内　南街区</t>
    <rPh sb="29" eb="30">
      <t>ミナミ</t>
    </rPh>
    <phoneticPr fontId="4"/>
  </si>
  <si>
    <t>大阪市北区大深町1番40 の一部他</t>
  </si>
  <si>
    <t>井戸１：44.6-46.5
　　　　49.6-56.0
井戸２：49.3-53.7</t>
    <rPh sb="0" eb="2">
      <t>イド</t>
    </rPh>
    <phoneticPr fontId="4"/>
  </si>
  <si>
    <t>０６帯建００２号</t>
  </si>
  <si>
    <t>　計</t>
  </si>
  <si>
    <t>２２　ビル用水法第13条の規定に基づく井戸使用状況報告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</si>
</sst>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  <numFmt numFmtId="188" formatCode="#,##0.00_ "/>
    <numFmt numFmtId="189" formatCode="0.000000_ "/>
    <numFmt numFmtId="190" formatCode="#,##0.0;[Red]\-#,##0.0"/>
  </numFmts>
  <fonts count="6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6"/>
      <name val="メイリオ"/>
      <family val="3"/>
      <charset val="128"/>
    </font>
    <font>
      <vertAlign val="superscript"/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2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0" borderId="30" applyNumberFormat="0" applyFont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3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32" borderId="3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3" borderId="3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4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595">
    <xf numFmtId="0" fontId="0" fillId="0" borderId="0" xfId="0">
      <alignment vertical="center"/>
    </xf>
    <xf numFmtId="181" fontId="26" fillId="3" borderId="5" xfId="55" applyNumberFormat="1" applyFont="1" applyFill="1" applyBorder="1" applyAlignment="1">
      <alignment horizontal="center" vertical="center" wrapText="1"/>
    </xf>
    <xf numFmtId="177" fontId="26" fillId="3" borderId="5" xfId="55" applyNumberFormat="1" applyFont="1" applyFill="1" applyBorder="1" applyAlignment="1">
      <alignment horizontal="center" vertical="center" wrapText="1"/>
    </xf>
    <xf numFmtId="0" fontId="26" fillId="3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5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6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6" borderId="0" xfId="0" applyFont="1" applyFill="1" applyProtection="1">
      <alignment vertical="center"/>
      <protection hidden="1"/>
    </xf>
    <xf numFmtId="0" fontId="26" fillId="37" borderId="0" xfId="0" applyFont="1" applyFill="1" applyProtection="1">
      <alignment vertical="center"/>
      <protection hidden="1"/>
    </xf>
    <xf numFmtId="0" fontId="26" fillId="36" borderId="0" xfId="0" applyFont="1" applyFill="1">
      <alignment vertical="center"/>
    </xf>
    <xf numFmtId="0" fontId="26" fillId="0" borderId="0" xfId="61" applyFont="1">
      <alignment vertical="center"/>
    </xf>
    <xf numFmtId="0" fontId="35" fillId="0" borderId="0" xfId="57" applyFont="1" applyProtection="1">
      <alignment vertical="center"/>
      <protection locked="0"/>
    </xf>
    <xf numFmtId="0" fontId="36" fillId="0" borderId="0" xfId="62" applyFont="1">
      <alignment vertical="center"/>
    </xf>
    <xf numFmtId="0" fontId="39" fillId="0" borderId="4" xfId="0" applyFont="1" applyBorder="1" applyAlignment="1">
      <alignment horizontal="justify" vertical="center" wrapText="1"/>
    </xf>
    <xf numFmtId="0" fontId="39" fillId="35" borderId="5" xfId="0" applyFont="1" applyFill="1" applyBorder="1">
      <alignment vertical="center"/>
    </xf>
    <xf numFmtId="0" fontId="39" fillId="35" borderId="4" xfId="0" applyFont="1" applyFill="1" applyBorder="1">
      <alignment vertical="center"/>
    </xf>
    <xf numFmtId="0" fontId="39" fillId="38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0" borderId="5" xfId="0" applyFont="1" applyBorder="1">
      <alignment vertical="center"/>
    </xf>
    <xf numFmtId="0" fontId="27" fillId="0" borderId="0" xfId="0" applyFont="1" applyAlignment="1">
      <alignment horizontal="right" vertical="center"/>
    </xf>
    <xf numFmtId="0" fontId="39" fillId="36" borderId="0" xfId="0" applyFont="1" applyFill="1" applyAlignment="1">
      <alignment horizontal="left" vertical="center"/>
    </xf>
    <xf numFmtId="0" fontId="39" fillId="38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6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6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6" borderId="5" xfId="55" applyFont="1" applyFill="1" applyBorder="1" applyAlignment="1">
      <alignment horizontal="centerContinuous" vertical="center" wrapText="1"/>
    </xf>
    <xf numFmtId="0" fontId="27" fillId="0" borderId="16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8" xfId="55" applyFont="1" applyBorder="1">
      <alignment vertical="center"/>
    </xf>
    <xf numFmtId="0" fontId="31" fillId="0" borderId="12" xfId="61" applyFont="1" applyBorder="1" applyAlignment="1">
      <alignment horizontal="center" vertical="top"/>
    </xf>
    <xf numFmtId="0" fontId="27" fillId="36" borderId="3" xfId="55" applyFont="1" applyFill="1" applyBorder="1" applyAlignment="1">
      <alignment horizontal="center" vertical="center" wrapText="1"/>
    </xf>
    <xf numFmtId="0" fontId="27" fillId="36" borderId="17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2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6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4" fillId="0" borderId="0" xfId="0" applyFont="1" applyAlignment="1" applyProtection="1">
      <alignment horizontal="left" vertical="center"/>
      <protection locked="0"/>
    </xf>
    <xf numFmtId="0" fontId="36" fillId="37" borderId="0" xfId="62" applyFont="1" applyFill="1">
      <alignment vertical="center"/>
    </xf>
    <xf numFmtId="0" fontId="27" fillId="36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7" xfId="61" applyFont="1" applyBorder="1" applyAlignment="1">
      <alignment horizontal="center" vertical="center" wrapText="1"/>
    </xf>
    <xf numFmtId="0" fontId="26" fillId="0" borderId="57" xfId="55" applyFont="1" applyBorder="1" applyAlignment="1">
      <alignment horizontal="left" vertical="top" wrapText="1"/>
    </xf>
    <xf numFmtId="0" fontId="26" fillId="0" borderId="57" xfId="55" applyFont="1" applyBorder="1" applyAlignment="1">
      <alignment horizontal="center" vertical="top" wrapText="1"/>
    </xf>
    <xf numFmtId="0" fontId="26" fillId="0" borderId="57" xfId="55" applyFont="1" applyBorder="1" applyAlignment="1">
      <alignment horizontal="centerContinuous" vertical="top" wrapText="1"/>
    </xf>
    <xf numFmtId="0" fontId="26" fillId="0" borderId="57" xfId="55" applyFont="1" applyBorder="1" applyAlignment="1">
      <alignment horizontal="centerContinuous" vertical="top"/>
    </xf>
    <xf numFmtId="0" fontId="26" fillId="0" borderId="57" xfId="55" applyFont="1" applyBorder="1" applyAlignment="1">
      <alignment vertical="top"/>
    </xf>
    <xf numFmtId="185" fontId="31" fillId="0" borderId="57" xfId="55" applyNumberFormat="1" applyFont="1" applyBorder="1" applyAlignment="1" applyProtection="1">
      <alignment horizontal="center" vertical="center"/>
      <protection locked="0"/>
    </xf>
    <xf numFmtId="0" fontId="26" fillId="3" borderId="57" xfId="55" applyFont="1" applyFill="1" applyBorder="1" applyAlignment="1">
      <alignment horizontal="center" vertical="center" wrapText="1"/>
    </xf>
    <xf numFmtId="181" fontId="26" fillId="3" borderId="57" xfId="33" applyNumberFormat="1" applyFont="1" applyFill="1" applyBorder="1" applyAlignment="1" applyProtection="1">
      <alignment horizontal="center" vertical="center" wrapText="1"/>
    </xf>
    <xf numFmtId="182" fontId="26" fillId="3" borderId="57" xfId="55" applyNumberFormat="1" applyFont="1" applyFill="1" applyBorder="1" applyAlignment="1">
      <alignment horizontal="center" vertical="center" wrapText="1"/>
    </xf>
    <xf numFmtId="181" fontId="26" fillId="3" borderId="57" xfId="55" applyNumberFormat="1" applyFont="1" applyFill="1" applyBorder="1" applyAlignment="1">
      <alignment horizontal="center" vertical="center" wrapText="1"/>
    </xf>
    <xf numFmtId="0" fontId="39" fillId="35" borderId="57" xfId="0" applyFont="1" applyFill="1" applyBorder="1">
      <alignment vertical="center"/>
    </xf>
    <xf numFmtId="49" fontId="27" fillId="0" borderId="57" xfId="0" applyNumberFormat="1" applyFont="1" applyBorder="1">
      <alignment vertical="center"/>
    </xf>
    <xf numFmtId="0" fontId="27" fillId="0" borderId="57" xfId="0" applyFont="1" applyBorder="1">
      <alignment vertical="center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49" fontId="26" fillId="0" borderId="57" xfId="58" applyNumberFormat="1" applyFont="1" applyBorder="1" applyAlignment="1" applyProtection="1">
      <alignment horizontal="center" vertical="center" wrapText="1"/>
      <protection locked="0"/>
    </xf>
    <xf numFmtId="0" fontId="26" fillId="0" borderId="57" xfId="61" applyFont="1" applyBorder="1" applyAlignment="1">
      <alignment horizontal="center" vertical="top" wrapText="1"/>
    </xf>
    <xf numFmtId="0" fontId="26" fillId="0" borderId="57" xfId="61" applyFont="1" applyBorder="1" applyAlignment="1">
      <alignment horizontal="center" vertical="center"/>
    </xf>
    <xf numFmtId="0" fontId="26" fillId="0" borderId="57" xfId="61" applyFont="1" applyBorder="1">
      <alignment vertical="center"/>
    </xf>
    <xf numFmtId="0" fontId="58" fillId="0" borderId="0" xfId="0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35" borderId="56" xfId="0" applyFont="1" applyFill="1" applyBorder="1">
      <alignment vertical="center"/>
    </xf>
    <xf numFmtId="0" fontId="39" fillId="0" borderId="56" xfId="0" applyFont="1" applyBorder="1" applyAlignment="1">
      <alignment horizontal="left" vertical="center"/>
    </xf>
    <xf numFmtId="0" fontId="39" fillId="35" borderId="56" xfId="0" applyFont="1" applyFill="1" applyBorder="1" applyAlignment="1">
      <alignment horizontal="left" vertical="center"/>
    </xf>
    <xf numFmtId="0" fontId="39" fillId="38" borderId="56" xfId="0" applyFont="1" applyFill="1" applyBorder="1" applyAlignment="1">
      <alignment horizontal="left" vertical="center"/>
    </xf>
    <xf numFmtId="0" fontId="27" fillId="0" borderId="0" xfId="0" applyFont="1" applyProtection="1">
      <alignment vertical="center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57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5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57" xfId="0" applyFont="1" applyBorder="1" applyAlignment="1">
      <alignment horizontal="center" vertical="center" wrapText="1"/>
    </xf>
    <xf numFmtId="0" fontId="59" fillId="2" borderId="57" xfId="0" applyFont="1" applyFill="1" applyBorder="1" applyAlignment="1" applyProtection="1">
      <alignment horizontal="center" vertical="center" wrapText="1"/>
      <protection locked="0"/>
    </xf>
    <xf numFmtId="0" fontId="62" fillId="0" borderId="57" xfId="0" applyFont="1" applyBorder="1" applyAlignment="1">
      <alignment horizontal="center" vertical="center"/>
    </xf>
    <xf numFmtId="58" fontId="62" fillId="0" borderId="57" xfId="0" applyNumberFormat="1" applyFont="1" applyBorder="1" applyAlignment="1">
      <alignment horizontal="center" vertical="center"/>
    </xf>
    <xf numFmtId="0" fontId="62" fillId="0" borderId="5" xfId="0" applyFont="1" applyBorder="1" applyAlignment="1">
      <alignment vertical="center" wrapText="1"/>
    </xf>
    <xf numFmtId="0" fontId="62" fillId="0" borderId="57" xfId="0" applyFont="1" applyBorder="1" applyAlignment="1">
      <alignment vertical="center" wrapText="1"/>
    </xf>
    <xf numFmtId="0" fontId="62" fillId="0" borderId="57" xfId="0" applyFont="1" applyBorder="1" applyAlignment="1">
      <alignment horizontal="center" vertical="center" wrapText="1"/>
    </xf>
    <xf numFmtId="176" fontId="59" fillId="2" borderId="57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39" borderId="0" xfId="0" applyFont="1" applyFill="1" applyProtection="1">
      <alignment vertical="center"/>
      <protection locked="0"/>
    </xf>
    <xf numFmtId="0" fontId="56" fillId="0" borderId="0" xfId="0" applyFont="1" applyProtection="1">
      <alignment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35" fillId="2" borderId="57" xfId="0" applyFont="1" applyFill="1" applyBorder="1" applyAlignment="1" applyProtection="1">
      <alignment horizontal="center" vertical="center" wrapText="1"/>
      <protection locked="0"/>
    </xf>
    <xf numFmtId="0" fontId="54" fillId="0" borderId="57" xfId="0" applyFont="1" applyBorder="1" applyAlignment="1" applyProtection="1">
      <alignment horizontal="center" vertical="center" wrapText="1"/>
      <protection locked="0"/>
    </xf>
    <xf numFmtId="0" fontId="31" fillId="0" borderId="57" xfId="0" applyFont="1" applyBorder="1" applyAlignment="1" applyProtection="1">
      <alignment horizontal="center" vertical="center" wrapText="1"/>
      <protection locked="0"/>
    </xf>
    <xf numFmtId="0" fontId="26" fillId="0" borderId="57" xfId="6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49" fontId="26" fillId="0" borderId="57" xfId="60" applyNumberFormat="1" applyFont="1" applyBorder="1" applyAlignment="1" applyProtection="1">
      <alignment horizontal="center" vertical="center"/>
      <protection locked="0"/>
    </xf>
    <xf numFmtId="178" fontId="26" fillId="0" borderId="48" xfId="60" applyNumberFormat="1" applyFont="1" applyBorder="1" applyProtection="1">
      <alignment vertical="center"/>
      <protection locked="0"/>
    </xf>
    <xf numFmtId="0" fontId="26" fillId="0" borderId="57" xfId="0" applyFont="1" applyBorder="1" applyAlignment="1" applyProtection="1">
      <alignment horizontal="center" vertical="center" shrinkToFit="1"/>
      <protection locked="0"/>
    </xf>
    <xf numFmtId="0" fontId="26" fillId="0" borderId="57" xfId="0" applyFont="1" applyBorder="1" applyAlignment="1" applyProtection="1">
      <alignment horizontal="center" vertical="center" wrapText="1" shrinkToFit="1"/>
      <protection locked="0"/>
    </xf>
    <xf numFmtId="178" fontId="26" fillId="0" borderId="48" xfId="60" applyNumberFormat="1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2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178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5" xfId="60" applyNumberFormat="1" applyFont="1" applyBorder="1" applyAlignment="1" applyProtection="1">
      <alignment horizontal="center" vertical="center"/>
      <protection locked="0"/>
    </xf>
    <xf numFmtId="178" fontId="26" fillId="0" borderId="57" xfId="60" applyNumberFormat="1" applyFont="1" applyBorder="1" applyAlignment="1" applyProtection="1">
      <alignment horizontal="center" vertical="center"/>
      <protection locked="0"/>
    </xf>
    <xf numFmtId="178" fontId="26" fillId="0" borderId="2" xfId="60" applyNumberFormat="1" applyFont="1" applyBorder="1" applyProtection="1">
      <alignment vertical="center"/>
      <protection locked="0"/>
    </xf>
    <xf numFmtId="0" fontId="26" fillId="0" borderId="57" xfId="60" applyFont="1" applyBorder="1" applyAlignment="1" applyProtection="1">
      <alignment horizontal="center" vertical="center"/>
      <protection locked="0"/>
    </xf>
    <xf numFmtId="177" fontId="26" fillId="0" borderId="2" xfId="60" applyNumberFormat="1" applyFont="1" applyBorder="1" applyProtection="1">
      <alignment vertical="center"/>
      <protection locked="0"/>
    </xf>
    <xf numFmtId="49" fontId="56" fillId="0" borderId="57" xfId="58" applyNumberFormat="1" applyFont="1" applyBorder="1" applyAlignment="1" applyProtection="1">
      <alignment horizontal="center" vertical="center" wrapText="1"/>
      <protection locked="0"/>
    </xf>
    <xf numFmtId="177" fontId="26" fillId="0" borderId="57" xfId="58" applyNumberFormat="1" applyFont="1" applyBorder="1" applyAlignment="1" applyProtection="1">
      <alignment horizontal="center" vertical="center" wrapText="1"/>
      <protection locked="0"/>
    </xf>
    <xf numFmtId="188" fontId="56" fillId="0" borderId="57" xfId="58" applyNumberFormat="1" applyFont="1" applyBorder="1" applyAlignment="1" applyProtection="1">
      <alignment horizontal="right" vertical="center" wrapText="1"/>
      <protection locked="0"/>
    </xf>
    <xf numFmtId="0" fontId="56" fillId="0" borderId="57" xfId="58" applyFont="1" applyBorder="1" applyAlignment="1" applyProtection="1">
      <alignment horizontal="center" vertical="center" wrapText="1"/>
      <protection locked="0"/>
    </xf>
    <xf numFmtId="0" fontId="56" fillId="0" borderId="57" xfId="58" applyFont="1" applyBorder="1" applyAlignment="1" applyProtection="1">
      <alignment horizontal="right" vertical="center" wrapText="1"/>
      <protection locked="0"/>
    </xf>
    <xf numFmtId="177" fontId="26" fillId="0" borderId="57" xfId="58" applyNumberFormat="1" applyFont="1" applyBorder="1" applyAlignment="1" applyProtection="1">
      <alignment horizontal="right" vertical="center" wrapText="1"/>
      <protection locked="0"/>
    </xf>
    <xf numFmtId="49" fontId="56" fillId="0" borderId="57" xfId="58" applyNumberFormat="1" applyFont="1" applyBorder="1" applyAlignment="1" applyProtection="1">
      <alignment horizontal="right" vertical="center" wrapText="1"/>
      <protection locked="0"/>
    </xf>
    <xf numFmtId="182" fontId="26" fillId="0" borderId="57" xfId="58" applyNumberFormat="1" applyFont="1" applyBorder="1" applyAlignment="1" applyProtection="1">
      <alignment horizontal="right" vertical="center" wrapText="1"/>
      <protection locked="0"/>
    </xf>
    <xf numFmtId="177" fontId="56" fillId="0" borderId="57" xfId="58" applyNumberFormat="1" applyFont="1" applyBorder="1" applyAlignment="1" applyProtection="1">
      <alignment horizontal="right" vertical="center" wrapText="1"/>
      <protection locked="0"/>
    </xf>
    <xf numFmtId="182" fontId="57" fillId="0" borderId="57" xfId="58" applyNumberFormat="1" applyFont="1" applyBorder="1" applyAlignment="1" applyProtection="1">
      <alignment horizontal="right" vertical="center" wrapText="1"/>
      <protection locked="0"/>
    </xf>
    <xf numFmtId="0" fontId="32" fillId="0" borderId="8" xfId="57" applyFont="1" applyBorder="1" applyAlignment="1">
      <alignment vertical="center" wrapText="1"/>
    </xf>
    <xf numFmtId="0" fontId="32" fillId="0" borderId="12" xfId="61" applyFont="1" applyBorder="1" applyAlignment="1">
      <alignment horizontal="center" vertical="center"/>
    </xf>
    <xf numFmtId="0" fontId="32" fillId="0" borderId="54" xfId="6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181" fontId="26" fillId="0" borderId="57" xfId="60" applyNumberFormat="1" applyFont="1" applyBorder="1" applyAlignment="1" applyProtection="1">
      <alignment horizontal="center" vertical="center" wrapText="1"/>
      <protection locked="0"/>
    </xf>
    <xf numFmtId="180" fontId="44" fillId="0" borderId="57" xfId="58" applyNumberFormat="1" applyFont="1" applyBorder="1" applyAlignment="1" applyProtection="1">
      <alignment horizontal="center" vertical="center" wrapText="1"/>
      <protection hidden="1"/>
    </xf>
    <xf numFmtId="0" fontId="26" fillId="0" borderId="9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9" xfId="59" applyFont="1" applyBorder="1">
      <alignment vertical="center"/>
    </xf>
    <xf numFmtId="0" fontId="26" fillId="0" borderId="0" xfId="59" applyFont="1">
      <alignment vertical="center"/>
    </xf>
    <xf numFmtId="49" fontId="26" fillId="0" borderId="57" xfId="60" applyNumberFormat="1" applyFont="1" applyBorder="1" applyAlignment="1" applyProtection="1">
      <alignment horizontal="center" vertical="center" wrapText="1"/>
      <protection locked="0"/>
    </xf>
    <xf numFmtId="180" fontId="26" fillId="0" borderId="57" xfId="60" applyNumberFormat="1" applyFont="1" applyBorder="1" applyAlignment="1" applyProtection="1">
      <alignment horizontal="center" vertical="center" wrapText="1"/>
      <protection locked="0"/>
    </xf>
    <xf numFmtId="0" fontId="26" fillId="0" borderId="57" xfId="61" applyFont="1" applyBorder="1" applyAlignment="1" applyProtection="1">
      <alignment horizontal="center" vertical="center"/>
      <protection locked="0"/>
    </xf>
    <xf numFmtId="0" fontId="26" fillId="0" borderId="57" xfId="61" applyFont="1" applyBorder="1" applyAlignment="1" applyProtection="1">
      <alignment horizontal="center" vertical="center" wrapText="1"/>
      <protection locked="0"/>
    </xf>
    <xf numFmtId="0" fontId="28" fillId="0" borderId="57" xfId="59" applyFont="1" applyBorder="1" applyAlignment="1">
      <alignment horizontal="center" vertical="center"/>
    </xf>
    <xf numFmtId="0" fontId="26" fillId="0" borderId="57" xfId="0" applyFont="1" applyBorder="1" applyAlignment="1" applyProtection="1">
      <alignment horizontal="center" vertical="center" wrapText="1"/>
      <protection hidden="1"/>
    </xf>
    <xf numFmtId="0" fontId="26" fillId="0" borderId="57" xfId="0" applyFont="1" applyBorder="1" applyAlignment="1" applyProtection="1">
      <alignment horizontal="center" vertical="center" wrapText="1"/>
      <protection locked="0" hidden="1"/>
    </xf>
    <xf numFmtId="0" fontId="29" fillId="0" borderId="57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6" fillId="0" borderId="57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Protection="1">
      <alignment vertical="center"/>
      <protection locked="0"/>
    </xf>
    <xf numFmtId="0" fontId="26" fillId="0" borderId="48" xfId="57" applyFont="1" applyBorder="1" applyProtection="1">
      <alignment vertical="center"/>
      <protection locked="0"/>
    </xf>
    <xf numFmtId="0" fontId="26" fillId="0" borderId="57" xfId="56" applyFont="1" applyBorder="1" applyAlignment="1" applyProtection="1">
      <alignment horizontal="righ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182" fontId="26" fillId="0" borderId="57" xfId="33" applyNumberFormat="1" applyFont="1" applyFill="1" applyBorder="1" applyAlignment="1" applyProtection="1">
      <alignment horizontal="right" vertical="center"/>
      <protection locked="0"/>
    </xf>
    <xf numFmtId="0" fontId="26" fillId="0" borderId="57" xfId="33" quotePrefix="1" applyNumberFormat="1" applyFont="1" applyFill="1" applyBorder="1" applyAlignment="1" applyProtection="1">
      <alignment horizontal="right" vertical="center"/>
      <protection locked="0"/>
    </xf>
    <xf numFmtId="3" fontId="26" fillId="0" borderId="57" xfId="33" applyNumberFormat="1" applyFont="1" applyFill="1" applyBorder="1" applyAlignment="1" applyProtection="1">
      <alignment horizontal="center" vertical="center"/>
      <protection locked="0"/>
    </xf>
    <xf numFmtId="176" fontId="26" fillId="0" borderId="57" xfId="33" applyNumberFormat="1" applyFont="1" applyFill="1" applyBorder="1" applyAlignment="1" applyProtection="1">
      <alignment horizontal="center" vertical="center"/>
      <protection locked="0"/>
    </xf>
    <xf numFmtId="184" fontId="26" fillId="0" borderId="57" xfId="0" applyNumberFormat="1" applyFont="1" applyBorder="1" applyAlignment="1" applyProtection="1">
      <alignment horizontal="right" vertical="center" wrapText="1"/>
      <protection hidden="1"/>
    </xf>
    <xf numFmtId="183" fontId="26" fillId="0" borderId="57" xfId="0" applyNumberFormat="1" applyFont="1" applyBorder="1" applyAlignment="1" applyProtection="1">
      <alignment horizontal="right" vertical="center" wrapText="1"/>
      <protection hidden="1"/>
    </xf>
    <xf numFmtId="0" fontId="26" fillId="0" borderId="57" xfId="0" applyFont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7" xfId="0" applyFont="1" applyBorder="1" applyAlignment="1" applyProtection="1">
      <alignment horizontal="centerContinuous" vertical="center" wrapText="1"/>
      <protection locked="0" hidden="1"/>
    </xf>
    <xf numFmtId="179" fontId="26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8" xfId="0" applyFont="1" applyBorder="1" applyAlignment="1" applyProtection="1">
      <alignment horizontal="centerContinuous" vertical="center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7" xfId="0" applyNumberFormat="1" applyFont="1" applyBorder="1" applyAlignment="1" applyProtection="1">
      <alignment horizontal="center" vertical="center" wrapText="1"/>
      <protection locked="0"/>
    </xf>
    <xf numFmtId="185" fontId="26" fillId="0" borderId="57" xfId="0" applyNumberFormat="1" applyFont="1" applyBorder="1" applyAlignment="1" applyProtection="1">
      <alignment horizontal="center" vertical="center" wrapText="1"/>
      <protection locked="0"/>
    </xf>
    <xf numFmtId="187" fontId="26" fillId="0" borderId="57" xfId="0" applyNumberFormat="1" applyFont="1" applyBorder="1" applyAlignment="1" applyProtection="1">
      <alignment horizontal="center" vertical="center" wrapText="1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Alignment="1" applyProtection="1">
      <alignment horizontal="center" vertical="center" wrapText="1"/>
      <protection locked="0"/>
    </xf>
    <xf numFmtId="179" fontId="26" fillId="0" borderId="56" xfId="0" applyNumberFormat="1" applyFont="1" applyBorder="1" applyAlignment="1" applyProtection="1">
      <alignment horizontal="center" vertical="center" wrapText="1"/>
      <protection locked="0"/>
    </xf>
    <xf numFmtId="179" fontId="26" fillId="0" borderId="57" xfId="0" applyNumberFormat="1" applyFont="1" applyBorder="1" applyAlignment="1">
      <alignment horizontal="center" vertical="center" wrapText="1"/>
    </xf>
    <xf numFmtId="181" fontId="26" fillId="0" borderId="57" xfId="0" applyNumberFormat="1" applyFont="1" applyBorder="1" applyAlignment="1">
      <alignment horizontal="center" vertical="center" wrapText="1"/>
    </xf>
    <xf numFmtId="186" fontId="26" fillId="0" borderId="57" xfId="0" applyNumberFormat="1" applyFont="1" applyBorder="1" applyAlignment="1">
      <alignment horizontal="center" vertical="center" wrapText="1"/>
    </xf>
    <xf numFmtId="181" fontId="26" fillId="0" borderId="57" xfId="0" applyNumberFormat="1" applyFont="1" applyBorder="1" applyAlignment="1" applyProtection="1">
      <alignment horizontal="center" vertical="center" wrapText="1"/>
      <protection locked="0"/>
    </xf>
    <xf numFmtId="186" fontId="26" fillId="0" borderId="57" xfId="0" applyNumberFormat="1" applyFont="1" applyBorder="1" applyAlignment="1" applyProtection="1">
      <alignment horizontal="center" vertical="center" wrapText="1"/>
      <protection locked="0"/>
    </xf>
    <xf numFmtId="179" fontId="26" fillId="0" borderId="2" xfId="0" applyNumberFormat="1" applyFont="1" applyBorder="1" applyAlignment="1" applyProtection="1">
      <alignment horizontal="center" vertical="center" wrapText="1"/>
      <protection locked="0"/>
    </xf>
    <xf numFmtId="181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5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56" xfId="0" applyFont="1" applyBorder="1" applyAlignment="1">
      <alignment horizontal="left" vertical="center"/>
    </xf>
    <xf numFmtId="0" fontId="27" fillId="0" borderId="4" xfId="0" applyFont="1" applyBorder="1" applyAlignment="1">
      <alignment horizontal="justify" vertical="center" wrapText="1"/>
    </xf>
    <xf numFmtId="0" fontId="60" fillId="0" borderId="57" xfId="0" applyFont="1" applyBorder="1" applyAlignment="1" applyProtection="1">
      <alignment horizontal="center" vertical="center" wrapText="1"/>
      <protection locked="0"/>
    </xf>
    <xf numFmtId="58" fontId="4" fillId="0" borderId="5" xfId="0" applyNumberFormat="1" applyFont="1" applyBorder="1" applyAlignment="1">
      <alignment horizontal="distributed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57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center" vertical="center" wrapText="1"/>
    </xf>
    <xf numFmtId="0" fontId="27" fillId="0" borderId="57" xfId="0" applyFont="1" applyBorder="1" applyAlignment="1" applyProtection="1">
      <alignment horizontal="right" vertical="center" wrapText="1"/>
      <protection locked="0"/>
    </xf>
    <xf numFmtId="0" fontId="27" fillId="0" borderId="57" xfId="0" applyFont="1" applyBorder="1" applyAlignment="1" applyProtection="1">
      <alignment horizontal="center" vertical="center" wrapText="1"/>
      <protection hidden="1"/>
    </xf>
    <xf numFmtId="189" fontId="27" fillId="0" borderId="57" xfId="0" applyNumberFormat="1" applyFont="1" applyBorder="1" applyAlignment="1" applyProtection="1">
      <alignment horizontal="center" vertical="center" wrapText="1"/>
      <protection hidden="1"/>
    </xf>
    <xf numFmtId="49" fontId="56" fillId="0" borderId="57" xfId="0" applyNumberFormat="1" applyFont="1" applyBorder="1" applyAlignment="1" applyProtection="1">
      <alignment horizontal="center" vertical="center" textRotation="255" wrapText="1"/>
      <protection locked="0"/>
    </xf>
    <xf numFmtId="0" fontId="56" fillId="0" borderId="57" xfId="0" applyFont="1" applyBorder="1" applyAlignment="1" applyProtection="1">
      <alignment horizontal="center" vertical="center"/>
      <protection locked="0"/>
    </xf>
    <xf numFmtId="0" fontId="56" fillId="0" borderId="5" xfId="0" applyFont="1" applyBorder="1" applyAlignment="1" applyProtection="1">
      <alignment horizontal="center" vertical="center"/>
      <protection locked="0"/>
    </xf>
    <xf numFmtId="183" fontId="56" fillId="0" borderId="57" xfId="0" applyNumberFormat="1" applyFont="1" applyBorder="1" applyAlignment="1" applyProtection="1">
      <alignment horizontal="center" vertical="center"/>
      <protection locked="0"/>
    </xf>
    <xf numFmtId="179" fontId="56" fillId="0" borderId="57" xfId="0" applyNumberFormat="1" applyFont="1" applyBorder="1" applyAlignment="1" applyProtection="1">
      <alignment horizontal="right" vertical="center" shrinkToFit="1"/>
      <protection locked="0"/>
    </xf>
    <xf numFmtId="179" fontId="56" fillId="0" borderId="5" xfId="0" applyNumberFormat="1" applyFont="1" applyBorder="1" applyAlignment="1" applyProtection="1">
      <alignment horizontal="right" vertical="center" shrinkToFit="1"/>
      <protection locked="0"/>
    </xf>
    <xf numFmtId="182" fontId="56" fillId="0" borderId="60" xfId="0" applyNumberFormat="1" applyFont="1" applyBorder="1" applyAlignment="1" applyProtection="1">
      <alignment horizontal="right" vertical="center"/>
      <protection hidden="1"/>
    </xf>
    <xf numFmtId="179" fontId="56" fillId="0" borderId="61" xfId="0" applyNumberFormat="1" applyFont="1" applyBorder="1" applyAlignment="1" applyProtection="1">
      <alignment horizontal="right" vertical="center"/>
      <protection hidden="1"/>
    </xf>
    <xf numFmtId="183" fontId="56" fillId="0" borderId="4" xfId="0" applyNumberFormat="1" applyFont="1" applyBorder="1" applyAlignment="1" applyProtection="1">
      <alignment horizontal="right" vertical="center"/>
      <protection locked="0"/>
    </xf>
    <xf numFmtId="183" fontId="56" fillId="0" borderId="4" xfId="0" applyNumberFormat="1" applyFont="1" applyBorder="1" applyAlignment="1" applyProtection="1">
      <alignment horizontal="center" vertical="center"/>
      <protection locked="0"/>
    </xf>
    <xf numFmtId="179" fontId="56" fillId="0" borderId="62" xfId="0" applyNumberFormat="1" applyFont="1" applyBorder="1" applyAlignment="1" applyProtection="1">
      <alignment horizontal="right" vertical="center"/>
      <protection hidden="1"/>
    </xf>
    <xf numFmtId="179" fontId="56" fillId="0" borderId="63" xfId="0" applyNumberFormat="1" applyFont="1" applyBorder="1" applyAlignment="1" applyProtection="1">
      <alignment horizontal="right" vertical="center"/>
      <protection hidden="1"/>
    </xf>
    <xf numFmtId="183" fontId="56" fillId="0" borderId="64" xfId="0" applyNumberFormat="1" applyFont="1" applyBorder="1" applyAlignment="1" applyProtection="1">
      <alignment horizontal="right" vertical="center"/>
      <protection locked="0"/>
    </xf>
    <xf numFmtId="49" fontId="56" fillId="0" borderId="11" xfId="0" applyNumberFormat="1" applyFont="1" applyBorder="1" applyAlignment="1" applyProtection="1">
      <alignment horizontal="center" vertical="center"/>
      <protection locked="0"/>
    </xf>
    <xf numFmtId="183" fontId="56" fillId="0" borderId="53" xfId="0" applyNumberFormat="1" applyFont="1" applyBorder="1" applyAlignment="1" applyProtection="1">
      <alignment horizontal="center" vertical="center"/>
      <protection locked="0"/>
    </xf>
    <xf numFmtId="179" fontId="56" fillId="0" borderId="13" xfId="0" applyNumberFormat="1" applyFont="1" applyBorder="1" applyAlignment="1" applyProtection="1">
      <alignment horizontal="right" vertical="center"/>
      <protection hidden="1"/>
    </xf>
    <xf numFmtId="179" fontId="56" fillId="0" borderId="65" xfId="0" applyNumberFormat="1" applyFont="1" applyBorder="1" applyAlignment="1" applyProtection="1">
      <alignment horizontal="right" vertical="center"/>
      <protection hidden="1"/>
    </xf>
    <xf numFmtId="179" fontId="56" fillId="0" borderId="66" xfId="0" applyNumberFormat="1" applyFont="1" applyBorder="1" applyAlignment="1" applyProtection="1">
      <alignment horizontal="right" vertical="center"/>
      <protection hidden="1"/>
    </xf>
    <xf numFmtId="179" fontId="56" fillId="0" borderId="67" xfId="0" applyNumberFormat="1" applyFont="1" applyBorder="1" applyAlignment="1" applyProtection="1">
      <alignment horizontal="right" vertical="center"/>
      <protection hidden="1"/>
    </xf>
    <xf numFmtId="183" fontId="56" fillId="0" borderId="68" xfId="0" applyNumberFormat="1" applyFont="1" applyBorder="1" applyAlignment="1" applyProtection="1">
      <alignment horizontal="right" vertical="center"/>
      <protection locked="0"/>
    </xf>
    <xf numFmtId="183" fontId="56" fillId="0" borderId="2" xfId="0" applyNumberFormat="1" applyFont="1" applyBorder="1" applyAlignment="1" applyProtection="1">
      <alignment horizontal="center" vertical="center"/>
      <protection locked="0"/>
    </xf>
    <xf numFmtId="38" fontId="56" fillId="0" borderId="57" xfId="33" applyFont="1" applyFill="1" applyBorder="1" applyAlignment="1" applyProtection="1">
      <alignment horizontal="right" vertical="center" shrinkToFit="1"/>
      <protection locked="0"/>
    </xf>
    <xf numFmtId="38" fontId="56" fillId="0" borderId="5" xfId="33" applyFont="1" applyFill="1" applyBorder="1" applyAlignment="1" applyProtection="1">
      <alignment horizontal="right" vertical="center" shrinkToFit="1"/>
      <protection locked="0"/>
    </xf>
    <xf numFmtId="38" fontId="56" fillId="0" borderId="60" xfId="33" applyFont="1" applyFill="1" applyBorder="1" applyAlignment="1" applyProtection="1">
      <alignment horizontal="right" vertical="center"/>
      <protection hidden="1"/>
    </xf>
    <xf numFmtId="190" fontId="56" fillId="0" borderId="70" xfId="33" applyNumberFormat="1" applyFont="1" applyFill="1" applyBorder="1" applyAlignment="1" applyProtection="1">
      <alignment horizontal="right" vertical="center"/>
      <protection hidden="1"/>
    </xf>
    <xf numFmtId="186" fontId="56" fillId="0" borderId="4" xfId="0" applyNumberFormat="1" applyFont="1" applyBorder="1" applyAlignment="1" applyProtection="1">
      <alignment horizontal="right" vertical="center"/>
      <protection locked="0"/>
    </xf>
    <xf numFmtId="38" fontId="56" fillId="0" borderId="62" xfId="33" applyFont="1" applyFill="1" applyBorder="1" applyAlignment="1" applyProtection="1">
      <alignment horizontal="right" vertical="center"/>
      <protection hidden="1"/>
    </xf>
    <xf numFmtId="181" fontId="56" fillId="0" borderId="63" xfId="0" applyNumberFormat="1" applyFont="1" applyBorder="1" applyAlignment="1" applyProtection="1">
      <alignment horizontal="right" vertical="center"/>
      <protection hidden="1"/>
    </xf>
    <xf numFmtId="190" fontId="56" fillId="0" borderId="13" xfId="33" applyNumberFormat="1" applyFont="1" applyFill="1" applyBorder="1" applyAlignment="1" applyProtection="1">
      <alignment horizontal="right" vertical="center" shrinkToFit="1"/>
      <protection hidden="1"/>
    </xf>
    <xf numFmtId="190" fontId="56" fillId="0" borderId="65" xfId="33" applyNumberFormat="1" applyFont="1" applyFill="1" applyBorder="1" applyAlignment="1" applyProtection="1">
      <alignment horizontal="right" vertical="center" shrinkToFit="1"/>
      <protection hidden="1"/>
    </xf>
    <xf numFmtId="183" fontId="56" fillId="0" borderId="12" xfId="0" applyNumberFormat="1" applyFont="1" applyBorder="1" applyAlignment="1" applyProtection="1">
      <alignment horizontal="center" vertical="center"/>
      <protection locked="0"/>
    </xf>
    <xf numFmtId="186" fontId="56" fillId="0" borderId="12" xfId="0" applyNumberFormat="1" applyFont="1" applyBorder="1" applyAlignment="1" applyProtection="1">
      <alignment horizontal="right" vertical="center"/>
      <protection locked="0"/>
    </xf>
    <xf numFmtId="181" fontId="56" fillId="0" borderId="66" xfId="0" applyNumberFormat="1" applyFont="1" applyBorder="1" applyProtection="1">
      <alignment vertical="center"/>
      <protection hidden="1"/>
    </xf>
    <xf numFmtId="181" fontId="56" fillId="0" borderId="67" xfId="0" applyNumberFormat="1" applyFont="1" applyBorder="1" applyProtection="1">
      <alignment vertical="center"/>
      <protection hidden="1"/>
    </xf>
    <xf numFmtId="188" fontId="56" fillId="0" borderId="71" xfId="0" applyNumberFormat="1" applyFont="1" applyBorder="1" applyAlignment="1" applyProtection="1">
      <alignment horizontal="right" vertical="center"/>
      <protection locked="0"/>
    </xf>
    <xf numFmtId="38" fontId="56" fillId="0" borderId="57" xfId="33" applyFont="1" applyFill="1" applyBorder="1" applyAlignment="1" applyProtection="1">
      <alignment horizontal="right" vertical="center"/>
      <protection locked="0"/>
    </xf>
    <xf numFmtId="38" fontId="56" fillId="0" borderId="5" xfId="33" applyFont="1" applyFill="1" applyBorder="1" applyAlignment="1" applyProtection="1">
      <alignment horizontal="right" vertical="center"/>
      <protection locked="0"/>
    </xf>
    <xf numFmtId="38" fontId="56" fillId="0" borderId="63" xfId="33" applyFont="1" applyFill="1" applyBorder="1" applyAlignment="1" applyProtection="1">
      <alignment horizontal="right" vertical="center"/>
      <protection hidden="1"/>
    </xf>
    <xf numFmtId="188" fontId="56" fillId="0" borderId="72" xfId="0" applyNumberFormat="1" applyFont="1" applyBorder="1" applyAlignment="1" applyProtection="1">
      <alignment horizontal="right" vertical="center"/>
      <protection locked="0"/>
    </xf>
    <xf numFmtId="38" fontId="56" fillId="0" borderId="66" xfId="33" applyFont="1" applyFill="1" applyBorder="1" applyAlignment="1" applyProtection="1">
      <alignment horizontal="right" vertical="center"/>
      <protection hidden="1"/>
    </xf>
    <xf numFmtId="38" fontId="56" fillId="0" borderId="67" xfId="33" applyFont="1" applyFill="1" applyBorder="1" applyAlignment="1" applyProtection="1">
      <alignment horizontal="right" vertical="center"/>
      <protection hidden="1"/>
    </xf>
    <xf numFmtId="49" fontId="56" fillId="0" borderId="73" xfId="0" applyNumberFormat="1" applyFont="1" applyBorder="1" applyAlignment="1" applyProtection="1">
      <alignment horizontal="center" vertical="center" wrapText="1"/>
      <protection locked="0"/>
    </xf>
    <xf numFmtId="186" fontId="56" fillId="0" borderId="74" xfId="0" applyNumberFormat="1" applyFont="1" applyBorder="1" applyAlignment="1" applyProtection="1">
      <alignment horizontal="right" vertical="center"/>
      <protection locked="0"/>
    </xf>
    <xf numFmtId="179" fontId="44" fillId="0" borderId="2" xfId="0" applyNumberFormat="1" applyFont="1" applyBorder="1" applyAlignment="1" applyProtection="1">
      <alignment horizontal="center" vertical="center" wrapText="1"/>
      <protection locked="0"/>
    </xf>
    <xf numFmtId="190" fontId="56" fillId="0" borderId="2" xfId="33" applyNumberFormat="1" applyFont="1" applyFill="1" applyBorder="1" applyAlignment="1" applyProtection="1">
      <alignment horizontal="right" vertical="center" shrinkToFit="1"/>
      <protection hidden="1"/>
    </xf>
    <xf numFmtId="38" fontId="56" fillId="0" borderId="75" xfId="33" applyFont="1" applyFill="1" applyBorder="1" applyAlignment="1" applyProtection="1">
      <alignment horizontal="right" vertical="center"/>
      <protection hidden="1"/>
    </xf>
    <xf numFmtId="190" fontId="56" fillId="0" borderId="76" xfId="33" applyNumberFormat="1" applyFont="1" applyFill="1" applyBorder="1" applyAlignment="1" applyProtection="1">
      <alignment horizontal="right" vertical="center"/>
      <protection hidden="1"/>
    </xf>
    <xf numFmtId="0" fontId="26" fillId="0" borderId="57" xfId="0" applyFont="1" applyBorder="1" applyAlignment="1" applyProtection="1">
      <alignment horizontal="right" vertical="center" wrapText="1"/>
      <protection locked="0"/>
    </xf>
    <xf numFmtId="57" fontId="27" fillId="0" borderId="57" xfId="0" applyNumberFormat="1" applyFont="1" applyBorder="1" applyAlignment="1" applyProtection="1">
      <alignment horizontal="center" vertical="center" wrapText="1"/>
      <protection locked="0"/>
    </xf>
    <xf numFmtId="176" fontId="26" fillId="0" borderId="57" xfId="0" applyNumberFormat="1" applyFont="1" applyBorder="1" applyAlignment="1" applyProtection="1">
      <alignment horizontal="center" vertical="center" wrapText="1"/>
      <protection locked="0"/>
    </xf>
    <xf numFmtId="49" fontId="27" fillId="0" borderId="57" xfId="0" applyNumberFormat="1" applyFont="1" applyBorder="1" applyAlignment="1" applyProtection="1">
      <alignment horizontal="center" vertical="center" textRotation="255" wrapText="1"/>
      <protection locked="0"/>
    </xf>
    <xf numFmtId="0" fontId="27" fillId="0" borderId="57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183" fontId="27" fillId="0" borderId="57" xfId="0" applyNumberFormat="1" applyFont="1" applyBorder="1" applyAlignment="1" applyProtection="1">
      <alignment horizontal="center" vertical="center"/>
      <protection locked="0"/>
    </xf>
    <xf numFmtId="181" fontId="32" fillId="0" borderId="57" xfId="0" applyNumberFormat="1" applyFont="1" applyBorder="1" applyAlignment="1" applyProtection="1">
      <alignment horizontal="right" vertical="center"/>
      <protection locked="0"/>
    </xf>
    <xf numFmtId="181" fontId="32" fillId="0" borderId="5" xfId="0" applyNumberFormat="1" applyFont="1" applyBorder="1" applyAlignment="1" applyProtection="1">
      <alignment horizontal="right" vertical="center"/>
      <protection locked="0"/>
    </xf>
    <xf numFmtId="182" fontId="27" fillId="0" borderId="62" xfId="0" applyNumberFormat="1" applyFont="1" applyBorder="1" applyAlignment="1" applyProtection="1">
      <alignment horizontal="right" vertical="center"/>
      <protection hidden="1"/>
    </xf>
    <xf numFmtId="182" fontId="27" fillId="0" borderId="61" xfId="0" applyNumberFormat="1" applyFont="1" applyBorder="1" applyAlignment="1" applyProtection="1">
      <alignment horizontal="right" vertical="center"/>
      <protection hidden="1"/>
    </xf>
    <xf numFmtId="183" fontId="27" fillId="0" borderId="4" xfId="0" applyNumberFormat="1" applyFont="1" applyBorder="1" applyAlignment="1" applyProtection="1">
      <alignment horizontal="right" vertical="center"/>
      <protection locked="0"/>
    </xf>
    <xf numFmtId="183" fontId="27" fillId="0" borderId="4" xfId="0" applyNumberFormat="1" applyFont="1" applyBorder="1" applyAlignment="1" applyProtection="1">
      <alignment horizontal="center" vertical="center"/>
      <protection locked="0"/>
    </xf>
    <xf numFmtId="179" fontId="27" fillId="0" borderId="57" xfId="0" applyNumberFormat="1" applyFont="1" applyBorder="1" applyAlignment="1" applyProtection="1">
      <alignment horizontal="right" vertical="center"/>
      <protection locked="0"/>
    </xf>
    <xf numFmtId="179" fontId="27" fillId="0" borderId="5" xfId="0" applyNumberFormat="1" applyFont="1" applyBorder="1" applyAlignment="1" applyProtection="1">
      <alignment horizontal="right" vertical="center"/>
      <protection locked="0"/>
    </xf>
    <xf numFmtId="179" fontId="27" fillId="0" borderId="62" xfId="0" applyNumberFormat="1" applyFont="1" applyBorder="1" applyAlignment="1" applyProtection="1">
      <alignment horizontal="right" vertical="center"/>
      <protection hidden="1"/>
    </xf>
    <xf numFmtId="181" fontId="27" fillId="0" borderId="63" xfId="0" applyNumberFormat="1" applyFont="1" applyBorder="1" applyAlignment="1" applyProtection="1">
      <alignment horizontal="right" vertical="center"/>
      <protection hidden="1"/>
    </xf>
    <xf numFmtId="183" fontId="27" fillId="0" borderId="64" xfId="0" applyNumberFormat="1" applyFont="1" applyBorder="1" applyAlignment="1" applyProtection="1">
      <alignment horizontal="right" vertical="center"/>
      <protection locked="0"/>
    </xf>
    <xf numFmtId="49" fontId="27" fillId="0" borderId="11" xfId="0" applyNumberFormat="1" applyFont="1" applyBorder="1" applyAlignment="1" applyProtection="1">
      <alignment horizontal="center" vertical="center"/>
      <protection locked="0"/>
    </xf>
    <xf numFmtId="183" fontId="27" fillId="0" borderId="53" xfId="0" applyNumberFormat="1" applyFont="1" applyBorder="1" applyAlignment="1" applyProtection="1">
      <alignment horizontal="center" vertical="center"/>
      <protection locked="0"/>
    </xf>
    <xf numFmtId="182" fontId="26" fillId="0" borderId="13" xfId="0" applyNumberFormat="1" applyFont="1" applyBorder="1" applyAlignment="1" applyProtection="1">
      <alignment horizontal="right" vertical="center"/>
      <protection hidden="1"/>
    </xf>
    <xf numFmtId="182" fontId="32" fillId="0" borderId="65" xfId="0" applyNumberFormat="1" applyFont="1" applyBorder="1" applyAlignment="1" applyProtection="1">
      <alignment horizontal="right" vertical="center"/>
      <protection hidden="1"/>
    </xf>
    <xf numFmtId="181" fontId="27" fillId="0" borderId="66" xfId="0" applyNumberFormat="1" applyFont="1" applyBorder="1" applyAlignment="1" applyProtection="1">
      <alignment horizontal="right" vertical="center"/>
      <protection hidden="1"/>
    </xf>
    <xf numFmtId="181" fontId="27" fillId="0" borderId="67" xfId="0" applyNumberFormat="1" applyFont="1" applyBorder="1" applyAlignment="1" applyProtection="1">
      <alignment horizontal="right" vertical="center"/>
      <protection hidden="1"/>
    </xf>
    <xf numFmtId="183" fontId="27" fillId="0" borderId="68" xfId="0" applyNumberFormat="1" applyFont="1" applyBorder="1" applyAlignment="1" applyProtection="1">
      <alignment horizontal="right" vertical="center"/>
      <protection locked="0"/>
    </xf>
    <xf numFmtId="183" fontId="27" fillId="0" borderId="2" xfId="0" applyNumberFormat="1" applyFont="1" applyBorder="1" applyAlignment="1" applyProtection="1">
      <alignment horizontal="center" vertical="center"/>
      <protection locked="0"/>
    </xf>
    <xf numFmtId="182" fontId="27" fillId="0" borderId="57" xfId="0" applyNumberFormat="1" applyFont="1" applyBorder="1" applyAlignment="1" applyProtection="1">
      <alignment horizontal="right" vertical="center"/>
      <protection locked="0"/>
    </xf>
    <xf numFmtId="182" fontId="27" fillId="0" borderId="5" xfId="0" applyNumberFormat="1" applyFont="1" applyBorder="1" applyAlignment="1" applyProtection="1">
      <alignment horizontal="right" vertical="center"/>
      <protection locked="0"/>
    </xf>
    <xf numFmtId="182" fontId="27" fillId="0" borderId="60" xfId="0" applyNumberFormat="1" applyFont="1" applyBorder="1" applyAlignment="1" applyProtection="1">
      <alignment horizontal="right" vertical="center"/>
      <protection hidden="1"/>
    </xf>
    <xf numFmtId="182" fontId="27" fillId="0" borderId="70" xfId="0" applyNumberFormat="1" applyFont="1" applyBorder="1" applyAlignment="1" applyProtection="1">
      <alignment horizontal="right" vertical="center"/>
      <protection hidden="1"/>
    </xf>
    <xf numFmtId="182" fontId="27" fillId="0" borderId="13" xfId="0" applyNumberFormat="1" applyFont="1" applyBorder="1" applyAlignment="1" applyProtection="1">
      <alignment horizontal="right" vertical="center"/>
      <protection hidden="1"/>
    </xf>
    <xf numFmtId="182" fontId="27" fillId="0" borderId="65" xfId="0" applyNumberFormat="1" applyFont="1" applyBorder="1" applyAlignment="1" applyProtection="1">
      <alignment horizontal="right" vertical="center"/>
      <protection hidden="1"/>
    </xf>
    <xf numFmtId="179" fontId="27" fillId="0" borderId="66" xfId="0" applyNumberFormat="1" applyFont="1" applyBorder="1" applyAlignment="1" applyProtection="1">
      <alignment horizontal="right" vertical="center"/>
      <protection hidden="1"/>
    </xf>
    <xf numFmtId="179" fontId="27" fillId="0" borderId="67" xfId="0" applyNumberFormat="1" applyFont="1" applyBorder="1" applyAlignment="1" applyProtection="1">
      <alignment horizontal="right" vertical="center"/>
      <protection hidden="1"/>
    </xf>
    <xf numFmtId="183" fontId="27" fillId="0" borderId="12" xfId="0" applyNumberFormat="1" applyFont="1" applyBorder="1" applyAlignment="1" applyProtection="1">
      <alignment horizontal="center" vertical="center"/>
      <protection locked="0"/>
    </xf>
    <xf numFmtId="183" fontId="27" fillId="0" borderId="12" xfId="0" applyNumberFormat="1" applyFont="1" applyBorder="1" applyAlignment="1" applyProtection="1">
      <alignment horizontal="right" vertical="center"/>
      <protection locked="0"/>
    </xf>
    <xf numFmtId="181" fontId="27" fillId="0" borderId="66" xfId="0" applyNumberFormat="1" applyFont="1" applyBorder="1" applyProtection="1">
      <alignment vertical="center"/>
      <protection hidden="1"/>
    </xf>
    <xf numFmtId="181" fontId="27" fillId="0" borderId="67" xfId="0" applyNumberFormat="1" applyFont="1" applyBorder="1" applyProtection="1">
      <alignment vertical="center"/>
      <protection hidden="1"/>
    </xf>
    <xf numFmtId="188" fontId="27" fillId="0" borderId="71" xfId="0" applyNumberFormat="1" applyFont="1" applyBorder="1" applyAlignment="1" applyProtection="1">
      <alignment horizontal="right" vertical="center"/>
      <protection locked="0"/>
    </xf>
    <xf numFmtId="188" fontId="27" fillId="0" borderId="72" xfId="0" applyNumberFormat="1" applyFont="1" applyBorder="1" applyAlignment="1" applyProtection="1">
      <alignment horizontal="right" vertical="center"/>
      <protection locked="0"/>
    </xf>
    <xf numFmtId="49" fontId="27" fillId="0" borderId="73" xfId="0" applyNumberFormat="1" applyFont="1" applyBorder="1" applyAlignment="1" applyProtection="1">
      <alignment horizontal="center" vertical="center" wrapText="1"/>
      <protection locked="0"/>
    </xf>
    <xf numFmtId="186" fontId="27" fillId="0" borderId="74" xfId="0" applyNumberFormat="1" applyFont="1" applyBorder="1" applyAlignment="1" applyProtection="1">
      <alignment horizontal="right" vertical="center"/>
      <protection locked="0"/>
    </xf>
    <xf numFmtId="179" fontId="32" fillId="0" borderId="2" xfId="0" applyNumberFormat="1" applyFont="1" applyBorder="1" applyAlignment="1" applyProtection="1">
      <alignment horizontal="center" vertical="center" wrapText="1"/>
      <protection locked="0"/>
    </xf>
    <xf numFmtId="182" fontId="32" fillId="0" borderId="2" xfId="0" applyNumberFormat="1" applyFont="1" applyBorder="1" applyAlignment="1" applyProtection="1">
      <alignment horizontal="right" vertical="center"/>
      <protection hidden="1"/>
    </xf>
    <xf numFmtId="182" fontId="27" fillId="0" borderId="75" xfId="0" applyNumberFormat="1" applyFont="1" applyBorder="1" applyAlignment="1" applyProtection="1">
      <alignment horizontal="right" vertical="center"/>
      <protection hidden="1"/>
    </xf>
    <xf numFmtId="182" fontId="27" fillId="0" borderId="76" xfId="0" applyNumberFormat="1" applyFont="1" applyBorder="1" applyAlignment="1" applyProtection="1">
      <alignment horizontal="right" vertical="center"/>
      <protection hidden="1"/>
    </xf>
    <xf numFmtId="0" fontId="27" fillId="36" borderId="56" xfId="55" applyFont="1" applyFill="1" applyBorder="1" applyAlignment="1">
      <alignment horizontal="centerContinuous" vertical="center"/>
    </xf>
    <xf numFmtId="0" fontId="26" fillId="0" borderId="56" xfId="55" applyFont="1" applyBorder="1" applyAlignment="1">
      <alignment horizontal="centerContinuous" vertical="top" wrapText="1"/>
    </xf>
    <xf numFmtId="0" fontId="26" fillId="0" borderId="56" xfId="57" applyFont="1" applyBorder="1" applyAlignment="1" applyProtection="1">
      <alignment horizontal="center" vertical="center"/>
      <protection locked="0"/>
    </xf>
    <xf numFmtId="0" fontId="26" fillId="0" borderId="56" xfId="0" applyFont="1" applyBorder="1" applyAlignment="1" applyProtection="1">
      <alignment horizontal="centerContinuous" vertical="center" wrapText="1"/>
      <protection locked="0" hidden="1"/>
    </xf>
    <xf numFmtId="0" fontId="40" fillId="0" borderId="57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56" xfId="55" applyFont="1" applyBorder="1" applyAlignment="1">
      <alignment horizontal="center" vertical="center"/>
    </xf>
    <xf numFmtId="0" fontId="27" fillId="0" borderId="15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8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5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0" xfId="55" applyFont="1" applyBorder="1" applyAlignment="1">
      <alignment horizontal="center" vertical="center" wrapText="1"/>
    </xf>
    <xf numFmtId="0" fontId="34" fillId="0" borderId="18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9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56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5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6" borderId="1" xfId="55" applyFont="1" applyFill="1" applyBorder="1" applyAlignment="1">
      <alignment horizontal="center" vertical="center" wrapText="1"/>
    </xf>
    <xf numFmtId="0" fontId="32" fillId="36" borderId="2" xfId="55" applyFont="1" applyFill="1" applyBorder="1" applyAlignment="1">
      <alignment horizontal="center" vertical="center" wrapText="1"/>
    </xf>
    <xf numFmtId="0" fontId="32" fillId="36" borderId="3" xfId="55" applyFont="1" applyFill="1" applyBorder="1" applyAlignment="1">
      <alignment horizontal="center" vertical="top" wrapText="1"/>
    </xf>
    <xf numFmtId="0" fontId="32" fillId="36" borderId="2" xfId="55" applyFont="1" applyFill="1" applyBorder="1" applyAlignment="1">
      <alignment horizontal="center" vertical="top" wrapText="1"/>
    </xf>
    <xf numFmtId="0" fontId="27" fillId="36" borderId="1" xfId="55" applyFont="1" applyFill="1" applyBorder="1" applyAlignment="1">
      <alignment horizontal="center" vertical="center" wrapText="1"/>
    </xf>
    <xf numFmtId="0" fontId="27" fillId="36" borderId="3" xfId="55" applyFont="1" applyFill="1" applyBorder="1" applyAlignment="1">
      <alignment horizontal="center" vertical="center" wrapText="1"/>
    </xf>
    <xf numFmtId="0" fontId="27" fillId="36" borderId="2" xfId="55" applyFont="1" applyFill="1" applyBorder="1" applyAlignment="1">
      <alignment horizontal="center" vertical="center" wrapText="1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0" xfId="60" applyNumberFormat="1" applyFont="1" applyBorder="1" applyAlignment="1" applyProtection="1">
      <alignment horizontal="center" vertical="center" wrapText="1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41" xfId="60" applyNumberFormat="1" applyFont="1" applyBorder="1" applyAlignment="1" applyProtection="1">
      <alignment horizontal="center" vertical="center" wrapText="1"/>
      <protection locked="0"/>
    </xf>
    <xf numFmtId="0" fontId="26" fillId="0" borderId="9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9" xfId="60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5" xfId="58" applyNumberFormat="1" applyFont="1" applyBorder="1" applyAlignment="1" applyProtection="1">
      <alignment horizontal="left" vertical="top" wrapText="1"/>
      <protection locked="0"/>
    </xf>
    <xf numFmtId="49" fontId="26" fillId="0" borderId="16" xfId="58" applyNumberFormat="1" applyFont="1" applyBorder="1" applyAlignment="1" applyProtection="1">
      <alignment horizontal="left" vertical="top" wrapText="1"/>
      <protection locked="0"/>
    </xf>
    <xf numFmtId="49" fontId="26" fillId="0" borderId="9" xfId="58" applyNumberFormat="1" applyFont="1" applyBorder="1" applyAlignment="1" applyProtection="1">
      <alignment horizontal="left" vertical="top" wrapText="1"/>
      <protection locked="0"/>
    </xf>
    <xf numFmtId="49" fontId="26" fillId="0" borderId="0" xfId="58" applyNumberFormat="1" applyFont="1" applyAlignment="1" applyProtection="1">
      <alignment horizontal="left" vertical="top" wrapText="1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18" xfId="58" applyFont="1" applyBorder="1" applyAlignment="1">
      <alignment horizontal="center" vertical="center" wrapText="1"/>
    </xf>
    <xf numFmtId="180" fontId="45" fillId="0" borderId="57" xfId="61" applyNumberFormat="1" applyFont="1" applyBorder="1" applyAlignment="1" applyProtection="1">
      <alignment horizontal="center" vertical="center" wrapText="1"/>
      <protection hidden="1"/>
    </xf>
    <xf numFmtId="0" fontId="26" fillId="0" borderId="9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0" xfId="59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3" fillId="0" borderId="45" xfId="57" applyFont="1" applyBorder="1" applyAlignment="1">
      <alignment horizontal="left" vertical="center" wrapText="1"/>
    </xf>
    <xf numFmtId="0" fontId="53" fillId="0" borderId="46" xfId="57" applyFont="1" applyBorder="1" applyAlignment="1">
      <alignment horizontal="left" vertical="center" wrapText="1"/>
    </xf>
    <xf numFmtId="0" fontId="53" fillId="0" borderId="47" xfId="57" applyFont="1" applyBorder="1" applyAlignment="1">
      <alignment horizontal="left" vertical="center" wrapText="1"/>
    </xf>
    <xf numFmtId="0" fontId="53" fillId="0" borderId="24" xfId="57" applyFont="1" applyBorder="1" applyAlignment="1">
      <alignment horizontal="center" vertical="top" wrapText="1"/>
    </xf>
    <xf numFmtId="0" fontId="53" fillId="0" borderId="9" xfId="57" applyFont="1" applyBorder="1" applyAlignment="1">
      <alignment horizontal="center" vertical="top" wrapText="1"/>
    </xf>
    <xf numFmtId="0" fontId="53" fillId="0" borderId="25" xfId="57" applyFont="1" applyBorder="1" applyAlignment="1">
      <alignment horizontal="center" vertical="top" wrapText="1"/>
    </xf>
    <xf numFmtId="0" fontId="32" fillId="0" borderId="44" xfId="57" applyFont="1" applyBorder="1" applyAlignment="1">
      <alignment horizontal="center" vertical="center" wrapText="1"/>
    </xf>
    <xf numFmtId="0" fontId="32" fillId="0" borderId="26" xfId="57" applyFont="1" applyBorder="1" applyAlignment="1">
      <alignment horizontal="center" vertical="center" wrapText="1"/>
    </xf>
    <xf numFmtId="0" fontId="32" fillId="0" borderId="8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42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1" xfId="57" applyFont="1" applyBorder="1" applyAlignment="1">
      <alignment horizontal="center" vertical="center" wrapText="1"/>
    </xf>
    <xf numFmtId="0" fontId="32" fillId="0" borderId="26" xfId="61" applyFont="1" applyBorder="1" applyAlignment="1">
      <alignment horizontal="center" vertical="center" wrapText="1"/>
    </xf>
    <xf numFmtId="0" fontId="32" fillId="0" borderId="8" xfId="61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/>
    </xf>
    <xf numFmtId="0" fontId="26" fillId="0" borderId="57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56" xfId="57" applyFont="1" applyBorder="1" applyAlignment="1" applyProtection="1">
      <alignment horizontal="center" vertical="center" wrapText="1"/>
      <protection locked="0" hidden="1"/>
    </xf>
    <xf numFmtId="0" fontId="26" fillId="0" borderId="15" xfId="57" applyFont="1" applyBorder="1" applyAlignment="1" applyProtection="1">
      <alignment horizontal="center" vertical="center" wrapText="1"/>
      <protection locked="0" hidden="1"/>
    </xf>
    <xf numFmtId="0" fontId="26" fillId="0" borderId="9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56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57" xfId="57" applyFont="1" applyBorder="1" applyAlignment="1" applyProtection="1">
      <alignment horizontal="center" vertical="center"/>
      <protection locked="0"/>
    </xf>
    <xf numFmtId="0" fontId="28" fillId="0" borderId="57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6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6" xfId="0" applyFont="1" applyBorder="1" applyAlignment="1" applyProtection="1">
      <alignment horizontal="right" vertical="center" wrapText="1"/>
      <protection locked="0"/>
    </xf>
    <xf numFmtId="179" fontId="26" fillId="0" borderId="56" xfId="0" applyNumberFormat="1" applyFont="1" applyBorder="1" applyAlignment="1" applyProtection="1">
      <alignment vertical="center" wrapText="1"/>
      <protection locked="0"/>
    </xf>
    <xf numFmtId="179" fontId="26" fillId="0" borderId="4" xfId="0" applyNumberFormat="1" applyFont="1" applyBorder="1" applyAlignment="1" applyProtection="1">
      <alignment vertical="center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 textRotation="255" wrapText="1"/>
      <protection locked="0" hidden="1"/>
    </xf>
    <xf numFmtId="0" fontId="26" fillId="0" borderId="11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39" fillId="35" borderId="5" xfId="0" applyFont="1" applyFill="1" applyBorder="1" applyAlignment="1">
      <alignment horizontal="left" vertical="center"/>
    </xf>
    <xf numFmtId="0" fontId="39" fillId="35" borderId="4" xfId="0" applyFont="1" applyFill="1" applyBorder="1" applyAlignment="1">
      <alignment horizontal="left" vertical="center"/>
    </xf>
    <xf numFmtId="0" fontId="27" fillId="0" borderId="57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</xf>
    <xf numFmtId="49" fontId="56" fillId="0" borderId="4" xfId="0" applyNumberFormat="1" applyFont="1" applyBorder="1" applyAlignment="1" applyProtection="1">
      <alignment horizontal="center" vertical="center" wrapText="1"/>
      <protection locked="0"/>
    </xf>
    <xf numFmtId="49" fontId="56" fillId="0" borderId="1" xfId="0" applyNumberFormat="1" applyFont="1" applyBorder="1" applyAlignment="1" applyProtection="1">
      <alignment horizontal="center" vertical="center"/>
      <protection locked="0"/>
    </xf>
    <xf numFmtId="49" fontId="56" fillId="0" borderId="3" xfId="0" applyNumberFormat="1" applyFont="1" applyBorder="1" applyAlignment="1" applyProtection="1">
      <alignment horizontal="center" vertical="center"/>
      <protection locked="0"/>
    </xf>
    <xf numFmtId="183" fontId="56" fillId="0" borderId="1" xfId="0" applyNumberFormat="1" applyFont="1" applyBorder="1" applyAlignment="1" applyProtection="1">
      <alignment horizontal="center" vertical="center"/>
      <protection locked="0"/>
    </xf>
    <xf numFmtId="183" fontId="56" fillId="0" borderId="3" xfId="0" applyNumberFormat="1" applyFont="1" applyBorder="1" applyAlignment="1" applyProtection="1">
      <alignment horizontal="center" vertical="center"/>
      <protection locked="0"/>
    </xf>
    <xf numFmtId="183" fontId="56" fillId="0" borderId="11" xfId="0" applyNumberFormat="1" applyFont="1" applyBorder="1" applyAlignment="1" applyProtection="1">
      <alignment horizontal="center" vertical="center"/>
      <protection locked="0"/>
    </xf>
    <xf numFmtId="183" fontId="56" fillId="0" borderId="69" xfId="0" applyNumberFormat="1" applyFont="1" applyBorder="1" applyAlignment="1" applyProtection="1">
      <alignment horizontal="center" vertical="center"/>
      <protection locked="0"/>
    </xf>
    <xf numFmtId="49" fontId="56" fillId="0" borderId="1" xfId="0" applyNumberFormat="1" applyFont="1" applyBorder="1" applyAlignment="1" applyProtection="1">
      <alignment horizontal="center" vertical="center" wrapText="1"/>
      <protection locked="0"/>
    </xf>
    <xf numFmtId="49" fontId="56" fillId="0" borderId="2" xfId="0" applyNumberFormat="1" applyFont="1" applyBorder="1" applyAlignment="1" applyProtection="1">
      <alignment horizontal="center" vertical="center" wrapText="1"/>
      <protection locked="0"/>
    </xf>
    <xf numFmtId="49" fontId="56" fillId="0" borderId="57" xfId="0" applyNumberFormat="1" applyFont="1" applyBorder="1" applyAlignment="1" applyProtection="1">
      <alignment horizontal="center" vertical="center"/>
      <protection locked="0"/>
    </xf>
    <xf numFmtId="49" fontId="56" fillId="0" borderId="57" xfId="0" applyNumberFormat="1" applyFont="1" applyBorder="1" applyAlignment="1" applyProtection="1">
      <alignment horizontal="center" vertical="center" wrapText="1"/>
      <protection locked="0"/>
    </xf>
    <xf numFmtId="49" fontId="56" fillId="0" borderId="5" xfId="0" applyNumberFormat="1" applyFont="1" applyBorder="1" applyAlignment="1" applyProtection="1">
      <alignment horizontal="center" vertical="center"/>
      <protection locked="0"/>
    </xf>
    <xf numFmtId="49" fontId="56" fillId="0" borderId="56" xfId="0" applyNumberFormat="1" applyFont="1" applyBorder="1" applyAlignment="1" applyProtection="1">
      <alignment horizontal="center" vertical="center"/>
      <protection locked="0"/>
    </xf>
    <xf numFmtId="0" fontId="56" fillId="0" borderId="45" xfId="0" applyFont="1" applyBorder="1" applyAlignment="1" applyProtection="1">
      <alignment horizontal="center" vertical="center"/>
      <protection locked="0"/>
    </xf>
    <xf numFmtId="0" fontId="56" fillId="0" borderId="60" xfId="0" applyFont="1" applyBorder="1" applyAlignment="1" applyProtection="1">
      <alignment horizontal="center" vertical="center"/>
      <protection locked="0"/>
    </xf>
    <xf numFmtId="49" fontId="56" fillId="0" borderId="59" xfId="0" applyNumberFormat="1" applyFont="1" applyBorder="1" applyAlignment="1" applyProtection="1">
      <alignment horizontal="center" vertical="center" wrapText="1"/>
      <protection locked="0"/>
    </xf>
    <xf numFmtId="49" fontId="56" fillId="0" borderId="61" xfId="0" applyNumberFormat="1" applyFont="1" applyBorder="1" applyAlignment="1" applyProtection="1">
      <alignment horizontal="center" vertical="center" wrapText="1"/>
      <protection locked="0"/>
    </xf>
    <xf numFmtId="49" fontId="56" fillId="0" borderId="69" xfId="0" applyNumberFormat="1" applyFont="1" applyBorder="1" applyAlignment="1" applyProtection="1">
      <alignment horizontal="center" vertical="center"/>
      <protection locked="0"/>
    </xf>
    <xf numFmtId="49" fontId="56" fillId="0" borderId="1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49" fontId="27" fillId="0" borderId="4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horizontal="center" vertical="center"/>
      <protection locked="0"/>
    </xf>
    <xf numFmtId="49" fontId="27" fillId="0" borderId="3" xfId="0" applyNumberFormat="1" applyFont="1" applyBorder="1" applyAlignment="1" applyProtection="1">
      <alignment horizontal="center" vertical="center"/>
      <protection locked="0"/>
    </xf>
    <xf numFmtId="183" fontId="27" fillId="0" borderId="1" xfId="0" applyNumberFormat="1" applyFont="1" applyBorder="1" applyAlignment="1" applyProtection="1">
      <alignment horizontal="center" vertical="center"/>
      <protection locked="0"/>
    </xf>
    <xf numFmtId="183" fontId="27" fillId="0" borderId="3" xfId="0" applyNumberFormat="1" applyFont="1" applyBorder="1" applyAlignment="1" applyProtection="1">
      <alignment horizontal="center" vertical="center"/>
      <protection locked="0"/>
    </xf>
    <xf numFmtId="183" fontId="27" fillId="0" borderId="11" xfId="0" applyNumberFormat="1" applyFont="1" applyBorder="1" applyAlignment="1" applyProtection="1">
      <alignment horizontal="center" vertical="center"/>
      <protection locked="0"/>
    </xf>
    <xf numFmtId="183" fontId="27" fillId="0" borderId="69" xfId="0" applyNumberFormat="1" applyFont="1" applyBorder="1" applyAlignment="1" applyProtection="1">
      <alignment horizontal="center" vertical="center"/>
      <protection locked="0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2" xfId="0" applyNumberFormat="1" applyFont="1" applyBorder="1" applyAlignment="1" applyProtection="1">
      <alignment horizontal="center" vertical="center" wrapText="1"/>
      <protection locked="0"/>
    </xf>
    <xf numFmtId="49" fontId="27" fillId="0" borderId="57" xfId="0" applyNumberFormat="1" applyFont="1" applyBorder="1" applyAlignment="1" applyProtection="1">
      <alignment horizontal="center" vertical="center"/>
      <protection locked="0"/>
    </xf>
    <xf numFmtId="49" fontId="27" fillId="0" borderId="57" xfId="0" applyNumberFormat="1" applyFont="1" applyBorder="1" applyAlignment="1" applyProtection="1">
      <alignment horizontal="center" vertical="center" wrapText="1"/>
      <protection locked="0"/>
    </xf>
    <xf numFmtId="49" fontId="27" fillId="0" borderId="5" xfId="0" applyNumberFormat="1" applyFont="1" applyBorder="1" applyAlignment="1" applyProtection="1">
      <alignment horizontal="center" vertical="center"/>
      <protection locked="0"/>
    </xf>
    <xf numFmtId="49" fontId="27" fillId="0" borderId="56" xfId="0" applyNumberFormat="1" applyFont="1" applyBorder="1" applyAlignment="1" applyProtection="1">
      <alignment horizontal="center" vertical="center"/>
      <protection locked="0"/>
    </xf>
    <xf numFmtId="0" fontId="27" fillId="0" borderId="45" xfId="0" applyFont="1" applyBorder="1" applyAlignment="1" applyProtection="1">
      <alignment horizontal="center" vertical="center"/>
      <protection locked="0"/>
    </xf>
    <xf numFmtId="0" fontId="27" fillId="0" borderId="60" xfId="0" applyFont="1" applyBorder="1" applyAlignment="1" applyProtection="1">
      <alignment horizontal="center" vertical="center"/>
      <protection locked="0"/>
    </xf>
    <xf numFmtId="49" fontId="27" fillId="0" borderId="59" xfId="0" applyNumberFormat="1" applyFont="1" applyBorder="1" applyAlignment="1" applyProtection="1">
      <alignment horizontal="center" vertical="center" wrapText="1"/>
      <protection locked="0"/>
    </xf>
    <xf numFmtId="49" fontId="27" fillId="0" borderId="61" xfId="0" applyNumberFormat="1" applyFont="1" applyBorder="1" applyAlignment="1" applyProtection="1">
      <alignment horizontal="center" vertical="center" wrapText="1"/>
      <protection locked="0"/>
    </xf>
    <xf numFmtId="49" fontId="27" fillId="0" borderId="69" xfId="0" applyNumberFormat="1" applyFont="1" applyBorder="1" applyAlignment="1" applyProtection="1">
      <alignment horizontal="center" vertical="center"/>
      <protection locked="0"/>
    </xf>
    <xf numFmtId="49" fontId="27" fillId="0" borderId="11" xfId="0" applyNumberFormat="1" applyFont="1" applyBorder="1" applyAlignment="1" applyProtection="1">
      <alignment horizontal="center" vertical="center"/>
      <protection locked="0"/>
    </xf>
    <xf numFmtId="0" fontId="42" fillId="0" borderId="0" xfId="55" applyFont="1" applyAlignment="1" applyProtection="1">
      <alignment vertical="center"/>
      <protection locked="0"/>
    </xf>
    <xf numFmtId="0" fontId="31" fillId="0" borderId="0" xfId="55" applyFont="1" applyAlignment="1" applyProtection="1">
      <alignment vertical="center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20" Target="calcChain.xml" Type="http://schemas.openxmlformats.org/officeDocument/2006/relationships/calcChain"/><Relationship Id="rId21" Target="../customXml/item1.xml" Type="http://schemas.openxmlformats.org/officeDocument/2006/relationships/customXml"/><Relationship Id="rId22" Target="../customXml/item2.xml" Type="http://schemas.openxmlformats.org/officeDocument/2006/relationships/customXml"/><Relationship Id="rId23" Target="../customXml/item3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235267</xdr:colOff>
      <xdr:row>6</xdr:row>
      <xdr:rowOff>349250</xdr:rowOff>
    </xdr:to>
    <xdr:sp macro="" textlink="">
      <xdr:nvSpPr>
        <xdr:cNvPr id="6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55125" y="1397000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448733</xdr:colOff>
      <xdr:row>7</xdr:row>
      <xdr:rowOff>186266</xdr:rowOff>
    </xdr:from>
    <xdr:ext cx="957313" cy="35907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E985774-6CCD-4313-B229-22E8D2AAA5EC}"/>
            </a:ext>
          </a:extLst>
        </xdr:cNvPr>
        <xdr:cNvSpPr txBox="1"/>
      </xdr:nvSpPr>
      <xdr:spPr>
        <a:xfrm>
          <a:off x="1371600" y="2201333"/>
          <a:ext cx="957313" cy="35907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該当無し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680325" y="260350"/>
          <a:ext cx="1343025" cy="3429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3937317</xdr:colOff>
      <xdr:row>9</xdr:row>
      <xdr:rowOff>60642</xdr:rowOff>
    </xdr:from>
    <xdr:ext cx="8920199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BF336D-D737-47DE-95CF-F7AA5CF5DD5B}"/>
            </a:ext>
          </a:extLst>
        </xdr:cNvPr>
        <xdr:cNvSpPr txBox="1"/>
      </xdr:nvSpPr>
      <xdr:spPr>
        <a:xfrm>
          <a:off x="5254942" y="2600642"/>
          <a:ext cx="8920199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kern="1200">
              <a:solidFill>
                <a:sysClr val="windowText" lastClr="000000"/>
              </a:solidFill>
            </a:rPr>
            <a:t>注：２件とも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「環境省関係国家戦略特別区域法第</a:t>
          </a:r>
          <a:r>
            <a:rPr lang="en-US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26 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条に規定する政令等規制事業に係る省令の特例」による帯水層蓄熱型冷暖房事業としての許可</a:t>
          </a:r>
          <a:endParaRPr lang="en-US" altLang="ja-JP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井戸は２件とも温水用１本及び冷水用１本で計２本ずつ</a:t>
          </a:r>
          <a:endParaRPr lang="en-US" altLang="ja-JP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許可基準は、実証実験により地盤環境に影響がない範囲で設定している。</a:t>
          </a:r>
          <a:endParaRPr kumimoji="1" lang="ja-JP" altLang="en-US" sz="1100" kern="12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166370</xdr:colOff>
      <xdr:row>19</xdr:row>
      <xdr:rowOff>87630</xdr:rowOff>
    </xdr:from>
    <xdr:ext cx="464058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177F30-92A4-4939-8C45-F77F9C91376B}"/>
            </a:ext>
          </a:extLst>
        </xdr:cNvPr>
        <xdr:cNvSpPr txBox="1"/>
      </xdr:nvSpPr>
      <xdr:spPr>
        <a:xfrm>
          <a:off x="3823970" y="2621280"/>
          <a:ext cx="464058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 kern="1200">
              <a:solidFill>
                <a:sysClr val="windowText" lastClr="000000"/>
              </a:solidFill>
            </a:rPr>
            <a:t>注：令和７年１月許可分（１件２本）については、表に入っていません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2" sqref="D2:D9"/>
    </sheetView>
  </sheetViews>
  <sheetFormatPr defaultColWidth="9" defaultRowHeight="18"/>
  <cols>
    <col min="1" max="1" width="8.5703125" style="45" customWidth="1"/>
    <col min="2" max="3" width="9" style="45"/>
    <col min="4" max="4" width="9.85546875" style="53" customWidth="1"/>
    <col min="5" max="5" width="10.85546875" style="45" customWidth="1"/>
    <col min="6" max="6" width="8.85546875" style="45" customWidth="1"/>
    <col min="7" max="21" width="8.140625" style="45" customWidth="1"/>
    <col min="22" max="22" width="8.140625" style="49" customWidth="1"/>
    <col min="23" max="23" width="12.140625" style="49" customWidth="1"/>
    <col min="24" max="24" width="11" style="49" customWidth="1"/>
    <col min="25" max="25" width="15.140625" style="49" customWidth="1"/>
    <col min="26" max="26" width="13.42578125" style="45" customWidth="1"/>
    <col min="27" max="29" width="8.85546875" style="45" customWidth="1"/>
    <col min="30" max="39" width="10.5703125" style="45" customWidth="1"/>
    <col min="40" max="41" width="11" style="45" customWidth="1"/>
    <col min="42" max="16384" width="9" style="45"/>
  </cols>
  <sheetData>
    <row r="1" spans="1:43" ht="22.7">
      <c r="B1" s="79" t="s">
        <v>0</v>
      </c>
      <c r="C1" s="46"/>
      <c r="D1" s="47"/>
      <c r="E1" s="46"/>
      <c r="F1" s="46"/>
      <c r="G1" s="46"/>
      <c r="H1" s="46"/>
      <c r="I1" s="46"/>
      <c r="J1" s="46" t="s">
        <v>1</v>
      </c>
      <c r="L1" s="48"/>
      <c r="M1" s="48"/>
      <c r="N1" s="48"/>
      <c r="O1" s="593"/>
      <c r="P1" s="594"/>
      <c r="Q1" s="365"/>
      <c r="R1" s="366"/>
      <c r="S1" s="366"/>
      <c r="T1" s="366"/>
      <c r="U1" s="366"/>
    </row>
    <row r="2" spans="1:43" ht="51.6" customHeight="1">
      <c r="A2" s="398" t="s">
        <v>2</v>
      </c>
      <c r="B2" s="384" t="s">
        <v>3</v>
      </c>
      <c r="C2" s="384" t="s">
        <v>4</v>
      </c>
      <c r="D2" s="371" t="s">
        <v>5</v>
      </c>
      <c r="E2" s="367" t="s">
        <v>6</v>
      </c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61" t="s">
        <v>7</v>
      </c>
      <c r="X2" s="355"/>
      <c r="Y2" s="102" t="s">
        <v>8</v>
      </c>
      <c r="Z2" s="367" t="s">
        <v>9</v>
      </c>
      <c r="AA2" s="368"/>
      <c r="AB2" s="368"/>
      <c r="AC2" s="397"/>
      <c r="AD2" s="395" t="s">
        <v>10</v>
      </c>
      <c r="AE2" s="368"/>
      <c r="AF2" s="368"/>
      <c r="AG2" s="368"/>
      <c r="AH2" s="368"/>
      <c r="AI2" s="368"/>
      <c r="AJ2" s="368"/>
      <c r="AK2" s="368"/>
      <c r="AL2" s="368"/>
      <c r="AM2" s="368"/>
      <c r="AN2" s="384" t="s">
        <v>4</v>
      </c>
      <c r="AO2" s="384" t="s">
        <v>3</v>
      </c>
    </row>
    <row r="3" spans="1:43" ht="14.25" customHeight="1">
      <c r="A3" s="399"/>
      <c r="B3" s="385"/>
      <c r="C3" s="385"/>
      <c r="D3" s="401"/>
      <c r="E3" s="369" t="s">
        <v>11</v>
      </c>
      <c r="F3" s="62"/>
      <c r="G3" s="369" t="s">
        <v>12</v>
      </c>
      <c r="H3" s="380"/>
      <c r="I3" s="380"/>
      <c r="J3" s="380"/>
      <c r="K3" s="369" t="s">
        <v>13</v>
      </c>
      <c r="L3" s="380"/>
      <c r="M3" s="380"/>
      <c r="N3" s="380"/>
      <c r="O3" s="369" t="s">
        <v>14</v>
      </c>
      <c r="P3" s="380"/>
      <c r="Q3" s="380"/>
      <c r="R3" s="380"/>
      <c r="S3" s="369" t="s">
        <v>15</v>
      </c>
      <c r="T3" s="380"/>
      <c r="U3" s="380"/>
      <c r="V3" s="380"/>
      <c r="W3" s="421" t="s">
        <v>16</v>
      </c>
      <c r="X3" s="421" t="s">
        <v>17</v>
      </c>
      <c r="Y3" s="63" t="s">
        <v>18</v>
      </c>
      <c r="Z3" s="403" t="s">
        <v>19</v>
      </c>
      <c r="AA3" s="406" t="s">
        <v>20</v>
      </c>
      <c r="AB3" s="407"/>
      <c r="AC3" s="408"/>
      <c r="AD3" s="395" t="s">
        <v>21</v>
      </c>
      <c r="AE3" s="396"/>
      <c r="AF3" s="396"/>
      <c r="AG3" s="396"/>
      <c r="AH3" s="396"/>
      <c r="AI3" s="396"/>
      <c r="AJ3" s="396"/>
      <c r="AK3" s="395" t="s">
        <v>22</v>
      </c>
      <c r="AL3" s="396"/>
      <c r="AM3" s="390" t="s">
        <v>23</v>
      </c>
      <c r="AN3" s="385"/>
      <c r="AO3" s="385"/>
    </row>
    <row r="4" spans="1:43" ht="35.450000000000003" customHeight="1">
      <c r="A4" s="399"/>
      <c r="B4" s="385"/>
      <c r="C4" s="385"/>
      <c r="D4" s="401"/>
      <c r="E4" s="370"/>
      <c r="F4" s="64"/>
      <c r="G4" s="381"/>
      <c r="H4" s="382"/>
      <c r="I4" s="382"/>
      <c r="J4" s="382"/>
      <c r="K4" s="381"/>
      <c r="L4" s="382"/>
      <c r="M4" s="382"/>
      <c r="N4" s="382"/>
      <c r="O4" s="381"/>
      <c r="P4" s="382"/>
      <c r="Q4" s="382"/>
      <c r="R4" s="382"/>
      <c r="S4" s="381"/>
      <c r="T4" s="382"/>
      <c r="U4" s="382"/>
      <c r="V4" s="382"/>
      <c r="W4" s="422"/>
      <c r="X4" s="422"/>
      <c r="Y4" s="65" t="s">
        <v>24</v>
      </c>
      <c r="Z4" s="404"/>
      <c r="AA4" s="409"/>
      <c r="AB4" s="410"/>
      <c r="AC4" s="411"/>
      <c r="AD4" s="386" t="s">
        <v>25</v>
      </c>
      <c r="AE4" s="387"/>
      <c r="AF4" s="386" t="s">
        <v>26</v>
      </c>
      <c r="AG4" s="387"/>
      <c r="AH4" s="387"/>
      <c r="AI4" s="387"/>
      <c r="AJ4" s="387"/>
      <c r="AK4" s="390" t="s">
        <v>27</v>
      </c>
      <c r="AL4" s="390" t="s">
        <v>28</v>
      </c>
      <c r="AM4" s="391"/>
      <c r="AN4" s="385"/>
      <c r="AO4" s="385"/>
    </row>
    <row r="5" spans="1:43" ht="11.45" customHeight="1">
      <c r="A5" s="399"/>
      <c r="B5" s="385"/>
      <c r="C5" s="385"/>
      <c r="D5" s="401"/>
      <c r="E5" s="370"/>
      <c r="F5" s="374" t="s">
        <v>29</v>
      </c>
      <c r="G5" s="371" t="s">
        <v>30</v>
      </c>
      <c r="H5" s="371" t="s">
        <v>31</v>
      </c>
      <c r="I5" s="377" t="s">
        <v>32</v>
      </c>
      <c r="J5" s="371" t="s">
        <v>33</v>
      </c>
      <c r="K5" s="371" t="s">
        <v>30</v>
      </c>
      <c r="L5" s="371" t="s">
        <v>31</v>
      </c>
      <c r="M5" s="377" t="s">
        <v>32</v>
      </c>
      <c r="N5" s="371" t="s">
        <v>33</v>
      </c>
      <c r="O5" s="371" t="s">
        <v>30</v>
      </c>
      <c r="P5" s="371" t="s">
        <v>34</v>
      </c>
      <c r="Q5" s="377" t="s">
        <v>32</v>
      </c>
      <c r="R5" s="371" t="s">
        <v>33</v>
      </c>
      <c r="S5" s="369" t="s">
        <v>35</v>
      </c>
      <c r="T5" s="369" t="s">
        <v>36</v>
      </c>
      <c r="U5" s="369" t="s">
        <v>37</v>
      </c>
      <c r="V5" s="425" t="s">
        <v>38</v>
      </c>
      <c r="W5" s="66"/>
      <c r="X5" s="67"/>
      <c r="Y5" s="68"/>
      <c r="Z5" s="405"/>
      <c r="AA5" s="412"/>
      <c r="AB5" s="413"/>
      <c r="AC5" s="414"/>
      <c r="AD5" s="388"/>
      <c r="AE5" s="389"/>
      <c r="AF5" s="388"/>
      <c r="AG5" s="389"/>
      <c r="AH5" s="389"/>
      <c r="AI5" s="389"/>
      <c r="AJ5" s="389"/>
      <c r="AK5" s="391"/>
      <c r="AL5" s="391"/>
      <c r="AM5" s="391"/>
      <c r="AN5" s="385"/>
      <c r="AO5" s="385"/>
    </row>
    <row r="6" spans="1:43" ht="19.5" customHeight="1">
      <c r="A6" s="399"/>
      <c r="B6" s="385"/>
      <c r="C6" s="385"/>
      <c r="D6" s="401"/>
      <c r="E6" s="370"/>
      <c r="F6" s="375"/>
      <c r="G6" s="372"/>
      <c r="H6" s="372"/>
      <c r="I6" s="378"/>
      <c r="J6" s="372"/>
      <c r="K6" s="372"/>
      <c r="L6" s="372"/>
      <c r="M6" s="378"/>
      <c r="N6" s="372"/>
      <c r="O6" s="372"/>
      <c r="P6" s="383"/>
      <c r="Q6" s="378"/>
      <c r="R6" s="372"/>
      <c r="S6" s="370"/>
      <c r="T6" s="370"/>
      <c r="U6" s="370"/>
      <c r="V6" s="426"/>
      <c r="W6" s="423" t="s">
        <v>39</v>
      </c>
      <c r="X6" s="423" t="s">
        <v>39</v>
      </c>
      <c r="Y6" s="69" t="s">
        <v>40</v>
      </c>
      <c r="Z6" s="418" t="s">
        <v>41</v>
      </c>
      <c r="AA6" s="392" t="s">
        <v>42</v>
      </c>
      <c r="AB6" s="377" t="s">
        <v>43</v>
      </c>
      <c r="AC6" s="415" t="s">
        <v>44</v>
      </c>
      <c r="AD6" s="390" t="s">
        <v>45</v>
      </c>
      <c r="AE6" s="390" t="s">
        <v>46</v>
      </c>
      <c r="AF6" s="390" t="s">
        <v>47</v>
      </c>
      <c r="AG6" s="390" t="s">
        <v>48</v>
      </c>
      <c r="AH6" s="390" t="s">
        <v>49</v>
      </c>
      <c r="AI6" s="390" t="s">
        <v>50</v>
      </c>
      <c r="AJ6" s="390" t="s">
        <v>51</v>
      </c>
      <c r="AK6" s="391"/>
      <c r="AL6" s="391"/>
      <c r="AM6" s="391"/>
      <c r="AN6" s="385"/>
      <c r="AO6" s="385"/>
    </row>
    <row r="7" spans="1:43" ht="13.5" customHeight="1">
      <c r="A7" s="399"/>
      <c r="B7" s="385"/>
      <c r="C7" s="385"/>
      <c r="D7" s="401"/>
      <c r="E7" s="370"/>
      <c r="F7" s="375"/>
      <c r="G7" s="372"/>
      <c r="H7" s="372"/>
      <c r="I7" s="378"/>
      <c r="J7" s="372"/>
      <c r="K7" s="372"/>
      <c r="L7" s="372"/>
      <c r="M7" s="378"/>
      <c r="N7" s="372"/>
      <c r="O7" s="372"/>
      <c r="P7" s="383"/>
      <c r="Q7" s="378"/>
      <c r="R7" s="372"/>
      <c r="S7" s="370"/>
      <c r="T7" s="370"/>
      <c r="U7" s="370"/>
      <c r="V7" s="426"/>
      <c r="W7" s="423"/>
      <c r="X7" s="423"/>
      <c r="Y7" s="70" t="s">
        <v>52</v>
      </c>
      <c r="Z7" s="419"/>
      <c r="AA7" s="393"/>
      <c r="AB7" s="378"/>
      <c r="AC7" s="416"/>
      <c r="AD7" s="391"/>
      <c r="AE7" s="391"/>
      <c r="AF7" s="391"/>
      <c r="AG7" s="391"/>
      <c r="AH7" s="391"/>
      <c r="AI7" s="391"/>
      <c r="AJ7" s="391"/>
      <c r="AK7" s="391"/>
      <c r="AL7" s="391"/>
      <c r="AM7" s="391"/>
      <c r="AN7" s="385"/>
      <c r="AO7" s="385"/>
    </row>
    <row r="8" spans="1:43" ht="18" customHeight="1">
      <c r="A8" s="399"/>
      <c r="B8" s="385"/>
      <c r="C8" s="385"/>
      <c r="D8" s="401"/>
      <c r="E8" s="370"/>
      <c r="F8" s="375"/>
      <c r="G8" s="372"/>
      <c r="H8" s="372"/>
      <c r="I8" s="378"/>
      <c r="J8" s="372"/>
      <c r="K8" s="372"/>
      <c r="L8" s="372"/>
      <c r="M8" s="378"/>
      <c r="N8" s="372"/>
      <c r="O8" s="372"/>
      <c r="P8" s="372" t="s">
        <v>53</v>
      </c>
      <c r="Q8" s="378"/>
      <c r="R8" s="372"/>
      <c r="S8" s="370"/>
      <c r="T8" s="370"/>
      <c r="U8" s="370"/>
      <c r="V8" s="426"/>
      <c r="W8" s="423"/>
      <c r="X8" s="423"/>
      <c r="Y8" s="70" t="s">
        <v>54</v>
      </c>
      <c r="Z8" s="419"/>
      <c r="AA8" s="393"/>
      <c r="AB8" s="378"/>
      <c r="AC8" s="416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85"/>
      <c r="AO8" s="385"/>
    </row>
    <row r="9" spans="1:43" ht="15.6" customHeight="1">
      <c r="A9" s="399"/>
      <c r="B9" s="385"/>
      <c r="C9" s="385"/>
      <c r="D9" s="402"/>
      <c r="E9" s="370"/>
      <c r="F9" s="376"/>
      <c r="G9" s="373"/>
      <c r="H9" s="373"/>
      <c r="I9" s="379"/>
      <c r="J9" s="373"/>
      <c r="K9" s="373"/>
      <c r="L9" s="373"/>
      <c r="M9" s="379"/>
      <c r="N9" s="373"/>
      <c r="O9" s="373"/>
      <c r="P9" s="373"/>
      <c r="Q9" s="379"/>
      <c r="R9" s="373"/>
      <c r="S9" s="370"/>
      <c r="T9" s="370"/>
      <c r="U9" s="370"/>
      <c r="V9" s="427"/>
      <c r="W9" s="424"/>
      <c r="X9" s="424"/>
      <c r="Y9" s="71"/>
      <c r="Z9" s="420"/>
      <c r="AA9" s="394"/>
      <c r="AB9" s="379"/>
      <c r="AC9" s="417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85"/>
      <c r="AO9" s="385"/>
    </row>
    <row r="10" spans="1:43" ht="63" customHeight="1">
      <c r="A10" s="400"/>
      <c r="B10" s="103"/>
      <c r="C10" s="103"/>
      <c r="D10" s="104"/>
      <c r="E10" s="104"/>
      <c r="F10" s="103"/>
      <c r="G10" s="72" t="s">
        <v>55</v>
      </c>
      <c r="H10" s="356"/>
      <c r="I10" s="356"/>
      <c r="J10" s="73"/>
      <c r="K10" s="72" t="s">
        <v>55</v>
      </c>
      <c r="L10" s="356"/>
      <c r="M10" s="356"/>
      <c r="N10" s="73"/>
      <c r="O10" s="105" t="s">
        <v>55</v>
      </c>
      <c r="P10" s="106"/>
      <c r="Q10" s="106"/>
      <c r="R10" s="106"/>
      <c r="S10" s="105" t="s">
        <v>56</v>
      </c>
      <c r="T10" s="106"/>
      <c r="U10" s="106"/>
      <c r="V10" s="106"/>
      <c r="W10" s="107"/>
      <c r="X10" s="107"/>
      <c r="Y10" s="74"/>
      <c r="Z10" s="75"/>
      <c r="AA10" s="75"/>
      <c r="AB10" s="75"/>
      <c r="AC10" s="75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</row>
    <row r="11" spans="1:43" s="53" customFormat="1" ht="44.45" customHeight="1">
      <c r="A11" s="108"/>
      <c r="B11" s="109" t="str">
        <f>IF(ｼｰﾄ0!C3="","",ｼｰﾄ0!C3)</f>
        <v>大阪府</v>
      </c>
      <c r="C11" s="109" t="str">
        <f>IF(ｼｰﾄ0!C4="","",ｼｰﾄ0!C4)</f>
        <v>大阪平野</v>
      </c>
      <c r="D11" s="109" t="str">
        <f>IF(OR(ｼｰﾄ1!D23&lt;&gt;"",ｼｰﾄ1!E23&lt;&gt;"",ｼｰﾄ1!F23&lt;&gt;""),"○","")</f>
        <v>○</v>
      </c>
      <c r="E11" s="110">
        <f>IF(ｼｰﾄ3!C68&lt;&gt;"",ｼｰﾄ3!C68,"")</f>
        <v>663.09999999999991</v>
      </c>
      <c r="F11" s="110">
        <f>IF(ｼｰﾄ3!D68&lt;&gt;"",ｼｰﾄ3!D68,"")</f>
        <v>78.599999999999994</v>
      </c>
      <c r="G11" s="111">
        <f>IF(ｼｰﾄ1!D11&lt;&gt;"",ｼｰﾄ1!D11,"")</f>
        <v>294.49</v>
      </c>
      <c r="H11" s="112" t="str">
        <f>IF(ｼｰﾄ1!D9&lt;&gt;"",ｼｰﾄ1!D9,"")</f>
        <v>S10～R6</v>
      </c>
      <c r="I11" s="112" t="str">
        <f>IF(ｼｰﾄ1!D5&lt;&gt;"",ｼｰﾄ1!D5,"")</f>
        <v>西-４</v>
      </c>
      <c r="J11" s="112" t="str">
        <f>IF(ｼｰﾄ1!D6&lt;&gt;"",ｼｰﾄ1!D6,"")</f>
        <v>大阪市此花区酉島1丁目</v>
      </c>
      <c r="K11" s="111">
        <f>IF(ｼｰﾄ1!E12&lt;&gt;"",ｼｰﾄ1!E12,"")</f>
        <v>2.29</v>
      </c>
      <c r="L11" s="112" t="str">
        <f>IF(ｼｰﾄ1!E9&lt;&gt;"",ｼｰﾄ1!E9,"")</f>
        <v>H16～R6</v>
      </c>
      <c r="M11" s="112" t="str">
        <f>IF(ｼｰﾄ1!E5&lt;&gt;"",ｼｰﾄ1!E5,"")</f>
        <v>西-16</v>
      </c>
      <c r="N11" s="112" t="str">
        <f>IF(ｼｰﾄ1!E6&lt;&gt;"",ｼｰﾄ1!E6,"")</f>
        <v>大阪市此花区梅町２丁目</v>
      </c>
      <c r="O11" s="111">
        <f>IF(ｼｰﾄ1!F13&lt;&gt;"",ｼｰﾄ1!F13,"")</f>
        <v>0.53</v>
      </c>
      <c r="P11" s="112" t="str">
        <f>IF(ｼｰﾄ1!F9&lt;&gt;"",ｼｰﾄ1!F9,"")</f>
        <v>S51～R6</v>
      </c>
      <c r="Q11" s="112" t="str">
        <f>IF(ｼｰﾄ1!F5&lt;&gt;"",ｼｰﾄ1!F5,"")</f>
        <v>南-66</v>
      </c>
      <c r="R11" s="112" t="str">
        <f>IF(ｼｰﾄ1!F6&lt;&gt;"",ｼｰﾄ1!F6,"")</f>
        <v>大阪市住之江区南港東１丁目</v>
      </c>
      <c r="S11" s="112" t="str">
        <f>IF(ｼｰﾄ3!E68&lt;&gt;"",ｼｰﾄ3!E68,"")</f>
        <v>/ - #</v>
      </c>
      <c r="T11" s="112" t="str">
        <f>IF(ｼｰﾄ3!F68&lt;&gt;"",ｼｰﾄ3!F68,"")</f>
        <v>/ - #</v>
      </c>
      <c r="U11" s="112" t="str">
        <f>IF(ｼｰﾄ3!G68&lt;&gt;"",ｼｰﾄ3!G68,"")</f>
        <v>/ - #</v>
      </c>
      <c r="V11" s="112" t="str">
        <f>IF(ｼｰﾄ3!H68&lt;&gt;"",ｼｰﾄ3!H68,"")</f>
        <v>/ - #</v>
      </c>
      <c r="W11" s="1"/>
      <c r="X11" s="1"/>
      <c r="Y11" s="1" t="str">
        <f>IF(ｼｰﾄ3!I68&lt;&gt;"",ｼｰﾄ3!I68,"")</f>
        <v>□</v>
      </c>
      <c r="Z11" s="2">
        <f>IF(ｼｰﾄ5!E15&lt;&gt;"",ｼｰﾄ5!E15,"")</f>
        <v>366.81</v>
      </c>
      <c r="AA11" s="3">
        <f>IF(ｼｰﾄ5!E26="","",ｼｰﾄ5!E26)</f>
        <v>27</v>
      </c>
      <c r="AB11" s="3">
        <f>IF(ｼｰﾄ5!F26="","",ｼｰﾄ5!F26)</f>
        <v>1</v>
      </c>
      <c r="AC11" s="3">
        <f>IF(ｼｰﾄ5!G26="","",ｼｰﾄ5!G26)</f>
        <v>21</v>
      </c>
      <c r="AD11" s="109" t="str">
        <f>IF(ｼｰﾄ4!C8="","",ｼｰﾄ4!C8)</f>
        <v/>
      </c>
      <c r="AE11" s="109" t="str">
        <f>IF(ｼｰﾄ4!D8="","",ｼｰﾄ4!D8)</f>
        <v/>
      </c>
      <c r="AF11" s="109" t="str">
        <f>IF(ｼｰﾄ4!E8="","",ｼｰﾄ4!E8)</f>
        <v/>
      </c>
      <c r="AG11" s="109" t="str">
        <f>IF(ｼｰﾄ4!F8="","",ｼｰﾄ4!F8)</f>
        <v/>
      </c>
      <c r="AH11" s="109" t="str">
        <f>IF(ｼｰﾄ4!G8="","",ｼｰﾄ4!G8)</f>
        <v/>
      </c>
      <c r="AI11" s="109" t="str">
        <f>IF(ｼｰﾄ4!H8="","",ｼｰﾄ4!H8)</f>
        <v/>
      </c>
      <c r="AJ11" s="109" t="str">
        <f>IF(ｼｰﾄ4!I8="","",ｼｰﾄ4!I8)</f>
        <v/>
      </c>
      <c r="AK11" s="109" t="str">
        <f>IF(ｼｰﾄ4!J8="","",ｼｰﾄ4!J8)</f>
        <v/>
      </c>
      <c r="AL11" s="109" t="str">
        <f>IF(ｼｰﾄ4!K8="","",ｼｰﾄ4!K8)</f>
        <v/>
      </c>
      <c r="AM11" s="109" t="str">
        <f>IF(ｼｰﾄ4!L8="","",ｼｰﾄ4!L8)</f>
        <v/>
      </c>
      <c r="AN11" s="109" t="str">
        <f>IF(ｼｰﾄ0!C4="","",ｼｰﾄ0!C4)</f>
        <v>大阪平野</v>
      </c>
      <c r="AO11" s="109" t="str">
        <f>IF(ｼｰﾄ0!C3="","",ｼｰﾄ0!C3)</f>
        <v>大阪府</v>
      </c>
      <c r="AP11" s="52"/>
      <c r="AQ11" s="52"/>
    </row>
    <row r="12" spans="1:43"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80"/>
      <c r="T12" s="80"/>
      <c r="U12" s="80"/>
      <c r="V12" s="80"/>
      <c r="W12" s="80"/>
      <c r="X12" s="80"/>
      <c r="Y12" s="80"/>
    </row>
    <row r="13" spans="1:43" ht="19.350000000000001">
      <c r="B13" s="54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1"/>
      <c r="T13" s="51"/>
      <c r="U13" s="51"/>
      <c r="V13" s="96"/>
      <c r="W13" s="96"/>
      <c r="X13" s="96"/>
      <c r="Y13" s="96"/>
    </row>
    <row r="14" spans="1:43" s="55" customFormat="1" ht="19.350000000000001">
      <c r="D14" s="53"/>
      <c r="K14" s="54"/>
      <c r="L14" s="54"/>
      <c r="M14" s="54"/>
      <c r="N14" s="54"/>
      <c r="O14" s="54"/>
      <c r="P14" s="54"/>
      <c r="Q14" s="54"/>
      <c r="R14" s="56"/>
      <c r="S14" s="56"/>
      <c r="V14" s="57"/>
      <c r="W14" s="57"/>
      <c r="X14" s="57"/>
      <c r="Y14" s="57"/>
      <c r="AE14" s="56"/>
      <c r="AF14" s="56"/>
    </row>
    <row r="15" spans="1:43" s="55" customFormat="1" ht="30.95">
      <c r="D15" s="53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V15" s="57"/>
      <c r="W15" s="57"/>
      <c r="X15" s="57"/>
      <c r="Y15" s="57"/>
      <c r="AE15" s="58" t="s">
        <v>57</v>
      </c>
      <c r="AF15" s="56"/>
    </row>
    <row r="16" spans="1:43" s="55" customFormat="1">
      <c r="D16" s="53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V16" s="57"/>
      <c r="W16" s="57"/>
      <c r="X16" s="57"/>
      <c r="Y16" s="57"/>
    </row>
    <row r="17" spans="4:25" s="55" customFormat="1">
      <c r="D17" s="53"/>
      <c r="V17" s="57"/>
      <c r="W17" s="57"/>
      <c r="X17" s="57"/>
      <c r="Y17" s="57"/>
    </row>
    <row r="18" spans="4:25" s="55" customFormat="1">
      <c r="D18" s="53"/>
      <c r="V18" s="57"/>
      <c r="W18" s="57"/>
      <c r="X18" s="57"/>
      <c r="Y18" s="57"/>
    </row>
    <row r="19" spans="4:25" s="55" customFormat="1">
      <c r="D19" s="53"/>
      <c r="V19" s="57"/>
      <c r="W19" s="57"/>
      <c r="X19" s="57"/>
      <c r="Y19" s="57"/>
    </row>
    <row r="20" spans="4:25" s="55" customFormat="1" ht="32.450000000000003" customHeight="1">
      <c r="D20" s="53"/>
      <c r="V20" s="57"/>
      <c r="W20" s="57"/>
      <c r="X20" s="57"/>
      <c r="Y20" s="57"/>
    </row>
    <row r="21" spans="4:25" s="55" customFormat="1">
      <c r="D21" s="53"/>
      <c r="V21" s="57"/>
      <c r="W21" s="57"/>
      <c r="X21" s="57"/>
      <c r="Y21" s="57"/>
    </row>
    <row r="22" spans="4:25" s="55" customFormat="1">
      <c r="D22" s="53"/>
      <c r="V22" s="57"/>
      <c r="W22" s="57"/>
      <c r="X22" s="57"/>
      <c r="Y22" s="57"/>
    </row>
    <row r="23" spans="4:25" s="55" customFormat="1">
      <c r="D23" s="53"/>
      <c r="V23" s="57"/>
      <c r="W23" s="57"/>
      <c r="X23" s="57"/>
      <c r="Y23" s="57"/>
    </row>
    <row r="24" spans="4:25" s="55" customFormat="1">
      <c r="D24" s="53"/>
      <c r="V24" s="57"/>
      <c r="W24" s="57"/>
      <c r="X24" s="57"/>
      <c r="Y24" s="57"/>
    </row>
    <row r="25" spans="4:25" s="55" customFormat="1">
      <c r="D25" s="53"/>
      <c r="V25" s="57"/>
      <c r="W25" s="57"/>
      <c r="X25" s="57"/>
      <c r="Y25" s="57"/>
    </row>
    <row r="26" spans="4:25" s="55" customFormat="1">
      <c r="D26" s="53"/>
      <c r="V26" s="57"/>
      <c r="W26" s="57"/>
      <c r="X26" s="57"/>
      <c r="Y26" s="57"/>
    </row>
    <row r="27" spans="4:25" s="55" customFormat="1">
      <c r="D27" s="53"/>
      <c r="V27" s="57"/>
      <c r="W27" s="57"/>
      <c r="X27" s="57"/>
      <c r="Y27" s="57"/>
    </row>
    <row r="32" spans="4:25" ht="19.350000000000001">
      <c r="F32" s="50"/>
      <c r="G32" s="50"/>
      <c r="H32" s="50"/>
      <c r="I32" s="50"/>
      <c r="J32" s="50"/>
      <c r="K32" s="51"/>
      <c r="L32" s="51"/>
      <c r="M32" s="51"/>
      <c r="N32" s="51"/>
      <c r="O32" s="51"/>
      <c r="P32" s="51"/>
      <c r="Q32" s="51"/>
      <c r="R32" s="51"/>
      <c r="S32" s="51"/>
    </row>
    <row r="33" spans="6:19" ht="19.350000000000001"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1"/>
    </row>
    <row r="34" spans="6:19" ht="19.350000000000001"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1"/>
    </row>
    <row r="35" spans="6:19" ht="19.350000000000001"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51"/>
    </row>
    <row r="36" spans="6:19" ht="19.350000000000001"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51"/>
    </row>
    <row r="37" spans="6:19" ht="19.350000000000001"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</row>
    <row r="52" spans="29:29">
      <c r="AC52" s="45" t="s">
        <v>58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7AB6-72CF-479F-8585-421C9F7BCAAC}">
  <sheetPr>
    <tabColor theme="0"/>
    <pageSetUpPr fitToPage="1"/>
  </sheetPr>
  <dimension ref="A1:G56"/>
  <sheetViews>
    <sheetView zoomScaleNormal="100" workbookViewId="0">
      <selection activeCell="B30" sqref="B30:B31"/>
    </sheetView>
  </sheetViews>
  <sheetFormatPr defaultColWidth="8.85546875" defaultRowHeight="15.4" outlineLevelRow="1" outlineLevelCol="1"/>
  <cols>
    <col min="1" max="1" width="7.42578125" style="39" customWidth="1"/>
    <col min="2" max="2" width="66.140625" style="39" customWidth="1"/>
    <col min="3" max="3" width="7.140625" style="39" bestFit="1" customWidth="1"/>
    <col min="4" max="4" width="7" style="37" hidden="1" customWidth="1" outlineLevel="1"/>
    <col min="5" max="5" width="7.85546875" style="44" hidden="1" customWidth="1" outlineLevel="1"/>
    <col min="6" max="6" width="53.85546875" style="37" hidden="1" customWidth="1" outlineLevel="1"/>
    <col min="7" max="7" width="8.85546875" style="39" collapsed="1"/>
    <col min="8" max="16384" width="8.85546875" style="39"/>
  </cols>
  <sheetData>
    <row r="1" spans="1:6" ht="24.75" customHeight="1">
      <c r="A1" s="359" t="s">
        <v>59</v>
      </c>
      <c r="B1" s="359"/>
      <c r="C1" s="38"/>
      <c r="D1" s="360" t="s">
        <v>60</v>
      </c>
      <c r="E1" s="361"/>
      <c r="F1" s="362"/>
    </row>
    <row r="2" spans="1:6" ht="15" hidden="1" customHeight="1" outlineLevel="1">
      <c r="A2" s="546" t="s">
        <v>61</v>
      </c>
      <c r="B2" s="547"/>
      <c r="D2" s="113" t="s">
        <v>62</v>
      </c>
      <c r="E2" s="33"/>
      <c r="F2" s="33"/>
    </row>
    <row r="3" spans="1:6" ht="13.35" hidden="1" customHeight="1" outlineLevel="1">
      <c r="A3" s="114" t="s">
        <v>65</v>
      </c>
      <c r="B3" s="123" t="s">
        <v>552</v>
      </c>
      <c r="D3" s="32"/>
      <c r="E3" s="124"/>
      <c r="F3" s="33"/>
    </row>
    <row r="4" spans="1:6" hidden="1" outlineLevel="1">
      <c r="A4" s="114" t="s">
        <v>69</v>
      </c>
      <c r="B4" s="115" t="s">
        <v>553</v>
      </c>
      <c r="D4" s="40"/>
      <c r="E4" s="125" t="s">
        <v>554</v>
      </c>
      <c r="F4" s="31" t="s">
        <v>66</v>
      </c>
    </row>
    <row r="5" spans="1:6" hidden="1" outlineLevel="1">
      <c r="A5" s="114" t="s">
        <v>73</v>
      </c>
      <c r="B5" s="115" t="s">
        <v>70</v>
      </c>
      <c r="D5" s="40"/>
      <c r="E5" s="125" t="s">
        <v>67</v>
      </c>
      <c r="F5" s="31" t="s">
        <v>68</v>
      </c>
    </row>
    <row r="6" spans="1:6" hidden="1" outlineLevel="1">
      <c r="A6" s="114" t="s">
        <v>77</v>
      </c>
      <c r="B6" s="115" t="s">
        <v>74</v>
      </c>
      <c r="D6" s="40"/>
      <c r="E6" s="125" t="s">
        <v>71</v>
      </c>
      <c r="F6" s="31" t="s">
        <v>72</v>
      </c>
    </row>
    <row r="7" spans="1:6" hidden="1" outlineLevel="1">
      <c r="A7" s="114" t="s">
        <v>80</v>
      </c>
      <c r="B7" s="115" t="s">
        <v>76</v>
      </c>
      <c r="D7" s="40"/>
      <c r="E7" s="125" t="s">
        <v>75</v>
      </c>
      <c r="F7" s="31" t="s">
        <v>76</v>
      </c>
    </row>
    <row r="8" spans="1:6" hidden="1" outlineLevel="1">
      <c r="A8" s="114" t="s">
        <v>555</v>
      </c>
      <c r="B8" s="115" t="s">
        <v>81</v>
      </c>
      <c r="D8" s="40"/>
      <c r="E8" s="125" t="s">
        <v>78</v>
      </c>
      <c r="F8" s="31" t="s">
        <v>79</v>
      </c>
    </row>
    <row r="9" spans="1:6" hidden="1" outlineLevel="1">
      <c r="A9" s="114" t="s">
        <v>556</v>
      </c>
      <c r="B9" s="115" t="s">
        <v>85</v>
      </c>
      <c r="D9" s="40"/>
      <c r="E9" s="125" t="s">
        <v>82</v>
      </c>
      <c r="F9" s="31" t="s">
        <v>83</v>
      </c>
    </row>
    <row r="10" spans="1:6" hidden="1" outlineLevel="1">
      <c r="A10" s="114" t="s">
        <v>110</v>
      </c>
      <c r="B10" s="115" t="s">
        <v>557</v>
      </c>
      <c r="D10" s="40"/>
      <c r="E10" s="125"/>
      <c r="F10" s="31"/>
    </row>
    <row r="11" spans="1:6" hidden="1" outlineLevel="1">
      <c r="D11" s="40"/>
      <c r="E11" s="125" t="s">
        <v>86</v>
      </c>
      <c r="F11" s="31" t="s">
        <v>87</v>
      </c>
    </row>
    <row r="12" spans="1:6" collapsed="1">
      <c r="A12" s="249" t="s">
        <v>88</v>
      </c>
      <c r="B12" s="250"/>
      <c r="D12" s="249" t="s">
        <v>89</v>
      </c>
      <c r="E12" s="251"/>
      <c r="F12" s="250"/>
    </row>
    <row r="13" spans="1:6">
      <c r="A13" s="114" t="s">
        <v>107</v>
      </c>
      <c r="B13" s="115" t="s">
        <v>90</v>
      </c>
      <c r="D13" s="249"/>
      <c r="E13" s="251" t="s">
        <v>91</v>
      </c>
      <c r="F13" s="252" t="s">
        <v>92</v>
      </c>
    </row>
    <row r="14" spans="1:6">
      <c r="A14" s="114" t="s">
        <v>110</v>
      </c>
      <c r="B14" s="115" t="s">
        <v>83</v>
      </c>
      <c r="D14" s="249"/>
      <c r="E14" s="251" t="s">
        <v>93</v>
      </c>
      <c r="F14" s="252" t="s">
        <v>94</v>
      </c>
    </row>
    <row r="15" spans="1:6">
      <c r="A15" s="114" t="s">
        <v>114</v>
      </c>
      <c r="B15" s="115" t="s">
        <v>95</v>
      </c>
      <c r="D15" s="249"/>
      <c r="E15" s="251" t="s">
        <v>96</v>
      </c>
      <c r="F15" s="252" t="s">
        <v>97</v>
      </c>
    </row>
    <row r="16" spans="1:6">
      <c r="A16" s="114" t="s">
        <v>118</v>
      </c>
      <c r="B16" s="115" t="s">
        <v>98</v>
      </c>
      <c r="D16" s="249"/>
      <c r="E16" s="251" t="s">
        <v>99</v>
      </c>
      <c r="F16" s="252" t="s">
        <v>100</v>
      </c>
    </row>
    <row r="17" spans="1:6">
      <c r="A17" s="114" t="s">
        <v>122</v>
      </c>
      <c r="B17" s="115" t="s">
        <v>101</v>
      </c>
      <c r="D17" s="249"/>
      <c r="E17" s="251" t="s">
        <v>102</v>
      </c>
      <c r="F17" s="252" t="s">
        <v>103</v>
      </c>
    </row>
    <row r="18" spans="1:6">
      <c r="A18" s="114" t="s">
        <v>126</v>
      </c>
      <c r="B18" s="115" t="s">
        <v>104</v>
      </c>
      <c r="D18" s="249"/>
      <c r="E18" s="251" t="s">
        <v>105</v>
      </c>
      <c r="F18" s="252" t="s">
        <v>106</v>
      </c>
    </row>
    <row r="19" spans="1:6">
      <c r="A19" s="114" t="s">
        <v>130</v>
      </c>
      <c r="B19" s="115" t="s">
        <v>108</v>
      </c>
      <c r="D19" s="249" t="s">
        <v>109</v>
      </c>
      <c r="E19" s="251"/>
      <c r="F19" s="250"/>
    </row>
    <row r="20" spans="1:6">
      <c r="A20" s="114" t="s">
        <v>134</v>
      </c>
      <c r="B20" s="115" t="s">
        <v>111</v>
      </c>
      <c r="D20" s="249"/>
      <c r="E20" s="251" t="s">
        <v>112</v>
      </c>
      <c r="F20" s="252" t="s">
        <v>113</v>
      </c>
    </row>
    <row r="21" spans="1:6">
      <c r="A21" s="114" t="s">
        <v>138</v>
      </c>
      <c r="B21" s="115" t="s">
        <v>115</v>
      </c>
      <c r="D21" s="249"/>
      <c r="E21" s="251" t="s">
        <v>116</v>
      </c>
      <c r="F21" s="252" t="s">
        <v>117</v>
      </c>
    </row>
    <row r="22" spans="1:6">
      <c r="A22" s="114" t="s">
        <v>142</v>
      </c>
      <c r="B22" s="115" t="s">
        <v>119</v>
      </c>
      <c r="D22" s="249"/>
      <c r="E22" s="251" t="s">
        <v>120</v>
      </c>
      <c r="F22" s="252" t="s">
        <v>121</v>
      </c>
    </row>
    <row r="23" spans="1:6">
      <c r="A23" s="114" t="s">
        <v>558</v>
      </c>
      <c r="B23" s="115" t="s">
        <v>123</v>
      </c>
      <c r="D23" s="249"/>
      <c r="E23" s="251" t="s">
        <v>124</v>
      </c>
      <c r="F23" s="252" t="s">
        <v>125</v>
      </c>
    </row>
    <row r="24" spans="1:6">
      <c r="A24" s="114" t="s">
        <v>559</v>
      </c>
      <c r="B24" s="115" t="s">
        <v>127</v>
      </c>
      <c r="D24" s="249"/>
      <c r="E24" s="251" t="s">
        <v>128</v>
      </c>
      <c r="F24" s="252" t="s">
        <v>129</v>
      </c>
    </row>
    <row r="25" spans="1:6">
      <c r="A25" s="114" t="s">
        <v>560</v>
      </c>
      <c r="B25" s="115" t="s">
        <v>131</v>
      </c>
      <c r="D25" s="249"/>
      <c r="E25" s="251" t="s">
        <v>132</v>
      </c>
      <c r="F25" s="252" t="s">
        <v>133</v>
      </c>
    </row>
    <row r="26" spans="1:6">
      <c r="A26" s="114" t="s">
        <v>561</v>
      </c>
      <c r="B26" s="115" t="s">
        <v>135</v>
      </c>
      <c r="D26" s="249"/>
      <c r="E26" s="251" t="s">
        <v>136</v>
      </c>
      <c r="F26" s="252" t="s">
        <v>137</v>
      </c>
    </row>
    <row r="27" spans="1:6">
      <c r="A27" s="114" t="s">
        <v>562</v>
      </c>
      <c r="B27" s="115" t="s">
        <v>139</v>
      </c>
      <c r="D27" s="249"/>
      <c r="E27" s="251" t="s">
        <v>140</v>
      </c>
      <c r="F27" s="252" t="s">
        <v>141</v>
      </c>
    </row>
    <row r="28" spans="1:6">
      <c r="A28" s="114" t="s">
        <v>563</v>
      </c>
      <c r="B28" s="115" t="s">
        <v>143</v>
      </c>
      <c r="D28" s="249" t="s">
        <v>144</v>
      </c>
      <c r="E28" s="251"/>
      <c r="F28" s="250"/>
    </row>
    <row r="29" spans="1:6">
      <c r="D29" s="249"/>
      <c r="E29" s="251" t="s">
        <v>145</v>
      </c>
      <c r="F29" s="252" t="s">
        <v>146</v>
      </c>
    </row>
    <row r="30" spans="1:6">
      <c r="B30" s="41"/>
      <c r="D30" s="40"/>
      <c r="E30" s="125" t="s">
        <v>147</v>
      </c>
      <c r="F30" s="31" t="s">
        <v>148</v>
      </c>
    </row>
    <row r="31" spans="1:6">
      <c r="B31" s="41"/>
      <c r="D31" s="40"/>
      <c r="E31" s="125" t="s">
        <v>149</v>
      </c>
      <c r="F31" s="31" t="s">
        <v>150</v>
      </c>
    </row>
    <row r="32" spans="1:6">
      <c r="D32" s="40"/>
      <c r="E32" s="125" t="s">
        <v>151</v>
      </c>
      <c r="F32" s="31" t="s">
        <v>115</v>
      </c>
    </row>
    <row r="33" spans="4:6">
      <c r="D33" s="40"/>
      <c r="E33" s="125" t="s">
        <v>152</v>
      </c>
      <c r="F33" s="31" t="s">
        <v>119</v>
      </c>
    </row>
    <row r="34" spans="4:6">
      <c r="D34" s="40"/>
      <c r="E34" s="125" t="s">
        <v>153</v>
      </c>
      <c r="F34" s="31" t="s">
        <v>154</v>
      </c>
    </row>
    <row r="35" spans="4:6">
      <c r="D35" s="40"/>
      <c r="E35" s="125" t="s">
        <v>155</v>
      </c>
      <c r="F35" s="31" t="s">
        <v>156</v>
      </c>
    </row>
    <row r="36" spans="4:6">
      <c r="D36" s="40"/>
      <c r="E36" s="125" t="s">
        <v>157</v>
      </c>
      <c r="F36" s="31" t="s">
        <v>158</v>
      </c>
    </row>
    <row r="37" spans="4:6">
      <c r="D37" s="40"/>
      <c r="E37" s="125" t="s">
        <v>159</v>
      </c>
      <c r="F37" s="31" t="s">
        <v>160</v>
      </c>
    </row>
    <row r="38" spans="4:6">
      <c r="D38" s="40"/>
      <c r="E38" s="125" t="s">
        <v>161</v>
      </c>
      <c r="F38" s="31" t="s">
        <v>162</v>
      </c>
    </row>
    <row r="39" spans="4:6">
      <c r="D39" s="40"/>
      <c r="E39" s="125" t="s">
        <v>163</v>
      </c>
      <c r="F39" s="31" t="s">
        <v>164</v>
      </c>
    </row>
    <row r="40" spans="4:6">
      <c r="D40" s="32" t="s">
        <v>165</v>
      </c>
      <c r="E40" s="126"/>
      <c r="F40" s="33"/>
    </row>
    <row r="41" spans="4:6">
      <c r="D41" s="40"/>
      <c r="E41" s="125" t="s">
        <v>166</v>
      </c>
      <c r="F41" s="31" t="s">
        <v>85</v>
      </c>
    </row>
    <row r="42" spans="4:6">
      <c r="D42" s="40"/>
      <c r="E42" s="127" t="s">
        <v>167</v>
      </c>
      <c r="F42" s="34" t="s">
        <v>168</v>
      </c>
    </row>
    <row r="43" spans="4:6">
      <c r="D43" s="40"/>
      <c r="E43" s="127" t="s">
        <v>169</v>
      </c>
      <c r="F43" s="34" t="s">
        <v>170</v>
      </c>
    </row>
    <row r="44" spans="4:6">
      <c r="D44" s="40"/>
      <c r="E44" s="127" t="s">
        <v>171</v>
      </c>
      <c r="F44" s="34" t="s">
        <v>172</v>
      </c>
    </row>
    <row r="45" spans="4:6">
      <c r="D45" s="40"/>
      <c r="E45" s="127" t="s">
        <v>173</v>
      </c>
      <c r="F45" s="34" t="s">
        <v>174</v>
      </c>
    </row>
    <row r="46" spans="4:6">
      <c r="D46" s="40"/>
      <c r="E46" s="127" t="s">
        <v>175</v>
      </c>
      <c r="F46" s="34" t="s">
        <v>176</v>
      </c>
    </row>
    <row r="47" spans="4:6">
      <c r="D47" s="40"/>
      <c r="E47" s="127" t="s">
        <v>177</v>
      </c>
      <c r="F47" s="34" t="s">
        <v>178</v>
      </c>
    </row>
    <row r="48" spans="4:6">
      <c r="D48" s="32" t="s">
        <v>179</v>
      </c>
      <c r="E48" s="126"/>
      <c r="F48" s="33"/>
    </row>
    <row r="49" spans="4:6" ht="26.25" customHeight="1">
      <c r="D49" s="40"/>
      <c r="E49" s="127" t="s">
        <v>180</v>
      </c>
      <c r="F49" s="34" t="s">
        <v>181</v>
      </c>
    </row>
    <row r="50" spans="4:6">
      <c r="D50" s="40"/>
      <c r="E50" s="127" t="s">
        <v>182</v>
      </c>
      <c r="F50" s="34" t="s">
        <v>183</v>
      </c>
    </row>
    <row r="51" spans="4:6">
      <c r="D51" s="40"/>
      <c r="E51" s="127" t="s">
        <v>184</v>
      </c>
      <c r="F51" s="34" t="s">
        <v>185</v>
      </c>
    </row>
    <row r="52" spans="4:6">
      <c r="D52" s="40"/>
      <c r="E52" s="125" t="s">
        <v>186</v>
      </c>
      <c r="F52" s="31" t="s">
        <v>187</v>
      </c>
    </row>
    <row r="53" spans="4:6">
      <c r="E53" s="42"/>
      <c r="F53" s="36"/>
    </row>
    <row r="54" spans="4:6">
      <c r="E54" s="43"/>
      <c r="F54" s="37" t="s">
        <v>188</v>
      </c>
    </row>
    <row r="56" spans="4:6">
      <c r="D56" s="37" t="s">
        <v>189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4F33F-AB98-4854-AB14-7D290BFC03BE}">
  <sheetPr>
    <tabColor theme="0"/>
    <pageSetUpPr fitToPage="1"/>
  </sheetPr>
  <dimension ref="A1:Q23"/>
  <sheetViews>
    <sheetView showGridLines="0" topLeftCell="B1" zoomScaleNormal="100" zoomScaleSheetLayoutView="100" workbookViewId="0">
      <selection activeCell="L11" sqref="L11"/>
    </sheetView>
  </sheetViews>
  <sheetFormatPr defaultColWidth="9" defaultRowHeight="15.4" outlineLevelCol="1"/>
  <cols>
    <col min="1" max="1" width="2.5703125" style="128" hidden="1" customWidth="1" outlineLevel="1"/>
    <col min="2" max="2" width="8.5703125" style="128" customWidth="1" collapsed="1"/>
    <col min="3" max="5" width="8.5703125" style="128" customWidth="1"/>
    <col min="6" max="7" width="6.5703125" style="128" customWidth="1"/>
    <col min="8" max="8" width="8.140625" style="128" customWidth="1"/>
    <col min="9" max="9" width="6.5703125" style="128" customWidth="1"/>
    <col min="10" max="10" width="10.140625" style="128" customWidth="1"/>
    <col min="11" max="17" width="8.5703125" style="128" customWidth="1"/>
    <col min="18" max="16384" width="9" style="128"/>
  </cols>
  <sheetData>
    <row r="1" spans="1:17">
      <c r="A1" s="128">
        <v>2</v>
      </c>
    </row>
    <row r="2" spans="1:17">
      <c r="A2" s="128">
        <f>IF(COUNTA(B6:Q7)&lt;&gt;0,1,2)</f>
        <v>1</v>
      </c>
      <c r="B2" s="129" t="s">
        <v>564</v>
      </c>
    </row>
    <row r="3" spans="1:17">
      <c r="C3" s="130"/>
    </row>
    <row r="4" spans="1:17">
      <c r="B4" s="548" t="s">
        <v>565</v>
      </c>
      <c r="C4" s="548" t="s">
        <v>566</v>
      </c>
      <c r="D4" s="548" t="s">
        <v>567</v>
      </c>
      <c r="E4" s="548" t="s">
        <v>568</v>
      </c>
      <c r="F4" s="548" t="s">
        <v>569</v>
      </c>
      <c r="G4" s="548"/>
      <c r="H4" s="548" t="s">
        <v>570</v>
      </c>
      <c r="I4" s="548"/>
      <c r="J4" s="548" t="s">
        <v>571</v>
      </c>
      <c r="K4" s="548"/>
      <c r="L4" s="548"/>
      <c r="M4" s="548" t="s">
        <v>572</v>
      </c>
      <c r="N4" s="548" t="s">
        <v>573</v>
      </c>
      <c r="O4" s="548" t="s">
        <v>574</v>
      </c>
      <c r="P4" s="548" t="s">
        <v>575</v>
      </c>
      <c r="Q4" s="548" t="s">
        <v>576</v>
      </c>
    </row>
    <row r="5" spans="1:17" ht="30.95">
      <c r="B5" s="548"/>
      <c r="C5" s="548"/>
      <c r="D5" s="548"/>
      <c r="E5" s="548"/>
      <c r="F5" s="131" t="s">
        <v>577</v>
      </c>
      <c r="G5" s="131" t="s">
        <v>578</v>
      </c>
      <c r="H5" s="131" t="s">
        <v>577</v>
      </c>
      <c r="I5" s="131" t="s">
        <v>578</v>
      </c>
      <c r="J5" s="132" t="s">
        <v>579</v>
      </c>
      <c r="K5" s="132" t="s">
        <v>580</v>
      </c>
      <c r="L5" s="132" t="s">
        <v>581</v>
      </c>
      <c r="M5" s="548"/>
      <c r="N5" s="548"/>
      <c r="O5" s="548"/>
      <c r="P5" s="548"/>
      <c r="Q5" s="548"/>
    </row>
    <row r="6" spans="1:17" ht="30" customHeight="1">
      <c r="B6" s="253">
        <v>1</v>
      </c>
      <c r="C6" s="254">
        <v>45380</v>
      </c>
      <c r="D6" s="255" t="s">
        <v>582</v>
      </c>
      <c r="E6" s="255" t="s">
        <v>583</v>
      </c>
      <c r="F6" s="255" t="s">
        <v>584</v>
      </c>
      <c r="G6" s="255" t="s">
        <v>585</v>
      </c>
      <c r="H6" s="256" t="s">
        <v>586</v>
      </c>
      <c r="I6" s="256" t="s">
        <v>587</v>
      </c>
      <c r="J6" s="256">
        <v>30</v>
      </c>
      <c r="K6" s="256">
        <v>16.670000000000002</v>
      </c>
      <c r="L6" s="256">
        <v>500</v>
      </c>
      <c r="M6" s="255" t="s">
        <v>588</v>
      </c>
      <c r="N6" s="255" t="s">
        <v>589</v>
      </c>
      <c r="O6" s="255" t="s">
        <v>590</v>
      </c>
      <c r="P6" s="254">
        <v>45390</v>
      </c>
      <c r="Q6" s="257" t="s">
        <v>591</v>
      </c>
    </row>
    <row r="7" spans="1:17" ht="30" customHeight="1">
      <c r="B7" s="253">
        <v>2</v>
      </c>
      <c r="C7" s="254">
        <v>45380</v>
      </c>
      <c r="D7" s="255" t="s">
        <v>582</v>
      </c>
      <c r="E7" s="255" t="s">
        <v>583</v>
      </c>
      <c r="F7" s="255" t="s">
        <v>592</v>
      </c>
      <c r="G7" s="255" t="s">
        <v>585</v>
      </c>
      <c r="H7" s="256" t="s">
        <v>586</v>
      </c>
      <c r="I7" s="256" t="s">
        <v>587</v>
      </c>
      <c r="J7" s="258">
        <v>30</v>
      </c>
      <c r="K7" s="258">
        <v>16.670000000000002</v>
      </c>
      <c r="L7" s="258">
        <v>500</v>
      </c>
      <c r="M7" s="255" t="s">
        <v>588</v>
      </c>
      <c r="N7" s="255" t="s">
        <v>589</v>
      </c>
      <c r="O7" s="255" t="s">
        <v>590</v>
      </c>
      <c r="P7" s="254">
        <v>45390</v>
      </c>
      <c r="Q7" s="257" t="s">
        <v>593</v>
      </c>
    </row>
    <row r="8" spans="1:17" ht="30" customHeight="1">
      <c r="B8" s="549" t="s">
        <v>594</v>
      </c>
      <c r="C8" s="550"/>
      <c r="D8" s="259"/>
      <c r="E8" s="131"/>
      <c r="F8" s="131"/>
      <c r="G8" s="131"/>
      <c r="H8" s="259"/>
      <c r="I8" s="259"/>
      <c r="J8" s="260" t="str">
        <f>IF(AND(OR(ISBLANK(J6),ISTEXT(J6))=TRUE,OR(ISBLANK(J7),ISTEXT(J7))=TRUE),"",CONCATENATE(SUM(J6:J7),"㎥"))</f>
        <v>60㎥</v>
      </c>
      <c r="K8" s="261" t="str">
        <f>IF(AND(OR(ISBLANK(K6),ISTEXT(K6))=TRUE,OR(ISBLANK(K7),ISTEXT(K7))=TRUE),"",CONCATENATE(SUM(K6:K7),"時間"))</f>
        <v>33.34時間</v>
      </c>
      <c r="L8" s="260" t="str">
        <f>IF(AND(OR(ISBLANK(L6),ISTEXT(L6))=TRUE,OR(ISBLANK(L7),ISTEXT(L7))=TRUE),"",CONCATENATE(SUM(L6:L7),"㎥"))</f>
        <v>1000㎥</v>
      </c>
      <c r="M8" s="131"/>
      <c r="N8" s="131"/>
      <c r="O8" s="131"/>
      <c r="P8" s="131"/>
      <c r="Q8" s="131"/>
    </row>
    <row r="23" spans="7:7">
      <c r="G23" s="128" t="s">
        <v>595</v>
      </c>
    </row>
  </sheetData>
  <sheetProtection formatCells="0" insertColumns="0" insertRows="0"/>
  <mergeCells count="13">
    <mergeCell ref="B8:C8"/>
    <mergeCell ref="J4:L4"/>
    <mergeCell ref="M4:M5"/>
    <mergeCell ref="N4:N5"/>
    <mergeCell ref="O4:O5"/>
    <mergeCell ref="P4:P5"/>
    <mergeCell ref="Q4:Q5"/>
    <mergeCell ref="B4:B5"/>
    <mergeCell ref="C4:C5"/>
    <mergeCell ref="D4:D5"/>
    <mergeCell ref="E4:E5"/>
    <mergeCell ref="F4:G4"/>
    <mergeCell ref="H4:I4"/>
  </mergeCells>
  <phoneticPr fontId="4"/>
  <pageMargins left="0.7" right="0.7" top="0.75" bottom="0.75" header="0.3" footer="0.3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AB9FD-9B9B-403F-BE14-F6B42EA0B83A}">
  <sheetPr>
    <tabColor theme="0"/>
    <pageSetUpPr fitToPage="1"/>
  </sheetPr>
  <dimension ref="A1:L12"/>
  <sheetViews>
    <sheetView showGridLines="0" topLeftCell="B1" zoomScaleNormal="100" zoomScaleSheetLayoutView="100" workbookViewId="0">
      <selection activeCell="A28" sqref="A28:B28"/>
    </sheetView>
  </sheetViews>
  <sheetFormatPr defaultColWidth="9" defaultRowHeight="15.4" outlineLevelCol="1"/>
  <cols>
    <col min="1" max="1" width="2.5703125" style="128" hidden="1" customWidth="1" outlineLevel="1"/>
    <col min="2" max="2" width="10.5703125" style="130" customWidth="1" collapsed="1"/>
    <col min="3" max="4" width="15.5703125" style="143" customWidth="1"/>
    <col min="5" max="6" width="15.5703125" style="128" customWidth="1"/>
    <col min="7" max="8" width="10.5703125" style="128" customWidth="1"/>
    <col min="9" max="9" width="15.5703125" style="143" customWidth="1"/>
    <col min="10" max="10" width="15.5703125" style="130" customWidth="1"/>
    <col min="11" max="16384" width="9" style="128"/>
  </cols>
  <sheetData>
    <row r="1" spans="1:12">
      <c r="A1" s="128">
        <v>2</v>
      </c>
      <c r="B1" s="134"/>
      <c r="C1" s="38"/>
      <c r="D1" s="38"/>
      <c r="E1" s="39"/>
      <c r="F1" s="39"/>
      <c r="G1" s="39"/>
      <c r="H1" s="39"/>
      <c r="I1" s="38"/>
      <c r="J1" s="134"/>
      <c r="K1" s="39"/>
    </row>
    <row r="2" spans="1:12">
      <c r="A2" s="128">
        <f>IF(COUNTA(B6:J9)&lt;&gt;0,1,2)</f>
        <v>1</v>
      </c>
      <c r="B2" s="133" t="s">
        <v>596</v>
      </c>
      <c r="C2" s="38"/>
      <c r="D2" s="38"/>
      <c r="E2" s="39"/>
      <c r="F2" s="39"/>
      <c r="G2" s="39"/>
      <c r="H2" s="39"/>
      <c r="I2" s="38"/>
      <c r="J2" s="134"/>
      <c r="K2" s="39"/>
    </row>
    <row r="3" spans="1:12">
      <c r="B3" s="134"/>
      <c r="C3" s="134"/>
      <c r="D3" s="38"/>
      <c r="E3" s="39"/>
      <c r="F3" s="39"/>
      <c r="G3" s="39"/>
      <c r="H3" s="39"/>
      <c r="I3" s="38"/>
      <c r="J3" s="134"/>
      <c r="K3" s="39"/>
    </row>
    <row r="4" spans="1:12" ht="16.5" customHeight="1">
      <c r="B4" s="551" t="s">
        <v>597</v>
      </c>
      <c r="C4" s="551" t="s">
        <v>566</v>
      </c>
      <c r="D4" s="551" t="s">
        <v>598</v>
      </c>
      <c r="E4" s="551" t="s">
        <v>599</v>
      </c>
      <c r="F4" s="551" t="s">
        <v>600</v>
      </c>
      <c r="G4" s="551" t="s">
        <v>601</v>
      </c>
      <c r="H4" s="551"/>
      <c r="I4" s="551" t="s">
        <v>602</v>
      </c>
      <c r="J4" s="551" t="s">
        <v>603</v>
      </c>
      <c r="K4" s="39"/>
    </row>
    <row r="5" spans="1:12" ht="16.5" customHeight="1">
      <c r="B5" s="551"/>
      <c r="C5" s="551"/>
      <c r="D5" s="551"/>
      <c r="E5" s="551"/>
      <c r="F5" s="551"/>
      <c r="G5" s="135" t="s">
        <v>604</v>
      </c>
      <c r="H5" s="135" t="s">
        <v>605</v>
      </c>
      <c r="I5" s="551"/>
      <c r="J5" s="551"/>
      <c r="K5" s="39"/>
    </row>
    <row r="6" spans="1:12" ht="30" customHeight="1">
      <c r="B6" s="137" t="s">
        <v>606</v>
      </c>
      <c r="C6" s="138">
        <v>45390</v>
      </c>
      <c r="D6" s="138">
        <v>24657</v>
      </c>
      <c r="E6" s="139" t="s">
        <v>607</v>
      </c>
      <c r="F6" s="140" t="s">
        <v>608</v>
      </c>
      <c r="G6" s="141" t="s">
        <v>609</v>
      </c>
      <c r="H6" s="141" t="s">
        <v>610</v>
      </c>
      <c r="I6" s="138">
        <v>45385</v>
      </c>
      <c r="J6" s="141" t="s">
        <v>611</v>
      </c>
      <c r="K6" s="39"/>
    </row>
    <row r="7" spans="1:12" ht="30" customHeight="1">
      <c r="B7" s="137" t="s">
        <v>612</v>
      </c>
      <c r="C7" s="138">
        <v>45496</v>
      </c>
      <c r="D7" s="138">
        <v>25396</v>
      </c>
      <c r="E7" s="139" t="s">
        <v>613</v>
      </c>
      <c r="F7" s="140" t="s">
        <v>614</v>
      </c>
      <c r="G7" s="141" t="s">
        <v>615</v>
      </c>
      <c r="H7" s="141" t="s">
        <v>616</v>
      </c>
      <c r="I7" s="138">
        <v>45444</v>
      </c>
      <c r="J7" s="141" t="s">
        <v>617</v>
      </c>
      <c r="K7" s="39"/>
    </row>
    <row r="8" spans="1:12" ht="30" hidden="1" customHeight="1">
      <c r="B8" s="136"/>
      <c r="C8" s="142"/>
      <c r="D8" s="142"/>
      <c r="E8" s="136"/>
      <c r="F8" s="136"/>
      <c r="G8" s="136"/>
      <c r="H8" s="136"/>
      <c r="I8" s="142"/>
      <c r="J8" s="136"/>
      <c r="K8" s="39"/>
    </row>
    <row r="9" spans="1:12" ht="30" hidden="1" customHeight="1">
      <c r="B9" s="136"/>
      <c r="C9" s="142"/>
      <c r="D9" s="142"/>
      <c r="E9" s="136"/>
      <c r="F9" s="136"/>
      <c r="G9" s="136"/>
      <c r="H9" s="136"/>
      <c r="I9" s="142"/>
      <c r="J9" s="136"/>
      <c r="K9" s="39"/>
    </row>
    <row r="10" spans="1:12">
      <c r="B10" s="134"/>
      <c r="C10" s="38"/>
      <c r="D10" s="38"/>
      <c r="E10" s="39"/>
      <c r="F10" s="39"/>
      <c r="G10" s="39"/>
      <c r="H10" s="39"/>
      <c r="I10" s="38"/>
      <c r="J10" s="134"/>
      <c r="K10" s="39"/>
    </row>
    <row r="12" spans="1:12">
      <c r="L12" s="144"/>
    </row>
  </sheetData>
  <sheetProtection formatCells="0" insertColumns="0" insertRows="0"/>
  <mergeCells count="8">
    <mergeCell ref="I4:I5"/>
    <mergeCell ref="J4:J5"/>
    <mergeCell ref="B4:B5"/>
    <mergeCell ref="C4:C5"/>
    <mergeCell ref="D4:D5"/>
    <mergeCell ref="E4:E5"/>
    <mergeCell ref="F4:F5"/>
    <mergeCell ref="G4:H4"/>
  </mergeCells>
  <phoneticPr fontId="4"/>
  <pageMargins left="0.7" right="0.7" top="0.75" bottom="0.75" header="0.3" footer="0.3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1002-1209-4A46-91E5-D2053CD4C0CF}">
  <sheetPr>
    <tabColor theme="0"/>
    <pageSetUpPr fitToPage="1"/>
  </sheetPr>
  <dimension ref="A1:T19"/>
  <sheetViews>
    <sheetView showGridLines="0" topLeftCell="B8" zoomScaleNormal="100" zoomScaleSheetLayoutView="100" workbookViewId="0">
      <selection activeCell="N27" sqref="N27"/>
    </sheetView>
  </sheetViews>
  <sheetFormatPr defaultColWidth="9" defaultRowHeight="11.65" outlineLevelCol="1"/>
  <cols>
    <col min="1" max="1" width="2.5703125" style="145" hidden="1" customWidth="1" outlineLevel="1"/>
    <col min="2" max="2" width="10.5703125" style="145" customWidth="1" collapsed="1"/>
    <col min="3" max="3" width="9.5703125" style="145" customWidth="1"/>
    <col min="4" max="4" width="10.5703125" style="145" customWidth="1"/>
    <col min="5" max="5" width="14.85546875" style="145" customWidth="1"/>
    <col min="6" max="8" width="6.5703125" style="145" customWidth="1"/>
    <col min="9" max="9" width="7.85546875" style="145" customWidth="1"/>
    <col min="10" max="17" width="6.5703125" style="145" customWidth="1"/>
    <col min="18" max="18" width="11.85546875" style="145" customWidth="1"/>
    <col min="19" max="19" width="8.5703125" style="145" customWidth="1"/>
    <col min="20" max="16384" width="9" style="145"/>
  </cols>
  <sheetData>
    <row r="1" spans="1:20">
      <c r="A1" s="145">
        <v>2</v>
      </c>
    </row>
    <row r="2" spans="1:20" ht="15.4">
      <c r="A2" s="145">
        <f>IF(COUNTA(B7,F7:Q8,F10:Q11,F13:Q14,F16:Q17)&lt;&gt;0,1,2)</f>
        <v>1</v>
      </c>
      <c r="B2" s="129" t="s">
        <v>618</v>
      </c>
    </row>
    <row r="3" spans="1:20">
      <c r="C3" s="146"/>
    </row>
    <row r="4" spans="1:20" ht="12" thickBot="1"/>
    <row r="5" spans="1:20">
      <c r="B5" s="559" t="s">
        <v>619</v>
      </c>
      <c r="C5" s="561" t="s">
        <v>620</v>
      </c>
      <c r="D5" s="562" t="s">
        <v>621</v>
      </c>
      <c r="E5" s="262"/>
      <c r="F5" s="563" t="s">
        <v>622</v>
      </c>
      <c r="G5" s="564"/>
      <c r="H5" s="564"/>
      <c r="I5" s="564"/>
      <c r="J5" s="564"/>
      <c r="K5" s="564"/>
      <c r="L5" s="564"/>
      <c r="M5" s="564"/>
      <c r="N5" s="564"/>
      <c r="O5" s="564"/>
      <c r="P5" s="564"/>
      <c r="Q5" s="564"/>
      <c r="R5" s="565" t="s">
        <v>623</v>
      </c>
      <c r="S5" s="567" t="s">
        <v>624</v>
      </c>
      <c r="T5" s="552" t="s">
        <v>625</v>
      </c>
    </row>
    <row r="6" spans="1:20">
      <c r="B6" s="560"/>
      <c r="C6" s="561"/>
      <c r="D6" s="562"/>
      <c r="E6" s="262"/>
      <c r="F6" s="263">
        <v>4</v>
      </c>
      <c r="G6" s="263">
        <v>5</v>
      </c>
      <c r="H6" s="263">
        <v>6</v>
      </c>
      <c r="I6" s="263">
        <v>7</v>
      </c>
      <c r="J6" s="263">
        <v>8</v>
      </c>
      <c r="K6" s="263">
        <v>9</v>
      </c>
      <c r="L6" s="263">
        <v>10</v>
      </c>
      <c r="M6" s="263">
        <v>11</v>
      </c>
      <c r="N6" s="263">
        <v>12</v>
      </c>
      <c r="O6" s="263">
        <v>1</v>
      </c>
      <c r="P6" s="263">
        <v>2</v>
      </c>
      <c r="Q6" s="264">
        <v>3</v>
      </c>
      <c r="R6" s="566"/>
      <c r="S6" s="568"/>
      <c r="T6" s="552"/>
    </row>
    <row r="7" spans="1:20" ht="18.75" customHeight="1">
      <c r="B7" s="553" t="s">
        <v>626</v>
      </c>
      <c r="C7" s="555">
        <v>0</v>
      </c>
      <c r="D7" s="555">
        <v>0</v>
      </c>
      <c r="E7" s="265" t="s">
        <v>627</v>
      </c>
      <c r="F7" s="266">
        <v>0</v>
      </c>
      <c r="G7" s="266">
        <v>0</v>
      </c>
      <c r="H7" s="266">
        <v>0</v>
      </c>
      <c r="I7" s="266">
        <v>0</v>
      </c>
      <c r="J7" s="266">
        <v>0</v>
      </c>
      <c r="K7" s="266">
        <v>0</v>
      </c>
      <c r="L7" s="266">
        <v>0</v>
      </c>
      <c r="M7" s="266">
        <v>0</v>
      </c>
      <c r="N7" s="266">
        <v>0</v>
      </c>
      <c r="O7" s="266">
        <v>0</v>
      </c>
      <c r="P7" s="266">
        <v>0</v>
      </c>
      <c r="Q7" s="267">
        <v>0</v>
      </c>
      <c r="R7" s="268" t="str">
        <f>IF(AND(COUNT(F7:Q7)=COUNT(F8:Q8),SUM(F7:Q7)&lt;&gt;0),SUM(F7:Q7),"")</f>
        <v/>
      </c>
      <c r="S7" s="269" t="str">
        <f>IF(AND(R7="",R8=""),"",R7/R8)</f>
        <v/>
      </c>
      <c r="T7" s="270">
        <v>0</v>
      </c>
    </row>
    <row r="8" spans="1:20" ht="18.75" customHeight="1">
      <c r="B8" s="554"/>
      <c r="C8" s="556"/>
      <c r="D8" s="556"/>
      <c r="E8" s="271" t="s">
        <v>628</v>
      </c>
      <c r="F8" s="266">
        <v>0</v>
      </c>
      <c r="G8" s="266">
        <v>0</v>
      </c>
      <c r="H8" s="266">
        <v>0</v>
      </c>
      <c r="I8" s="266">
        <v>0</v>
      </c>
      <c r="J8" s="266">
        <v>0</v>
      </c>
      <c r="K8" s="266">
        <v>0</v>
      </c>
      <c r="L8" s="266">
        <v>0</v>
      </c>
      <c r="M8" s="266">
        <v>0</v>
      </c>
      <c r="N8" s="266">
        <v>0</v>
      </c>
      <c r="O8" s="266">
        <v>0</v>
      </c>
      <c r="P8" s="266">
        <v>0</v>
      </c>
      <c r="Q8" s="267">
        <v>0</v>
      </c>
      <c r="R8" s="272" t="str">
        <f>IF(AND(COUNT(F7:Q7)=COUNT(F8:Q8),SUM(F8:Q8)&lt;&gt;0),SUM(F8:Q8),"")</f>
        <v/>
      </c>
      <c r="S8" s="273"/>
      <c r="T8" s="274"/>
    </row>
    <row r="9" spans="1:20" ht="18.75" customHeight="1" thickBot="1">
      <c r="B9" s="275" t="s">
        <v>629</v>
      </c>
      <c r="C9" s="557"/>
      <c r="D9" s="557"/>
      <c r="E9" s="276" t="s">
        <v>630</v>
      </c>
      <c r="F9" s="277">
        <f>IF(AND(F7="",F8=""),"",IF(AND(F7=0,F8=0),0,F7/F8))</f>
        <v>0</v>
      </c>
      <c r="G9" s="277">
        <f t="shared" ref="G9:Q9" si="0">IF(AND(G7="",G8=""),"",IF(AND(G7=0,G8=0),0,G7/G8))</f>
        <v>0</v>
      </c>
      <c r="H9" s="277">
        <f t="shared" si="0"/>
        <v>0</v>
      </c>
      <c r="I9" s="277">
        <f t="shared" si="0"/>
        <v>0</v>
      </c>
      <c r="J9" s="277">
        <f t="shared" si="0"/>
        <v>0</v>
      </c>
      <c r="K9" s="277">
        <f t="shared" si="0"/>
        <v>0</v>
      </c>
      <c r="L9" s="277">
        <f t="shared" si="0"/>
        <v>0</v>
      </c>
      <c r="M9" s="277">
        <f t="shared" si="0"/>
        <v>0</v>
      </c>
      <c r="N9" s="277">
        <f t="shared" si="0"/>
        <v>0</v>
      </c>
      <c r="O9" s="277">
        <f t="shared" si="0"/>
        <v>0</v>
      </c>
      <c r="P9" s="277">
        <f t="shared" si="0"/>
        <v>0</v>
      </c>
      <c r="Q9" s="278">
        <f t="shared" si="0"/>
        <v>0</v>
      </c>
      <c r="R9" s="279"/>
      <c r="S9" s="280"/>
      <c r="T9" s="281"/>
    </row>
    <row r="10" spans="1:20" ht="18.75" customHeight="1" thickTop="1">
      <c r="B10" s="554" t="s">
        <v>631</v>
      </c>
      <c r="C10" s="556">
        <v>64</v>
      </c>
      <c r="D10" s="558">
        <v>64</v>
      </c>
      <c r="E10" s="282" t="s">
        <v>627</v>
      </c>
      <c r="F10" s="283">
        <v>149216</v>
      </c>
      <c r="G10" s="283">
        <v>154344</v>
      </c>
      <c r="H10" s="283">
        <v>166641</v>
      </c>
      <c r="I10" s="283">
        <v>167570</v>
      </c>
      <c r="J10" s="283">
        <v>163043</v>
      </c>
      <c r="K10" s="283">
        <v>181396</v>
      </c>
      <c r="L10" s="283">
        <v>194242</v>
      </c>
      <c r="M10" s="283">
        <v>190029</v>
      </c>
      <c r="N10" s="283">
        <v>199875</v>
      </c>
      <c r="O10" s="283">
        <v>198310</v>
      </c>
      <c r="P10" s="283">
        <v>186976</v>
      </c>
      <c r="Q10" s="284">
        <v>191720</v>
      </c>
      <c r="R10" s="285">
        <f>IF(AND(COUNT(F10:Q10)=COUNT(F11:Q11),SUM(F10:Q10)&lt;&gt;0),SUM(F10:Q10),"")</f>
        <v>2143362</v>
      </c>
      <c r="S10" s="286">
        <f>IF(AND(R10="",R11=""),"",R10/R11)</f>
        <v>215.19698795180722</v>
      </c>
      <c r="T10" s="287">
        <v>213.1</v>
      </c>
    </row>
    <row r="11" spans="1:20" ht="18.75" customHeight="1">
      <c r="B11" s="554"/>
      <c r="C11" s="556"/>
      <c r="D11" s="556"/>
      <c r="E11" s="271" t="s">
        <v>628</v>
      </c>
      <c r="F11" s="266">
        <v>784</v>
      </c>
      <c r="G11" s="266">
        <v>772</v>
      </c>
      <c r="H11" s="266">
        <v>800</v>
      </c>
      <c r="I11" s="266">
        <v>867</v>
      </c>
      <c r="J11" s="266">
        <v>854</v>
      </c>
      <c r="K11" s="266">
        <v>829</v>
      </c>
      <c r="L11" s="266">
        <v>861</v>
      </c>
      <c r="M11" s="266">
        <v>827</v>
      </c>
      <c r="N11" s="266">
        <v>823</v>
      </c>
      <c r="O11" s="266">
        <v>870</v>
      </c>
      <c r="P11" s="266">
        <v>827</v>
      </c>
      <c r="Q11" s="267">
        <v>846</v>
      </c>
      <c r="R11" s="288">
        <f>IF(AND(COUNT(F10:Q10)=COUNT(F11:Q11),SUM(F11:Q11)&lt;&gt;0),SUM(F11:Q11),"")</f>
        <v>9960</v>
      </c>
      <c r="S11" s="289"/>
      <c r="T11" s="274"/>
    </row>
    <row r="12" spans="1:20" ht="18.75" customHeight="1" thickBot="1">
      <c r="B12" s="275" t="s">
        <v>629</v>
      </c>
      <c r="C12" s="557"/>
      <c r="D12" s="557"/>
      <c r="E12" s="276" t="s">
        <v>630</v>
      </c>
      <c r="F12" s="290">
        <f>IF(AND(F10="",F11=""),"",IF(AND(F10=0,F11=0),0,F10/F11))</f>
        <v>190.32653061224491</v>
      </c>
      <c r="G12" s="290">
        <f t="shared" ref="G12:Q12" si="1">IF(AND(G10="",G11=""),"",IF(AND(G10=0,G11=0),0,G10/G11))</f>
        <v>199.92746113989637</v>
      </c>
      <c r="H12" s="290">
        <f t="shared" si="1"/>
        <v>208.30125000000001</v>
      </c>
      <c r="I12" s="290">
        <f t="shared" si="1"/>
        <v>193.27566320645906</v>
      </c>
      <c r="J12" s="290">
        <f t="shared" si="1"/>
        <v>190.9168618266979</v>
      </c>
      <c r="K12" s="290">
        <f t="shared" si="1"/>
        <v>218.81302774427022</v>
      </c>
      <c r="L12" s="290">
        <f t="shared" si="1"/>
        <v>225.60046457607433</v>
      </c>
      <c r="M12" s="290">
        <f t="shared" si="1"/>
        <v>229.78113663845224</v>
      </c>
      <c r="N12" s="290">
        <f t="shared" si="1"/>
        <v>242.86148238153098</v>
      </c>
      <c r="O12" s="290">
        <f t="shared" si="1"/>
        <v>227.94252873563218</v>
      </c>
      <c r="P12" s="290">
        <f t="shared" si="1"/>
        <v>226.08948004836759</v>
      </c>
      <c r="Q12" s="291">
        <f t="shared" si="1"/>
        <v>226.6193853427896</v>
      </c>
      <c r="R12" s="279"/>
      <c r="S12" s="280"/>
      <c r="T12" s="281"/>
    </row>
    <row r="13" spans="1:20" ht="18.75" customHeight="1" thickTop="1">
      <c r="B13" s="554" t="s">
        <v>632</v>
      </c>
      <c r="C13" s="569" t="s">
        <v>633</v>
      </c>
      <c r="D13" s="569" t="s">
        <v>633</v>
      </c>
      <c r="E13" s="292" t="s">
        <v>627</v>
      </c>
      <c r="F13" s="283">
        <v>28116</v>
      </c>
      <c r="G13" s="283">
        <v>30271</v>
      </c>
      <c r="H13" s="283">
        <v>27543</v>
      </c>
      <c r="I13" s="283">
        <v>35630</v>
      </c>
      <c r="J13" s="283">
        <v>33969</v>
      </c>
      <c r="K13" s="283">
        <v>35165</v>
      </c>
      <c r="L13" s="283">
        <v>38540</v>
      </c>
      <c r="M13" s="283">
        <v>32506</v>
      </c>
      <c r="N13" s="283">
        <v>31915</v>
      </c>
      <c r="O13" s="283">
        <v>34368</v>
      </c>
      <c r="P13" s="283">
        <v>32623</v>
      </c>
      <c r="Q13" s="284">
        <v>32571</v>
      </c>
      <c r="R13" s="285">
        <f>IF(AND(COUNT(F13:Q13)=COUNT(F14:Q14),SUM(F13:Q13)&lt;&gt;0),SUM(F13:Q13),"")</f>
        <v>393217</v>
      </c>
      <c r="S13" s="286">
        <f>IF(AND(R13="",R14=""),"",R13/R14)</f>
        <v>105.44837758112094</v>
      </c>
      <c r="T13" s="293">
        <v>88.5</v>
      </c>
    </row>
    <row r="14" spans="1:20" ht="18.75" customHeight="1">
      <c r="B14" s="554"/>
      <c r="C14" s="554"/>
      <c r="D14" s="554"/>
      <c r="E14" s="271" t="s">
        <v>628</v>
      </c>
      <c r="F14" s="266">
        <v>292</v>
      </c>
      <c r="G14" s="266">
        <v>301</v>
      </c>
      <c r="H14" s="266">
        <v>292</v>
      </c>
      <c r="I14" s="266">
        <v>324</v>
      </c>
      <c r="J14" s="266">
        <v>319</v>
      </c>
      <c r="K14" s="266">
        <v>317</v>
      </c>
      <c r="L14" s="266">
        <v>331</v>
      </c>
      <c r="M14" s="266">
        <v>300</v>
      </c>
      <c r="N14" s="266">
        <v>304</v>
      </c>
      <c r="O14" s="266">
        <v>330</v>
      </c>
      <c r="P14" s="266">
        <v>313</v>
      </c>
      <c r="Q14" s="267">
        <v>306</v>
      </c>
      <c r="R14" s="288">
        <f>IF(AND(COUNT(F13:Q13)=COUNT(F14:Q14),SUM(F14:Q14)&lt;&gt;0),SUM(F14:Q14),"")</f>
        <v>3729</v>
      </c>
      <c r="S14" s="289"/>
      <c r="T14" s="274"/>
    </row>
    <row r="15" spans="1:20" ht="18.75" customHeight="1" thickBot="1">
      <c r="B15" s="275" t="s">
        <v>629</v>
      </c>
      <c r="C15" s="570"/>
      <c r="D15" s="570"/>
      <c r="E15" s="276" t="s">
        <v>630</v>
      </c>
      <c r="F15" s="290">
        <f t="shared" ref="F15:Q15" si="2">IF(AND(F13="",F14=""),"",IF(AND(F13=0,F14=0),0,F13/F14))</f>
        <v>96.287671232876718</v>
      </c>
      <c r="G15" s="290">
        <f t="shared" si="2"/>
        <v>100.56810631229236</v>
      </c>
      <c r="H15" s="290">
        <f t="shared" si="2"/>
        <v>94.325342465753423</v>
      </c>
      <c r="I15" s="290">
        <f t="shared" si="2"/>
        <v>109.96913580246914</v>
      </c>
      <c r="J15" s="290">
        <f t="shared" si="2"/>
        <v>106.48589341692789</v>
      </c>
      <c r="K15" s="290">
        <f t="shared" si="2"/>
        <v>110.93059936908517</v>
      </c>
      <c r="L15" s="290">
        <f t="shared" si="2"/>
        <v>116.43504531722054</v>
      </c>
      <c r="M15" s="290">
        <f t="shared" si="2"/>
        <v>108.35333333333334</v>
      </c>
      <c r="N15" s="290">
        <f t="shared" si="2"/>
        <v>104.98355263157895</v>
      </c>
      <c r="O15" s="290">
        <f t="shared" si="2"/>
        <v>104.14545454545454</v>
      </c>
      <c r="P15" s="290">
        <f t="shared" si="2"/>
        <v>104.22683706070288</v>
      </c>
      <c r="Q15" s="291">
        <f t="shared" si="2"/>
        <v>106.44117647058823</v>
      </c>
      <c r="R15" s="294"/>
      <c r="S15" s="295"/>
      <c r="T15" s="296"/>
    </row>
    <row r="16" spans="1:20" ht="18.75" customHeight="1" thickTop="1">
      <c r="B16" s="554" t="s">
        <v>539</v>
      </c>
      <c r="C16" s="554" t="s">
        <v>634</v>
      </c>
      <c r="D16" s="569" t="s">
        <v>634</v>
      </c>
      <c r="E16" s="282" t="s">
        <v>627</v>
      </c>
      <c r="F16" s="297">
        <v>11883</v>
      </c>
      <c r="G16" s="297">
        <v>12151</v>
      </c>
      <c r="H16" s="297">
        <v>19972</v>
      </c>
      <c r="I16" s="297">
        <v>12762</v>
      </c>
      <c r="J16" s="297">
        <v>14183</v>
      </c>
      <c r="K16" s="297">
        <v>12987</v>
      </c>
      <c r="L16" s="297">
        <v>14343</v>
      </c>
      <c r="M16" s="297">
        <v>14670</v>
      </c>
      <c r="N16" s="297">
        <v>14742</v>
      </c>
      <c r="O16" s="297">
        <v>15975</v>
      </c>
      <c r="P16" s="297">
        <v>14866</v>
      </c>
      <c r="Q16" s="298">
        <v>14267</v>
      </c>
      <c r="R16" s="285">
        <f>IF(AND(COUNT(F16:Q16)=COUNT(F17:Q17),SUM(F16:Q16)&lt;&gt;0),SUM(F16:Q16),"")</f>
        <v>172801</v>
      </c>
      <c r="S16" s="286">
        <f>IF(AND(R16="",R17=""),"",R16/R17)</f>
        <v>478.67313019390582</v>
      </c>
      <c r="T16" s="293">
        <v>505.4</v>
      </c>
    </row>
    <row r="17" spans="2:20" ht="18.75" customHeight="1">
      <c r="B17" s="554"/>
      <c r="C17" s="554"/>
      <c r="D17" s="554"/>
      <c r="E17" s="271" t="s">
        <v>628</v>
      </c>
      <c r="F17" s="297">
        <v>31</v>
      </c>
      <c r="G17" s="297">
        <v>29</v>
      </c>
      <c r="H17" s="297">
        <v>31</v>
      </c>
      <c r="I17" s="297">
        <v>25</v>
      </c>
      <c r="J17" s="297">
        <v>31</v>
      </c>
      <c r="K17" s="297">
        <v>30</v>
      </c>
      <c r="L17" s="297">
        <v>31</v>
      </c>
      <c r="M17" s="297">
        <v>31</v>
      </c>
      <c r="N17" s="297">
        <v>30</v>
      </c>
      <c r="O17" s="297">
        <v>31</v>
      </c>
      <c r="P17" s="297">
        <v>30</v>
      </c>
      <c r="Q17" s="298">
        <v>31</v>
      </c>
      <c r="R17" s="288">
        <f>IF(AND(COUNT(F16:Q16)=COUNT(F17:Q17),SUM(F17:Q17)&lt;&gt;0),SUM(F17:Q17),"")</f>
        <v>361</v>
      </c>
      <c r="S17" s="299"/>
      <c r="T17" s="300"/>
    </row>
    <row r="18" spans="2:20" ht="18.75" customHeight="1" thickBot="1">
      <c r="B18" s="275" t="s">
        <v>629</v>
      </c>
      <c r="C18" s="570"/>
      <c r="D18" s="570"/>
      <c r="E18" s="276" t="s">
        <v>630</v>
      </c>
      <c r="F18" s="290">
        <f t="shared" ref="F18:Q18" si="3">IF(AND(F16="",F17=""),"",IF(AND(F16=0,F17=0),0,F16/F17))</f>
        <v>383.32258064516128</v>
      </c>
      <c r="G18" s="290">
        <f t="shared" si="3"/>
        <v>419</v>
      </c>
      <c r="H18" s="290">
        <f t="shared" si="3"/>
        <v>644.25806451612902</v>
      </c>
      <c r="I18" s="290">
        <f t="shared" si="3"/>
        <v>510.48</v>
      </c>
      <c r="J18" s="290">
        <f t="shared" si="3"/>
        <v>457.51612903225805</v>
      </c>
      <c r="K18" s="290">
        <f t="shared" si="3"/>
        <v>432.9</v>
      </c>
      <c r="L18" s="290">
        <f t="shared" si="3"/>
        <v>462.67741935483872</v>
      </c>
      <c r="M18" s="290">
        <f t="shared" si="3"/>
        <v>473.22580645161293</v>
      </c>
      <c r="N18" s="290">
        <f t="shared" si="3"/>
        <v>491.4</v>
      </c>
      <c r="O18" s="290">
        <f t="shared" si="3"/>
        <v>515.32258064516134</v>
      </c>
      <c r="P18" s="290">
        <f t="shared" si="3"/>
        <v>495.53333333333336</v>
      </c>
      <c r="Q18" s="291">
        <f t="shared" si="3"/>
        <v>460.22580645161293</v>
      </c>
      <c r="R18" s="301"/>
      <c r="S18" s="302"/>
      <c r="T18" s="296"/>
    </row>
    <row r="19" spans="2:20" ht="29.25" customHeight="1" thickTop="1" thickBot="1">
      <c r="B19" s="303"/>
      <c r="C19" s="304"/>
      <c r="D19" s="304"/>
      <c r="E19" s="305" t="s">
        <v>635</v>
      </c>
      <c r="F19" s="306">
        <f>IF(AND(F9="",F12="",F15="",F18=""),"",IF(OR(ISNUMBER(F9),ISNUMBER(F12),ISNUMBER(F15),ISNUMBER(F18)),SUM(F9,F12,F15,F18)))</f>
        <v>669.93678249028289</v>
      </c>
      <c r="G19" s="306">
        <f t="shared" ref="G19:Q19" si="4">IF(AND(G9="",G12="",G15="",G18=""),"",IF(OR(ISNUMBER(G9),ISNUMBER(G12),ISNUMBER(G15),ISNUMBER(G18)),SUM(G9,G12,G15,G18)))</f>
        <v>719.49556745218865</v>
      </c>
      <c r="H19" s="306">
        <f t="shared" si="4"/>
        <v>946.88465698188247</v>
      </c>
      <c r="I19" s="306">
        <f t="shared" si="4"/>
        <v>813.72479900892824</v>
      </c>
      <c r="J19" s="306">
        <f t="shared" si="4"/>
        <v>754.91888427588378</v>
      </c>
      <c r="K19" s="306">
        <f t="shared" si="4"/>
        <v>762.64362711335536</v>
      </c>
      <c r="L19" s="306">
        <f t="shared" si="4"/>
        <v>804.71292924813361</v>
      </c>
      <c r="M19" s="306">
        <f t="shared" si="4"/>
        <v>811.36027642339855</v>
      </c>
      <c r="N19" s="306">
        <f t="shared" si="4"/>
        <v>839.24503501310983</v>
      </c>
      <c r="O19" s="306">
        <f t="shared" si="4"/>
        <v>847.41056392624807</v>
      </c>
      <c r="P19" s="306">
        <f t="shared" si="4"/>
        <v>825.8496504424038</v>
      </c>
      <c r="Q19" s="306">
        <f t="shared" si="4"/>
        <v>793.28636826499076</v>
      </c>
      <c r="R19" s="307">
        <f>IF(COUNT(R7,R10,R13,R16)&lt;&gt;0,SUM(R7,R10,R13,R16),"")</f>
        <v>2709380</v>
      </c>
      <c r="S19" s="308">
        <f>IF(COUNT(S7,S10,S13,S16)&lt;&gt;0,SUM(S7,S10,S13,S16),"")</f>
        <v>799.31849572683404</v>
      </c>
      <c r="T19" s="300"/>
    </row>
  </sheetData>
  <sheetProtection formatCells="0" insertColumns="0" insertRows="0"/>
  <mergeCells count="19">
    <mergeCell ref="B13:B14"/>
    <mergeCell ref="C13:C15"/>
    <mergeCell ref="D13:D15"/>
    <mergeCell ref="B16:B17"/>
    <mergeCell ref="C16:C18"/>
    <mergeCell ref="D16:D18"/>
    <mergeCell ref="T5:T6"/>
    <mergeCell ref="B7:B8"/>
    <mergeCell ref="C7:C9"/>
    <mergeCell ref="D7:D9"/>
    <mergeCell ref="B10:B11"/>
    <mergeCell ref="C10:C12"/>
    <mergeCell ref="D10:D12"/>
    <mergeCell ref="B5:B6"/>
    <mergeCell ref="C5:C6"/>
    <mergeCell ref="D5:D6"/>
    <mergeCell ref="F5:Q5"/>
    <mergeCell ref="R5:R6"/>
    <mergeCell ref="S5:S6"/>
  </mergeCells>
  <phoneticPr fontId="4"/>
  <dataValidations count="2">
    <dataValidation type="decimal" allowBlank="1" showInputMessage="1" showErrorMessage="1" sqref="F7:Q7 F13:Q13 F10:Q10 F16:Q16" xr:uid="{FA175C1A-5B63-4B37-98FC-38E654F8474C}">
      <formula1>0</formula1>
      <formula2>10000000</formula2>
    </dataValidation>
    <dataValidation type="whole" allowBlank="1" showInputMessage="1" showErrorMessage="1" sqref="F8:Q8 F14:Q14 F11:Q11 F17:Q17" xr:uid="{0BB224FC-E9EE-4B37-B15A-BE237F25E58A}">
      <formula1>0</formula1>
      <formula2>100000</formula2>
    </dataValidation>
  </dataValidations>
  <pageMargins left="0.7" right="0.7" top="0.75" bottom="0.75" header="0.3" footer="0.3"/>
  <pageSetup paperSize="9" scale="8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A07C-34B6-4D4B-B865-CB7EEB7B381F}">
  <sheetPr>
    <tabColor theme="0"/>
    <pageSetUpPr fitToPage="1"/>
  </sheetPr>
  <dimension ref="A1:Q8"/>
  <sheetViews>
    <sheetView showGridLines="0" topLeftCell="B1" zoomScale="80" zoomScaleNormal="80" zoomScaleSheetLayoutView="100" workbookViewId="0">
      <selection activeCell="I16" sqref="I16"/>
    </sheetView>
  </sheetViews>
  <sheetFormatPr defaultColWidth="9" defaultRowHeight="14.1" outlineLevelCol="1"/>
  <cols>
    <col min="1" max="1" width="2.5703125" style="13" hidden="1" customWidth="1" outlineLevel="1"/>
    <col min="2" max="2" width="8.5703125" style="13" customWidth="1" collapsed="1"/>
    <col min="3" max="3" width="10.42578125" style="13" bestFit="1" customWidth="1"/>
    <col min="4" max="4" width="67" style="13" bestFit="1" customWidth="1"/>
    <col min="5" max="5" width="32.42578125" style="13" bestFit="1" customWidth="1"/>
    <col min="6" max="6" width="16.5703125" style="13" bestFit="1" customWidth="1"/>
    <col min="7" max="7" width="6.5703125" style="13" customWidth="1"/>
    <col min="8" max="8" width="10.85546875" style="13" customWidth="1"/>
    <col min="9" max="9" width="7.42578125" style="13" customWidth="1"/>
    <col min="10" max="15" width="8.5703125" style="13" customWidth="1"/>
    <col min="16" max="16" width="9.85546875" style="13" bestFit="1" customWidth="1"/>
    <col min="17" max="17" width="17.42578125" style="13" customWidth="1"/>
    <col min="18" max="16384" width="9" style="13"/>
  </cols>
  <sheetData>
    <row r="1" spans="1:17">
      <c r="A1" s="13">
        <v>2</v>
      </c>
    </row>
    <row r="2" spans="1:17">
      <c r="A2" s="13">
        <f>IF(COUNTA(B6:Q7)&lt;&gt;0,1,2)</f>
        <v>1</v>
      </c>
      <c r="B2" s="12" t="s">
        <v>636</v>
      </c>
      <c r="F2" s="24"/>
    </row>
    <row r="3" spans="1:17">
      <c r="C3" s="24"/>
    </row>
    <row r="4" spans="1:17" ht="26.1" customHeight="1">
      <c r="B4" s="573" t="s">
        <v>565</v>
      </c>
      <c r="C4" s="573" t="s">
        <v>566</v>
      </c>
      <c r="D4" s="573" t="s">
        <v>637</v>
      </c>
      <c r="E4" s="573" t="s">
        <v>568</v>
      </c>
      <c r="F4" s="573" t="s">
        <v>569</v>
      </c>
      <c r="G4" s="573"/>
      <c r="H4" s="573" t="s">
        <v>638</v>
      </c>
      <c r="I4" s="573"/>
      <c r="J4" s="573" t="s">
        <v>639</v>
      </c>
      <c r="K4" s="573"/>
      <c r="L4" s="573"/>
      <c r="M4" s="573" t="s">
        <v>572</v>
      </c>
      <c r="N4" s="573" t="s">
        <v>573</v>
      </c>
      <c r="O4" s="573" t="s">
        <v>640</v>
      </c>
      <c r="P4" s="571" t="s">
        <v>641</v>
      </c>
      <c r="Q4" s="573" t="s">
        <v>642</v>
      </c>
    </row>
    <row r="5" spans="1:17" ht="26.1" customHeight="1">
      <c r="B5" s="573"/>
      <c r="C5" s="573"/>
      <c r="D5" s="573"/>
      <c r="E5" s="573"/>
      <c r="F5" s="116" t="s">
        <v>577</v>
      </c>
      <c r="G5" s="116" t="s">
        <v>578</v>
      </c>
      <c r="H5" s="116" t="s">
        <v>577</v>
      </c>
      <c r="I5" s="116" t="s">
        <v>578</v>
      </c>
      <c r="J5" s="147" t="s">
        <v>643</v>
      </c>
      <c r="K5" s="116" t="s">
        <v>644</v>
      </c>
      <c r="L5" s="147" t="s">
        <v>645</v>
      </c>
      <c r="M5" s="573"/>
      <c r="N5" s="573"/>
      <c r="O5" s="573"/>
      <c r="P5" s="572"/>
      <c r="Q5" s="573"/>
    </row>
    <row r="6" spans="1:17" ht="28.35">
      <c r="B6" s="131">
        <v>1</v>
      </c>
      <c r="C6" s="310">
        <v>45484</v>
      </c>
      <c r="D6" s="131" t="s">
        <v>646</v>
      </c>
      <c r="E6" s="131" t="s">
        <v>647</v>
      </c>
      <c r="F6" s="309" t="s">
        <v>648</v>
      </c>
      <c r="G6" s="309" t="s">
        <v>649</v>
      </c>
      <c r="H6" s="309">
        <v>78.540000000000006</v>
      </c>
      <c r="I6" s="309">
        <v>89</v>
      </c>
      <c r="J6" s="309">
        <v>100</v>
      </c>
      <c r="K6" s="309">
        <v>10</v>
      </c>
      <c r="L6" s="309">
        <v>1000</v>
      </c>
      <c r="M6" s="116" t="s">
        <v>650</v>
      </c>
      <c r="N6" s="116" t="s">
        <v>651</v>
      </c>
      <c r="O6" s="116" t="s">
        <v>652</v>
      </c>
      <c r="P6" s="311">
        <v>45518</v>
      </c>
      <c r="Q6" s="148" t="s">
        <v>653</v>
      </c>
    </row>
    <row r="7" spans="1:17" ht="42.4">
      <c r="B7" s="131">
        <v>2</v>
      </c>
      <c r="C7" s="310">
        <v>45638</v>
      </c>
      <c r="D7" s="131" t="s">
        <v>654</v>
      </c>
      <c r="E7" s="131" t="s">
        <v>655</v>
      </c>
      <c r="F7" s="309" t="s">
        <v>656</v>
      </c>
      <c r="G7" s="309" t="s">
        <v>649</v>
      </c>
      <c r="H7" s="309">
        <v>78.540000000000006</v>
      </c>
      <c r="I7" s="309">
        <v>89</v>
      </c>
      <c r="J7" s="309">
        <v>100</v>
      </c>
      <c r="K7" s="309">
        <v>10</v>
      </c>
      <c r="L7" s="309">
        <v>1000</v>
      </c>
      <c r="M7" s="116" t="s">
        <v>650</v>
      </c>
      <c r="N7" s="116" t="s">
        <v>651</v>
      </c>
      <c r="O7" s="116" t="s">
        <v>652</v>
      </c>
      <c r="P7" s="311">
        <v>45680</v>
      </c>
      <c r="Q7" s="148" t="s">
        <v>657</v>
      </c>
    </row>
    <row r="8" spans="1:17" ht="30" customHeight="1">
      <c r="B8" s="573" t="s">
        <v>658</v>
      </c>
      <c r="C8" s="573"/>
      <c r="D8" s="116"/>
      <c r="E8" s="309"/>
      <c r="F8" s="116"/>
      <c r="G8" s="309"/>
      <c r="H8" s="218" t="str">
        <f>IF(AND(OR(ISBLANK(H6),ISTEXT(H6))=TRUE,OR(ISBLANK(H7),ISTEXT(H7))=TRUE),"",CONCATENATE(SUM(H6:H7),"c㎡"))</f>
        <v>157.08c㎡</v>
      </c>
      <c r="I8" s="218" t="str">
        <f>IF(AND(OR(ISBLANK(I6),ISTEXT(I6))=TRUE,OR(ISBLANK(I7),ISTEXT(I7))=TRUE),"",CONCATENATE(SUM(I6:I7),"c㎡"))</f>
        <v>178c㎡</v>
      </c>
      <c r="J8" s="309"/>
      <c r="K8" s="309"/>
      <c r="L8" s="309"/>
      <c r="M8" s="116"/>
      <c r="N8" s="116"/>
      <c r="O8" s="116"/>
      <c r="P8" s="116"/>
      <c r="Q8" s="116"/>
    </row>
  </sheetData>
  <sheetProtection formatCells="0" insertColumns="0" insertRows="0"/>
  <mergeCells count="13">
    <mergeCell ref="B8:C8"/>
    <mergeCell ref="J4:L4"/>
    <mergeCell ref="M4:M5"/>
    <mergeCell ref="N4:N5"/>
    <mergeCell ref="O4:O5"/>
    <mergeCell ref="P4:P5"/>
    <mergeCell ref="Q4:Q5"/>
    <mergeCell ref="B4:B5"/>
    <mergeCell ref="C4:C5"/>
    <mergeCell ref="D4:D5"/>
    <mergeCell ref="E4:E5"/>
    <mergeCell ref="F4:G4"/>
    <mergeCell ref="H4:I4"/>
  </mergeCells>
  <phoneticPr fontId="4"/>
  <pageMargins left="0.7" right="0.7" top="0.75" bottom="0.75" header="0.3" footer="0.3"/>
  <pageSetup paperSize="9" scale="5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CC681-F1A4-4DE0-B59D-3D5F04489B64}">
  <sheetPr>
    <tabColor theme="0"/>
    <pageSetUpPr fitToPage="1"/>
  </sheetPr>
  <dimension ref="A1:T19"/>
  <sheetViews>
    <sheetView showGridLines="0" topLeftCell="B1" zoomScaleNormal="100" zoomScaleSheetLayoutView="100" workbookViewId="0">
      <selection activeCell="R23" sqref="R23"/>
    </sheetView>
  </sheetViews>
  <sheetFormatPr defaultColWidth="9" defaultRowHeight="15.4" outlineLevelCol="1"/>
  <cols>
    <col min="1" max="1" width="2.5703125" style="128" hidden="1" customWidth="1" outlineLevel="1"/>
    <col min="2" max="2" width="10.5703125" style="128" customWidth="1" collapsed="1"/>
    <col min="3" max="3" width="9.5703125" style="128" customWidth="1"/>
    <col min="4" max="4" width="10.5703125" style="128" customWidth="1"/>
    <col min="5" max="5" width="15.140625" style="128" customWidth="1"/>
    <col min="6" max="17" width="6.5703125" style="128" customWidth="1"/>
    <col min="18" max="18" width="11.85546875" style="128" customWidth="1"/>
    <col min="19" max="19" width="8.5703125" style="128" customWidth="1"/>
    <col min="20" max="16384" width="9" style="128"/>
  </cols>
  <sheetData>
    <row r="1" spans="1:20">
      <c r="A1" s="128">
        <v>2</v>
      </c>
    </row>
    <row r="2" spans="1:20">
      <c r="A2" s="128">
        <f>IF(COUNTA(B7,C7,D7,F7:Q8)&lt;&gt;0,1,2)</f>
        <v>1</v>
      </c>
      <c r="B2" s="129" t="s">
        <v>659</v>
      </c>
    </row>
    <row r="3" spans="1:20">
      <c r="C3" s="130"/>
    </row>
    <row r="4" spans="1:20" ht="15.95" thickBot="1"/>
    <row r="5" spans="1:20" ht="25.5" customHeight="1">
      <c r="B5" s="581" t="s">
        <v>619</v>
      </c>
      <c r="C5" s="583" t="s">
        <v>620</v>
      </c>
      <c r="D5" s="584" t="s">
        <v>621</v>
      </c>
      <c r="E5" s="312"/>
      <c r="F5" s="585" t="s">
        <v>622</v>
      </c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7" t="s">
        <v>623</v>
      </c>
      <c r="S5" s="589" t="s">
        <v>624</v>
      </c>
      <c r="T5" s="574" t="s">
        <v>625</v>
      </c>
    </row>
    <row r="6" spans="1:20" ht="21" customHeight="1">
      <c r="B6" s="582"/>
      <c r="C6" s="583"/>
      <c r="D6" s="584"/>
      <c r="E6" s="312"/>
      <c r="F6" s="313">
        <v>4</v>
      </c>
      <c r="G6" s="313">
        <v>5</v>
      </c>
      <c r="H6" s="313">
        <v>6</v>
      </c>
      <c r="I6" s="313">
        <v>7</v>
      </c>
      <c r="J6" s="313">
        <v>8</v>
      </c>
      <c r="K6" s="313">
        <v>9</v>
      </c>
      <c r="L6" s="313">
        <v>10</v>
      </c>
      <c r="M6" s="313">
        <v>11</v>
      </c>
      <c r="N6" s="313">
        <v>12</v>
      </c>
      <c r="O6" s="313">
        <v>1</v>
      </c>
      <c r="P6" s="313">
        <v>2</v>
      </c>
      <c r="Q6" s="314">
        <v>3</v>
      </c>
      <c r="R6" s="588"/>
      <c r="S6" s="590"/>
      <c r="T6" s="574"/>
    </row>
    <row r="7" spans="1:20" ht="18.75" customHeight="1">
      <c r="B7" s="575" t="s">
        <v>626</v>
      </c>
      <c r="C7" s="577">
        <v>2</v>
      </c>
      <c r="D7" s="577">
        <v>3</v>
      </c>
      <c r="E7" s="315" t="s">
        <v>627</v>
      </c>
      <c r="F7" s="316">
        <v>2171.5</v>
      </c>
      <c r="G7" s="316">
        <v>2226.4</v>
      </c>
      <c r="H7" s="316">
        <v>1747.1</v>
      </c>
      <c r="I7" s="316">
        <v>1543.2</v>
      </c>
      <c r="J7" s="316">
        <v>1274.8</v>
      </c>
      <c r="K7" s="316">
        <v>1606.1</v>
      </c>
      <c r="L7" s="316">
        <v>1443</v>
      </c>
      <c r="M7" s="316">
        <v>1654</v>
      </c>
      <c r="N7" s="316">
        <v>1553.2</v>
      </c>
      <c r="O7" s="316">
        <v>1639.7</v>
      </c>
      <c r="P7" s="316">
        <v>1233.8</v>
      </c>
      <c r="Q7" s="317">
        <v>6801.4</v>
      </c>
      <c r="R7" s="318">
        <f>IF(AND(COUNT(F7:Q7)=COUNT(F8:Q8),SUM(F7:Q7)&lt;&gt;0),SUM(F7:Q7),"")</f>
        <v>24894.199999999997</v>
      </c>
      <c r="S7" s="319">
        <f>IF(AND(R7="",R8=""),"",R7/R8)</f>
        <v>68.016939890710375</v>
      </c>
      <c r="T7" s="320">
        <v>77</v>
      </c>
    </row>
    <row r="8" spans="1:20" ht="18.75" customHeight="1">
      <c r="B8" s="576"/>
      <c r="C8" s="578"/>
      <c r="D8" s="578"/>
      <c r="E8" s="321" t="s">
        <v>628</v>
      </c>
      <c r="F8" s="322">
        <v>31</v>
      </c>
      <c r="G8" s="322">
        <v>29</v>
      </c>
      <c r="H8" s="322">
        <v>31</v>
      </c>
      <c r="I8" s="322">
        <v>30</v>
      </c>
      <c r="J8" s="322">
        <v>31</v>
      </c>
      <c r="K8" s="322">
        <v>30</v>
      </c>
      <c r="L8" s="322">
        <v>31</v>
      </c>
      <c r="M8" s="322">
        <v>31</v>
      </c>
      <c r="N8" s="322">
        <v>30</v>
      </c>
      <c r="O8" s="322">
        <v>31</v>
      </c>
      <c r="P8" s="322">
        <v>30</v>
      </c>
      <c r="Q8" s="323">
        <v>31</v>
      </c>
      <c r="R8" s="324">
        <f>IF(AND(COUNT(F7:Q7)=COUNT(F8:Q8),SUM(F8:Q8)&lt;&gt;0),SUM(F8:Q8),"")</f>
        <v>366</v>
      </c>
      <c r="S8" s="325"/>
      <c r="T8" s="326"/>
    </row>
    <row r="9" spans="1:20" ht="18.75" customHeight="1" thickBot="1">
      <c r="B9" s="327" t="s">
        <v>629</v>
      </c>
      <c r="C9" s="579"/>
      <c r="D9" s="579"/>
      <c r="E9" s="328" t="s">
        <v>630</v>
      </c>
      <c r="F9" s="329">
        <f t="shared" ref="F9:Q9" si="0">IF(AND(F7="",F8=""),"",IF(AND(F7=0,F8=0),0,F7/F8))</f>
        <v>70.048387096774192</v>
      </c>
      <c r="G9" s="329">
        <f t="shared" si="0"/>
        <v>76.772413793103453</v>
      </c>
      <c r="H9" s="329">
        <f t="shared" si="0"/>
        <v>56.358064516129026</v>
      </c>
      <c r="I9" s="329">
        <f t="shared" si="0"/>
        <v>51.440000000000005</v>
      </c>
      <c r="J9" s="329">
        <f t="shared" si="0"/>
        <v>41.122580645161285</v>
      </c>
      <c r="K9" s="329">
        <f t="shared" si="0"/>
        <v>53.536666666666662</v>
      </c>
      <c r="L9" s="329">
        <f t="shared" si="0"/>
        <v>46.548387096774192</v>
      </c>
      <c r="M9" s="329">
        <f t="shared" si="0"/>
        <v>53.354838709677416</v>
      </c>
      <c r="N9" s="329">
        <f t="shared" si="0"/>
        <v>51.773333333333333</v>
      </c>
      <c r="O9" s="329">
        <f t="shared" si="0"/>
        <v>52.893548387096779</v>
      </c>
      <c r="P9" s="329">
        <f t="shared" si="0"/>
        <v>41.126666666666665</v>
      </c>
      <c r="Q9" s="330">
        <f t="shared" si="0"/>
        <v>219.39999999999998</v>
      </c>
      <c r="R9" s="331"/>
      <c r="S9" s="332"/>
      <c r="T9" s="333"/>
    </row>
    <row r="10" spans="1:20" ht="18.75" hidden="1" customHeight="1" thickTop="1">
      <c r="B10" s="576"/>
      <c r="C10" s="578"/>
      <c r="D10" s="580"/>
      <c r="E10" s="334" t="s">
        <v>627</v>
      </c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6"/>
      <c r="R10" s="337" t="str">
        <f>IF(AND(COUNT(F10:Q10)=COUNT(F11:Q11),SUM(F10:Q10)&lt;&gt;0),SUM(F10:Q10),"")</f>
        <v/>
      </c>
      <c r="S10" s="338" t="str">
        <f>IF(AND(R10="",R11=""),"",R10/R11)</f>
        <v/>
      </c>
      <c r="T10" s="320"/>
    </row>
    <row r="11" spans="1:20" ht="18.75" hidden="1" customHeight="1">
      <c r="B11" s="576"/>
      <c r="C11" s="578"/>
      <c r="D11" s="578"/>
      <c r="E11" s="321" t="s">
        <v>628</v>
      </c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3"/>
      <c r="R11" s="324" t="str">
        <f>IF(AND(COUNT(F10:Q10)=COUNT(F11:Q11),SUM(F11:Q11)&lt;&gt;0),SUM(F11:Q11),"")</f>
        <v/>
      </c>
      <c r="S11" s="325"/>
      <c r="T11" s="326"/>
    </row>
    <row r="12" spans="1:20" ht="18.75" hidden="1" customHeight="1" thickBot="1">
      <c r="B12" s="327" t="s">
        <v>629</v>
      </c>
      <c r="C12" s="579"/>
      <c r="D12" s="579"/>
      <c r="E12" s="328" t="s">
        <v>630</v>
      </c>
      <c r="F12" s="339" t="str">
        <f t="shared" ref="F12:Q12" si="1">IF(AND(F10="",F11=""),"",IF(AND(F10=0,F11=0),0,F10/F11))</f>
        <v/>
      </c>
      <c r="G12" s="339" t="str">
        <f t="shared" si="1"/>
        <v/>
      </c>
      <c r="H12" s="339" t="str">
        <f t="shared" si="1"/>
        <v/>
      </c>
      <c r="I12" s="339" t="str">
        <f t="shared" si="1"/>
        <v/>
      </c>
      <c r="J12" s="339" t="str">
        <f t="shared" si="1"/>
        <v/>
      </c>
      <c r="K12" s="339" t="str">
        <f t="shared" si="1"/>
        <v/>
      </c>
      <c r="L12" s="339" t="str">
        <f t="shared" si="1"/>
        <v/>
      </c>
      <c r="M12" s="339" t="str">
        <f t="shared" si="1"/>
        <v/>
      </c>
      <c r="N12" s="339" t="str">
        <f t="shared" si="1"/>
        <v/>
      </c>
      <c r="O12" s="339" t="str">
        <f t="shared" si="1"/>
        <v/>
      </c>
      <c r="P12" s="339" t="str">
        <f t="shared" si="1"/>
        <v/>
      </c>
      <c r="Q12" s="340" t="str">
        <f t="shared" si="1"/>
        <v/>
      </c>
      <c r="R12" s="341"/>
      <c r="S12" s="342"/>
      <c r="T12" s="333"/>
    </row>
    <row r="13" spans="1:20" ht="18.75" hidden="1" customHeight="1" thickTop="1">
      <c r="B13" s="576"/>
      <c r="C13" s="591"/>
      <c r="D13" s="591"/>
      <c r="E13" s="343" t="s">
        <v>627</v>
      </c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6"/>
      <c r="R13" s="337" t="str">
        <f>IF(AND(COUNT(F13:Q13)=COUNT(F14:Q14),SUM(F13:Q13)&lt;&gt;0),SUM(F13:Q13),"")</f>
        <v/>
      </c>
      <c r="S13" s="338" t="str">
        <f>IF(AND(R13="",R14=""),"",R13/R14)</f>
        <v/>
      </c>
      <c r="T13" s="344"/>
    </row>
    <row r="14" spans="1:20" ht="18.75" hidden="1" customHeight="1">
      <c r="B14" s="576"/>
      <c r="C14" s="576"/>
      <c r="D14" s="576"/>
      <c r="E14" s="321" t="s">
        <v>628</v>
      </c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3"/>
      <c r="R14" s="324" t="str">
        <f>IF(AND(COUNT(F13:Q13)=COUNT(F14:Q14),SUM(F14:Q14)&lt;&gt;0),SUM(F14:Q14),"")</f>
        <v/>
      </c>
      <c r="S14" s="325"/>
      <c r="T14" s="326"/>
    </row>
    <row r="15" spans="1:20" ht="18.75" hidden="1" customHeight="1" thickBot="1">
      <c r="B15" s="327" t="s">
        <v>629</v>
      </c>
      <c r="C15" s="592"/>
      <c r="D15" s="592"/>
      <c r="E15" s="328" t="s">
        <v>630</v>
      </c>
      <c r="F15" s="339" t="str">
        <f t="shared" ref="F15:Q15" si="2">IF(AND(F13="",F14=""),"",IF(AND(F13=0,F14=0),0,F13/F14))</f>
        <v/>
      </c>
      <c r="G15" s="339" t="str">
        <f t="shared" si="2"/>
        <v/>
      </c>
      <c r="H15" s="339" t="str">
        <f t="shared" si="2"/>
        <v/>
      </c>
      <c r="I15" s="339" t="str">
        <f t="shared" si="2"/>
        <v/>
      </c>
      <c r="J15" s="339" t="str">
        <f t="shared" si="2"/>
        <v/>
      </c>
      <c r="K15" s="339" t="str">
        <f t="shared" si="2"/>
        <v/>
      </c>
      <c r="L15" s="339" t="str">
        <f t="shared" si="2"/>
        <v/>
      </c>
      <c r="M15" s="339" t="str">
        <f t="shared" si="2"/>
        <v/>
      </c>
      <c r="N15" s="339" t="str">
        <f t="shared" si="2"/>
        <v/>
      </c>
      <c r="O15" s="339" t="str">
        <f t="shared" si="2"/>
        <v/>
      </c>
      <c r="P15" s="339" t="str">
        <f t="shared" si="2"/>
        <v/>
      </c>
      <c r="Q15" s="340" t="str">
        <f t="shared" si="2"/>
        <v/>
      </c>
      <c r="R15" s="345"/>
      <c r="S15" s="346"/>
      <c r="T15" s="347"/>
    </row>
    <row r="16" spans="1:20" ht="18.75" hidden="1" customHeight="1" thickTop="1">
      <c r="B16" s="576"/>
      <c r="C16" s="576"/>
      <c r="D16" s="591"/>
      <c r="E16" s="334" t="s">
        <v>627</v>
      </c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6"/>
      <c r="R16" s="337" t="str">
        <f>IF(AND(COUNT(F16:Q16)=COUNT(F17:Q17),SUM(F16:Q16)&lt;&gt;0),SUM(F16:Q16),"")</f>
        <v/>
      </c>
      <c r="S16" s="338" t="str">
        <f>IF(AND(R16="",R17=""),"",R16/R17)</f>
        <v/>
      </c>
      <c r="T16" s="344"/>
    </row>
    <row r="17" spans="2:20" ht="18.75" hidden="1" customHeight="1">
      <c r="B17" s="576"/>
      <c r="C17" s="576"/>
      <c r="D17" s="576"/>
      <c r="E17" s="321" t="s">
        <v>628</v>
      </c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3"/>
      <c r="R17" s="324" t="str">
        <f>IF(AND(COUNT(F16:Q16)=COUNT(F17:Q17),SUM(F17:Q17)&lt;&gt;0),SUM(F17:Q17),"")</f>
        <v/>
      </c>
      <c r="S17" s="325"/>
      <c r="T17" s="348"/>
    </row>
    <row r="18" spans="2:20" ht="18.75" hidden="1" customHeight="1" thickBot="1">
      <c r="B18" s="327" t="s">
        <v>629</v>
      </c>
      <c r="C18" s="592"/>
      <c r="D18" s="592"/>
      <c r="E18" s="328" t="s">
        <v>630</v>
      </c>
      <c r="F18" s="339" t="str">
        <f t="shared" ref="F18:Q18" si="3">IF(AND(F16="",F17=""),"",IF(AND(F16=0,F17=0),0,F16/F17))</f>
        <v/>
      </c>
      <c r="G18" s="339" t="str">
        <f t="shared" si="3"/>
        <v/>
      </c>
      <c r="H18" s="339" t="str">
        <f t="shared" si="3"/>
        <v/>
      </c>
      <c r="I18" s="339" t="str">
        <f t="shared" si="3"/>
        <v/>
      </c>
      <c r="J18" s="339" t="str">
        <f t="shared" si="3"/>
        <v/>
      </c>
      <c r="K18" s="339" t="str">
        <f t="shared" si="3"/>
        <v/>
      </c>
      <c r="L18" s="339" t="str">
        <f t="shared" si="3"/>
        <v/>
      </c>
      <c r="M18" s="339" t="str">
        <f t="shared" si="3"/>
        <v/>
      </c>
      <c r="N18" s="339" t="str">
        <f t="shared" si="3"/>
        <v/>
      </c>
      <c r="O18" s="339" t="str">
        <f t="shared" si="3"/>
        <v/>
      </c>
      <c r="P18" s="339" t="str">
        <f t="shared" si="3"/>
        <v/>
      </c>
      <c r="Q18" s="340" t="str">
        <f t="shared" si="3"/>
        <v/>
      </c>
      <c r="R18" s="341"/>
      <c r="S18" s="342"/>
      <c r="T18" s="347"/>
    </row>
    <row r="19" spans="2:20" ht="33" customHeight="1" thickTop="1" thickBot="1">
      <c r="B19" s="349"/>
      <c r="C19" s="350"/>
      <c r="D19" s="350"/>
      <c r="E19" s="351" t="s">
        <v>635</v>
      </c>
      <c r="F19" s="352">
        <f>IF(AND(F9="",F12="",F15="",F18=""),"",IF(OR(ISNUMBER(F9),ISNUMBER(F12),ISNUMBER(F15),ISNUMBER(F18)),SUM(F9,F12,F15,F18)))</f>
        <v>70.048387096774192</v>
      </c>
      <c r="G19" s="352">
        <f t="shared" ref="G19:Q19" si="4">IF(AND(G9="",G12="",G15="",G18=""),"",IF(OR(ISNUMBER(G9),ISNUMBER(G12),ISNUMBER(G15),ISNUMBER(G18)),SUM(G9,G12,G15,G18)))</f>
        <v>76.772413793103453</v>
      </c>
      <c r="H19" s="352">
        <f t="shared" si="4"/>
        <v>56.358064516129026</v>
      </c>
      <c r="I19" s="352">
        <f t="shared" si="4"/>
        <v>51.440000000000005</v>
      </c>
      <c r="J19" s="352">
        <f t="shared" si="4"/>
        <v>41.122580645161285</v>
      </c>
      <c r="K19" s="352">
        <f t="shared" si="4"/>
        <v>53.536666666666662</v>
      </c>
      <c r="L19" s="352">
        <f t="shared" si="4"/>
        <v>46.548387096774192</v>
      </c>
      <c r="M19" s="352">
        <f t="shared" si="4"/>
        <v>53.354838709677416</v>
      </c>
      <c r="N19" s="352">
        <f t="shared" si="4"/>
        <v>51.773333333333333</v>
      </c>
      <c r="O19" s="352">
        <f t="shared" si="4"/>
        <v>52.893548387096779</v>
      </c>
      <c r="P19" s="352">
        <f t="shared" si="4"/>
        <v>41.126666666666665</v>
      </c>
      <c r="Q19" s="352">
        <f t="shared" si="4"/>
        <v>219.39999999999998</v>
      </c>
      <c r="R19" s="353">
        <f>IF(COUNT(R7,R10,R13,R16)&lt;&gt;0,SUM(R7,R10,R13,R16),"")</f>
        <v>24894.199999999997</v>
      </c>
      <c r="S19" s="354">
        <f>IF(COUNT(S7,S10,S13,S16)&lt;&gt;0,SUM(S7,S10,S13,S16),"")</f>
        <v>68.016939890710375</v>
      </c>
      <c r="T19" s="348"/>
    </row>
  </sheetData>
  <sheetProtection insertColumns="0" insertRows="0"/>
  <mergeCells count="19">
    <mergeCell ref="B13:B14"/>
    <mergeCell ref="C13:C15"/>
    <mergeCell ref="D13:D15"/>
    <mergeCell ref="B16:B17"/>
    <mergeCell ref="C16:C18"/>
    <mergeCell ref="D16:D18"/>
    <mergeCell ref="T5:T6"/>
    <mergeCell ref="B7:B8"/>
    <mergeCell ref="C7:C9"/>
    <mergeCell ref="D7:D9"/>
    <mergeCell ref="B10:B11"/>
    <mergeCell ref="C10:C12"/>
    <mergeCell ref="D10:D12"/>
    <mergeCell ref="B5:B6"/>
    <mergeCell ref="C5:C6"/>
    <mergeCell ref="D5:D6"/>
    <mergeCell ref="F5:Q5"/>
    <mergeCell ref="R5:R6"/>
    <mergeCell ref="S5:S6"/>
  </mergeCells>
  <phoneticPr fontId="4"/>
  <dataValidations count="2">
    <dataValidation type="whole" allowBlank="1" showInputMessage="1" showErrorMessage="1" sqref="F17:Q17 F14:Q14 F11:Q11" xr:uid="{93940F0A-E58E-4BAF-9A8A-A2208A1524B6}">
      <formula1>0</formula1>
      <formula2>100000</formula2>
    </dataValidation>
    <dataValidation type="decimal" allowBlank="1" showInputMessage="1" showErrorMessage="1" sqref="F16:Q16 F13:Q13 F10:Q10" xr:uid="{C839A710-2BB0-4754-8448-47EBB89F3590}">
      <formula1>0</formula1>
      <formula2>10000000</formula2>
    </dataValidation>
  </dataValidations>
  <pageMargins left="0.7" right="0.7" top="0.75" bottom="0.75" header="0.3" footer="0.3"/>
  <pageSetup paperSize="9" scale="87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5"/>
  <cols>
    <col min="1" max="1" width="8.5703125" customWidth="1"/>
  </cols>
  <sheetData/>
  <phoneticPr fontId="4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zoomScaleNormal="100" workbookViewId="0">
      <selection activeCell="B32" sqref="B32"/>
    </sheetView>
  </sheetViews>
  <sheetFormatPr defaultColWidth="8.85546875" defaultRowHeight="15.4" outlineLevelRow="1" outlineLevelCol="1"/>
  <cols>
    <col min="1" max="1" width="8.5703125" style="39" customWidth="1"/>
    <col min="2" max="2" width="66.140625" style="39" customWidth="1"/>
    <col min="3" max="3" width="7.140625" style="39" bestFit="1" customWidth="1"/>
    <col min="4" max="4" width="7" style="37" hidden="1" customWidth="1" outlineLevel="1"/>
    <col min="5" max="5" width="7.85546875" style="44" hidden="1" customWidth="1" outlineLevel="1"/>
    <col min="6" max="6" width="53.85546875" style="37" hidden="1" customWidth="1" outlineLevel="1"/>
    <col min="7" max="7" width="8.85546875" style="39" collapsed="1"/>
    <col min="8" max="16384" width="8.85546875" style="39"/>
  </cols>
  <sheetData>
    <row r="1" spans="1:6" ht="24.75" customHeight="1">
      <c r="A1" s="359" t="s">
        <v>59</v>
      </c>
      <c r="B1" s="359"/>
      <c r="C1" s="38"/>
      <c r="D1" s="360" t="s">
        <v>60</v>
      </c>
      <c r="E1" s="361"/>
      <c r="F1" s="362"/>
    </row>
    <row r="2" spans="1:6" ht="15" customHeight="1">
      <c r="A2" s="363" t="s">
        <v>61</v>
      </c>
      <c r="B2" s="364"/>
      <c r="D2" s="113" t="s">
        <v>62</v>
      </c>
      <c r="E2" s="33"/>
      <c r="F2" s="33"/>
    </row>
    <row r="3" spans="1:6" ht="15" customHeight="1">
      <c r="A3" s="114" t="s">
        <v>63</v>
      </c>
      <c r="B3" s="123" t="s">
        <v>64</v>
      </c>
      <c r="D3" s="32"/>
      <c r="E3" s="124"/>
      <c r="F3" s="33"/>
    </row>
    <row r="4" spans="1:6">
      <c r="A4" s="114" t="s">
        <v>65</v>
      </c>
      <c r="B4" s="115" t="s">
        <v>66</v>
      </c>
      <c r="D4" s="40"/>
      <c r="E4" s="125" t="s">
        <v>67</v>
      </c>
      <c r="F4" s="31" t="s">
        <v>68</v>
      </c>
    </row>
    <row r="5" spans="1:6">
      <c r="A5" s="114" t="s">
        <v>69</v>
      </c>
      <c r="B5" s="115" t="s">
        <v>70</v>
      </c>
      <c r="D5" s="40"/>
      <c r="E5" s="125" t="s">
        <v>71</v>
      </c>
      <c r="F5" s="31" t="s">
        <v>72</v>
      </c>
    </row>
    <row r="6" spans="1:6">
      <c r="A6" s="114" t="s">
        <v>73</v>
      </c>
      <c r="B6" s="115" t="s">
        <v>74</v>
      </c>
      <c r="D6" s="40"/>
      <c r="E6" s="125" t="s">
        <v>75</v>
      </c>
      <c r="F6" s="31" t="s">
        <v>76</v>
      </c>
    </row>
    <row r="7" spans="1:6">
      <c r="A7" s="114" t="s">
        <v>77</v>
      </c>
      <c r="B7" s="115" t="s">
        <v>76</v>
      </c>
      <c r="C7" s="122"/>
      <c r="D7" s="40"/>
      <c r="E7" s="125" t="s">
        <v>78</v>
      </c>
      <c r="F7" s="31" t="s">
        <v>79</v>
      </c>
    </row>
    <row r="8" spans="1:6">
      <c r="A8" s="114" t="s">
        <v>80</v>
      </c>
      <c r="B8" s="115" t="s">
        <v>81</v>
      </c>
      <c r="D8" s="40"/>
      <c r="E8" s="125" t="s">
        <v>82</v>
      </c>
      <c r="F8" s="31" t="s">
        <v>83</v>
      </c>
    </row>
    <row r="9" spans="1:6">
      <c r="A9" s="114" t="s">
        <v>84</v>
      </c>
      <c r="B9" s="115" t="s">
        <v>85</v>
      </c>
      <c r="D9" s="40"/>
      <c r="E9" s="125"/>
      <c r="F9" s="31"/>
    </row>
    <row r="10" spans="1:6">
      <c r="D10" s="40"/>
      <c r="E10" s="125" t="s">
        <v>86</v>
      </c>
      <c r="F10" s="31" t="s">
        <v>87</v>
      </c>
    </row>
    <row r="11" spans="1:6" hidden="1" outlineLevel="1">
      <c r="A11" s="32" t="s">
        <v>88</v>
      </c>
      <c r="B11" s="33"/>
      <c r="D11" s="32" t="s">
        <v>89</v>
      </c>
      <c r="E11" s="126"/>
      <c r="F11" s="33"/>
    </row>
    <row r="12" spans="1:6" hidden="1" outlineLevel="1">
      <c r="A12" s="114" t="s">
        <v>65</v>
      </c>
      <c r="B12" s="115" t="s">
        <v>90</v>
      </c>
      <c r="D12" s="40"/>
      <c r="E12" s="127" t="s">
        <v>91</v>
      </c>
      <c r="F12" s="34" t="s">
        <v>92</v>
      </c>
    </row>
    <row r="13" spans="1:6" hidden="1" outlineLevel="1">
      <c r="A13" s="114" t="s">
        <v>69</v>
      </c>
      <c r="B13" s="115" t="s">
        <v>83</v>
      </c>
      <c r="D13" s="40"/>
      <c r="E13" s="127" t="s">
        <v>93</v>
      </c>
      <c r="F13" s="34" t="s">
        <v>94</v>
      </c>
    </row>
    <row r="14" spans="1:6" hidden="1" outlineLevel="1">
      <c r="A14" s="114" t="s">
        <v>73</v>
      </c>
      <c r="B14" s="115" t="s">
        <v>95</v>
      </c>
      <c r="D14" s="40"/>
      <c r="E14" s="127" t="s">
        <v>96</v>
      </c>
      <c r="F14" s="34" t="s">
        <v>97</v>
      </c>
    </row>
    <row r="15" spans="1:6" hidden="1" outlineLevel="1">
      <c r="A15" s="114" t="s">
        <v>77</v>
      </c>
      <c r="B15" s="115" t="s">
        <v>98</v>
      </c>
      <c r="D15" s="40"/>
      <c r="E15" s="127" t="s">
        <v>99</v>
      </c>
      <c r="F15" s="34" t="s">
        <v>100</v>
      </c>
    </row>
    <row r="16" spans="1:6" hidden="1" outlineLevel="1">
      <c r="A16" s="114" t="s">
        <v>80</v>
      </c>
      <c r="B16" s="115" t="s">
        <v>101</v>
      </c>
      <c r="D16" s="40"/>
      <c r="E16" s="127" t="s">
        <v>102</v>
      </c>
      <c r="F16" s="34" t="s">
        <v>103</v>
      </c>
    </row>
    <row r="17" spans="1:6" hidden="1" outlineLevel="1">
      <c r="A17" s="114" t="s">
        <v>84</v>
      </c>
      <c r="B17" s="115" t="s">
        <v>104</v>
      </c>
      <c r="D17" s="40"/>
      <c r="E17" s="127" t="s">
        <v>105</v>
      </c>
      <c r="F17" s="34" t="s">
        <v>106</v>
      </c>
    </row>
    <row r="18" spans="1:6" hidden="1" outlineLevel="1">
      <c r="A18" s="114" t="s">
        <v>107</v>
      </c>
      <c r="B18" s="115" t="s">
        <v>108</v>
      </c>
      <c r="D18" s="32" t="s">
        <v>109</v>
      </c>
      <c r="E18" s="126"/>
      <c r="F18" s="33"/>
    </row>
    <row r="19" spans="1:6" hidden="1" outlineLevel="1">
      <c r="A19" s="114" t="s">
        <v>110</v>
      </c>
      <c r="B19" s="115" t="s">
        <v>111</v>
      </c>
      <c r="D19" s="40"/>
      <c r="E19" s="127" t="s">
        <v>112</v>
      </c>
      <c r="F19" s="34" t="s">
        <v>113</v>
      </c>
    </row>
    <row r="20" spans="1:6" hidden="1" outlineLevel="1">
      <c r="A20" s="114" t="s">
        <v>114</v>
      </c>
      <c r="B20" s="115" t="s">
        <v>115</v>
      </c>
      <c r="D20" s="40"/>
      <c r="E20" s="127" t="s">
        <v>116</v>
      </c>
      <c r="F20" s="34" t="s">
        <v>117</v>
      </c>
    </row>
    <row r="21" spans="1:6" hidden="1" outlineLevel="1">
      <c r="A21" s="114" t="s">
        <v>118</v>
      </c>
      <c r="B21" s="115" t="s">
        <v>119</v>
      </c>
      <c r="D21" s="40"/>
      <c r="E21" s="127" t="s">
        <v>120</v>
      </c>
      <c r="F21" s="34" t="s">
        <v>121</v>
      </c>
    </row>
    <row r="22" spans="1:6" hidden="1" outlineLevel="1">
      <c r="A22" s="114" t="s">
        <v>122</v>
      </c>
      <c r="B22" s="115" t="s">
        <v>123</v>
      </c>
      <c r="D22" s="40"/>
      <c r="E22" s="127" t="s">
        <v>124</v>
      </c>
      <c r="F22" s="34" t="s">
        <v>125</v>
      </c>
    </row>
    <row r="23" spans="1:6" hidden="1" outlineLevel="1">
      <c r="A23" s="114" t="s">
        <v>126</v>
      </c>
      <c r="B23" s="115" t="s">
        <v>127</v>
      </c>
      <c r="D23" s="40"/>
      <c r="E23" s="127" t="s">
        <v>128</v>
      </c>
      <c r="F23" s="34" t="s">
        <v>129</v>
      </c>
    </row>
    <row r="24" spans="1:6" hidden="1" outlineLevel="1">
      <c r="A24" s="114" t="s">
        <v>130</v>
      </c>
      <c r="B24" s="115" t="s">
        <v>131</v>
      </c>
      <c r="D24" s="40"/>
      <c r="E24" s="127" t="s">
        <v>132</v>
      </c>
      <c r="F24" s="34" t="s">
        <v>133</v>
      </c>
    </row>
    <row r="25" spans="1:6" hidden="1" outlineLevel="1">
      <c r="A25" s="114" t="s">
        <v>134</v>
      </c>
      <c r="B25" s="115" t="s">
        <v>135</v>
      </c>
      <c r="D25" s="40"/>
      <c r="E25" s="127" t="s">
        <v>136</v>
      </c>
      <c r="F25" s="34" t="s">
        <v>137</v>
      </c>
    </row>
    <row r="26" spans="1:6" hidden="1" outlineLevel="1">
      <c r="A26" s="114" t="s">
        <v>138</v>
      </c>
      <c r="B26" s="115" t="s">
        <v>139</v>
      </c>
      <c r="D26" s="40"/>
      <c r="E26" s="127" t="s">
        <v>140</v>
      </c>
      <c r="F26" s="34" t="s">
        <v>141</v>
      </c>
    </row>
    <row r="27" spans="1:6" hidden="1" outlineLevel="1">
      <c r="A27" s="114" t="s">
        <v>142</v>
      </c>
      <c r="B27" s="115" t="s">
        <v>143</v>
      </c>
      <c r="D27" s="32" t="s">
        <v>144</v>
      </c>
      <c r="E27" s="126"/>
      <c r="F27" s="33"/>
    </row>
    <row r="28" spans="1:6" collapsed="1">
      <c r="B28" s="41"/>
      <c r="D28" s="40"/>
      <c r="E28" s="125" t="s">
        <v>145</v>
      </c>
      <c r="F28" s="31" t="s">
        <v>146</v>
      </c>
    </row>
    <row r="29" spans="1:6" collapsed="1">
      <c r="A29" s="35"/>
      <c r="D29" s="40"/>
      <c r="E29" s="125" t="s">
        <v>147</v>
      </c>
      <c r="F29" s="31" t="s">
        <v>148</v>
      </c>
    </row>
    <row r="30" spans="1:6">
      <c r="D30" s="40"/>
      <c r="E30" s="125" t="s">
        <v>149</v>
      </c>
      <c r="F30" s="31" t="s">
        <v>150</v>
      </c>
    </row>
    <row r="31" spans="1:6">
      <c r="D31" s="40"/>
      <c r="E31" s="125" t="s">
        <v>151</v>
      </c>
      <c r="F31" s="31" t="s">
        <v>115</v>
      </c>
    </row>
    <row r="32" spans="1:6">
      <c r="D32" s="40"/>
      <c r="E32" s="125" t="s">
        <v>152</v>
      </c>
      <c r="F32" s="31" t="s">
        <v>119</v>
      </c>
    </row>
    <row r="33" spans="4:6">
      <c r="D33" s="40"/>
      <c r="E33" s="125" t="s">
        <v>153</v>
      </c>
      <c r="F33" s="31" t="s">
        <v>154</v>
      </c>
    </row>
    <row r="34" spans="4:6">
      <c r="D34" s="40"/>
      <c r="E34" s="125" t="s">
        <v>155</v>
      </c>
      <c r="F34" s="31" t="s">
        <v>156</v>
      </c>
    </row>
    <row r="35" spans="4:6">
      <c r="D35" s="40"/>
      <c r="E35" s="125" t="s">
        <v>157</v>
      </c>
      <c r="F35" s="31" t="s">
        <v>158</v>
      </c>
    </row>
    <row r="36" spans="4:6">
      <c r="D36" s="40"/>
      <c r="E36" s="125" t="s">
        <v>159</v>
      </c>
      <c r="F36" s="31" t="s">
        <v>160</v>
      </c>
    </row>
    <row r="37" spans="4:6">
      <c r="D37" s="40"/>
      <c r="E37" s="125" t="s">
        <v>161</v>
      </c>
      <c r="F37" s="31" t="s">
        <v>162</v>
      </c>
    </row>
    <row r="38" spans="4:6">
      <c r="D38" s="40"/>
      <c r="E38" s="125" t="s">
        <v>163</v>
      </c>
      <c r="F38" s="31" t="s">
        <v>164</v>
      </c>
    </row>
    <row r="39" spans="4:6">
      <c r="D39" s="32" t="s">
        <v>165</v>
      </c>
      <c r="E39" s="126"/>
      <c r="F39" s="33"/>
    </row>
    <row r="40" spans="4:6">
      <c r="D40" s="40"/>
      <c r="E40" s="125" t="s">
        <v>166</v>
      </c>
      <c r="F40" s="31" t="s">
        <v>85</v>
      </c>
    </row>
    <row r="41" spans="4:6">
      <c r="D41" s="40"/>
      <c r="E41" s="127" t="s">
        <v>167</v>
      </c>
      <c r="F41" s="34" t="s">
        <v>168</v>
      </c>
    </row>
    <row r="42" spans="4:6">
      <c r="D42" s="40"/>
      <c r="E42" s="127" t="s">
        <v>169</v>
      </c>
      <c r="F42" s="34" t="s">
        <v>170</v>
      </c>
    </row>
    <row r="43" spans="4:6">
      <c r="D43" s="40"/>
      <c r="E43" s="127" t="s">
        <v>171</v>
      </c>
      <c r="F43" s="34" t="s">
        <v>172</v>
      </c>
    </row>
    <row r="44" spans="4:6">
      <c r="D44" s="40"/>
      <c r="E44" s="127" t="s">
        <v>173</v>
      </c>
      <c r="F44" s="34" t="s">
        <v>174</v>
      </c>
    </row>
    <row r="45" spans="4:6">
      <c r="D45" s="40"/>
      <c r="E45" s="127" t="s">
        <v>175</v>
      </c>
      <c r="F45" s="34" t="s">
        <v>176</v>
      </c>
    </row>
    <row r="46" spans="4:6">
      <c r="D46" s="40"/>
      <c r="E46" s="127" t="s">
        <v>177</v>
      </c>
      <c r="F46" s="34" t="s">
        <v>178</v>
      </c>
    </row>
    <row r="47" spans="4:6">
      <c r="D47" s="32" t="s">
        <v>179</v>
      </c>
      <c r="E47" s="126"/>
      <c r="F47" s="33"/>
    </row>
    <row r="48" spans="4:6" ht="26.25" customHeight="1">
      <c r="D48" s="40"/>
      <c r="E48" s="127" t="s">
        <v>180</v>
      </c>
      <c r="F48" s="34" t="s">
        <v>181</v>
      </c>
    </row>
    <row r="49" spans="4:6">
      <c r="D49" s="40"/>
      <c r="E49" s="127" t="s">
        <v>182</v>
      </c>
      <c r="F49" s="34" t="s">
        <v>183</v>
      </c>
    </row>
    <row r="50" spans="4:6">
      <c r="D50" s="40"/>
      <c r="E50" s="127" t="s">
        <v>184</v>
      </c>
      <c r="F50" s="34" t="s">
        <v>185</v>
      </c>
    </row>
    <row r="51" spans="4:6">
      <c r="D51" s="40"/>
      <c r="E51" s="125" t="s">
        <v>186</v>
      </c>
      <c r="F51" s="31" t="s">
        <v>187</v>
      </c>
    </row>
    <row r="52" spans="4:6">
      <c r="E52" s="42"/>
      <c r="F52" s="36"/>
    </row>
    <row r="53" spans="4:6">
      <c r="E53" s="43"/>
      <c r="F53" s="37" t="s">
        <v>188</v>
      </c>
    </row>
    <row r="55" spans="4:6">
      <c r="D55" s="37" t="s">
        <v>189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E31" sqref="E31"/>
    </sheetView>
  </sheetViews>
  <sheetFormatPr defaultColWidth="9" defaultRowHeight="18"/>
  <cols>
    <col min="1" max="1" width="2.85546875" style="30" customWidth="1"/>
    <col min="2" max="2" width="11.85546875" style="30" bestFit="1" customWidth="1"/>
    <col min="3" max="3" width="39.140625" style="30" customWidth="1"/>
    <col min="4" max="4" width="9" style="30" customWidth="1"/>
    <col min="5" max="6" width="12.85546875" style="30" customWidth="1"/>
    <col min="7" max="7" width="9" style="30" customWidth="1"/>
    <col min="8" max="9" width="9" style="30"/>
    <col min="10" max="10" width="9.85546875" style="30" bestFit="1" customWidth="1"/>
    <col min="11" max="14" width="9" style="30"/>
    <col min="15" max="15" width="11" style="30" customWidth="1"/>
    <col min="16" max="17" width="14.140625" style="30" bestFit="1" customWidth="1"/>
    <col min="18" max="30" width="9" style="30"/>
    <col min="31" max="31" width="11" style="30" customWidth="1"/>
    <col min="32" max="44" width="9" style="30"/>
    <col min="45" max="45" width="10.140625" style="30" customWidth="1"/>
    <col min="46" max="46" width="9" style="30"/>
    <col min="47" max="47" width="11" style="30" customWidth="1"/>
    <col min="48" max="16384" width="9" style="30"/>
  </cols>
  <sheetData>
    <row r="1" spans="2:48" s="82" customFormat="1" ht="19.5" customHeight="1">
      <c r="B1" s="81"/>
      <c r="C1" s="92" t="s">
        <v>190</v>
      </c>
    </row>
    <row r="2" spans="2:48" s="82" customFormat="1" ht="16.5" customHeight="1">
      <c r="B2" s="83"/>
      <c r="C2" s="84"/>
    </row>
    <row r="3" spans="2:48" s="82" customFormat="1" ht="33" customHeight="1">
      <c r="B3" s="85" t="s">
        <v>191</v>
      </c>
      <c r="C3" s="149" t="s">
        <v>192</v>
      </c>
    </row>
    <row r="4" spans="2:48" s="82" customFormat="1" ht="35.1" customHeight="1">
      <c r="B4" s="85" t="s">
        <v>193</v>
      </c>
      <c r="C4" s="150" t="s">
        <v>194</v>
      </c>
    </row>
    <row r="8" spans="2:48" ht="19.5" customHeight="1"/>
    <row r="9" spans="2:48" hidden="1"/>
    <row r="10" spans="2:48" hidden="1">
      <c r="B10" s="30" t="s">
        <v>195</v>
      </c>
      <c r="C10" s="30" t="s">
        <v>196</v>
      </c>
      <c r="D10" s="30" t="s">
        <v>197</v>
      </c>
      <c r="E10" s="30" t="s">
        <v>198</v>
      </c>
      <c r="F10" s="30" t="s">
        <v>199</v>
      </c>
      <c r="G10" s="30" t="s">
        <v>200</v>
      </c>
      <c r="H10" s="30" t="s">
        <v>201</v>
      </c>
      <c r="I10" s="30" t="s">
        <v>202</v>
      </c>
      <c r="J10" s="30" t="s">
        <v>203</v>
      </c>
      <c r="K10" s="30" t="s">
        <v>204</v>
      </c>
      <c r="L10" s="30" t="s">
        <v>205</v>
      </c>
      <c r="M10" s="30" t="s">
        <v>206</v>
      </c>
      <c r="N10" s="30" t="s">
        <v>207</v>
      </c>
      <c r="O10" s="30" t="s">
        <v>208</v>
      </c>
      <c r="P10" s="30" t="s">
        <v>209</v>
      </c>
      <c r="Q10" s="30" t="s">
        <v>210</v>
      </c>
      <c r="R10" s="30" t="s">
        <v>211</v>
      </c>
      <c r="S10" s="30" t="s">
        <v>212</v>
      </c>
      <c r="T10" s="30" t="s">
        <v>213</v>
      </c>
      <c r="U10" s="30" t="s">
        <v>214</v>
      </c>
      <c r="V10" s="30" t="s">
        <v>215</v>
      </c>
      <c r="W10" s="30" t="s">
        <v>216</v>
      </c>
      <c r="X10" s="30" t="s">
        <v>217</v>
      </c>
      <c r="Y10" s="30" t="s">
        <v>218</v>
      </c>
      <c r="Z10" s="30" t="s">
        <v>219</v>
      </c>
      <c r="AA10" s="30" t="s">
        <v>220</v>
      </c>
      <c r="AB10" s="30" t="s">
        <v>192</v>
      </c>
      <c r="AC10" s="30" t="s">
        <v>221</v>
      </c>
      <c r="AD10" s="30" t="s">
        <v>222</v>
      </c>
      <c r="AE10" s="30" t="s">
        <v>223</v>
      </c>
      <c r="AF10" s="30" t="s">
        <v>224</v>
      </c>
      <c r="AG10" s="30" t="s">
        <v>225</v>
      </c>
      <c r="AH10" s="30" t="s">
        <v>226</v>
      </c>
      <c r="AI10" s="30" t="s">
        <v>227</v>
      </c>
      <c r="AJ10" s="30" t="s">
        <v>228</v>
      </c>
      <c r="AK10" s="30" t="s">
        <v>229</v>
      </c>
      <c r="AL10" s="30" t="s">
        <v>230</v>
      </c>
      <c r="AM10" s="30" t="s">
        <v>231</v>
      </c>
      <c r="AN10" s="30" t="s">
        <v>232</v>
      </c>
      <c r="AO10" s="30" t="s">
        <v>233</v>
      </c>
      <c r="AP10" s="30" t="s">
        <v>234</v>
      </c>
      <c r="AQ10" s="30" t="s">
        <v>235</v>
      </c>
      <c r="AR10" s="30" t="s">
        <v>236</v>
      </c>
      <c r="AS10" s="30" t="s">
        <v>237</v>
      </c>
      <c r="AT10" s="30" t="s">
        <v>238</v>
      </c>
      <c r="AU10" s="30" t="s">
        <v>239</v>
      </c>
      <c r="AV10" s="30" t="s">
        <v>240</v>
      </c>
    </row>
    <row r="11" spans="2:48" hidden="1">
      <c r="B11" s="30" t="s">
        <v>241</v>
      </c>
      <c r="C11" s="30" t="s">
        <v>242</v>
      </c>
      <c r="D11" s="30" t="s">
        <v>243</v>
      </c>
      <c r="E11" s="30" t="s">
        <v>244</v>
      </c>
      <c r="F11" s="30" t="s">
        <v>245</v>
      </c>
      <c r="G11" s="30" t="s">
        <v>246</v>
      </c>
      <c r="H11" s="30" t="s">
        <v>247</v>
      </c>
      <c r="I11" s="30" t="s">
        <v>248</v>
      </c>
      <c r="J11" s="30" t="s">
        <v>248</v>
      </c>
      <c r="K11" s="30" t="s">
        <v>248</v>
      </c>
      <c r="L11" s="30" t="s">
        <v>248</v>
      </c>
      <c r="M11" s="30" t="s">
        <v>249</v>
      </c>
      <c r="N11" s="30" t="s">
        <v>249</v>
      </c>
      <c r="O11" s="30" t="s">
        <v>249</v>
      </c>
      <c r="P11" s="30" t="s">
        <v>250</v>
      </c>
      <c r="Q11" s="30" t="s">
        <v>251</v>
      </c>
      <c r="R11" s="30" t="s">
        <v>252</v>
      </c>
      <c r="S11" s="30" t="s">
        <v>253</v>
      </c>
      <c r="T11" s="30" t="s">
        <v>254</v>
      </c>
      <c r="U11" s="30" t="s">
        <v>255</v>
      </c>
      <c r="V11" s="30" t="s">
        <v>256</v>
      </c>
      <c r="W11" s="30" t="s">
        <v>257</v>
      </c>
      <c r="X11" s="30" t="s">
        <v>256</v>
      </c>
      <c r="Y11" s="30" t="s">
        <v>258</v>
      </c>
      <c r="Z11" s="30" t="s">
        <v>259</v>
      </c>
      <c r="AA11" s="30" t="s">
        <v>260</v>
      </c>
      <c r="AB11" s="30" t="s">
        <v>194</v>
      </c>
      <c r="AC11" s="30" t="s">
        <v>261</v>
      </c>
      <c r="AD11" s="30" t="s">
        <v>262</v>
      </c>
      <c r="AE11" s="30" t="s">
        <v>263</v>
      </c>
      <c r="AF11" s="30" t="s">
        <v>264</v>
      </c>
      <c r="AG11" s="30" t="s">
        <v>265</v>
      </c>
      <c r="AH11" s="30" t="s">
        <v>266</v>
      </c>
      <c r="AI11" s="30" t="s">
        <v>267</v>
      </c>
      <c r="AJ11" s="30" t="s">
        <v>268</v>
      </c>
      <c r="AK11" s="30" t="s">
        <v>269</v>
      </c>
      <c r="AL11" s="30" t="s">
        <v>270</v>
      </c>
      <c r="AM11" s="30" t="s">
        <v>271</v>
      </c>
      <c r="AN11" s="30" t="s">
        <v>272</v>
      </c>
      <c r="AO11" s="30" t="s">
        <v>273</v>
      </c>
      <c r="AP11" s="30" t="s">
        <v>273</v>
      </c>
      <c r="AQ11" s="30" t="s">
        <v>274</v>
      </c>
      <c r="AR11" s="30" t="s">
        <v>275</v>
      </c>
      <c r="AS11" s="30" t="s">
        <v>276</v>
      </c>
      <c r="AT11" s="30" t="s">
        <v>277</v>
      </c>
      <c r="AU11" s="30" t="s">
        <v>278</v>
      </c>
      <c r="AV11" s="30" t="s">
        <v>279</v>
      </c>
    </row>
    <row r="12" spans="2:48" hidden="1">
      <c r="B12" s="30" t="s">
        <v>280</v>
      </c>
      <c r="C12" s="30" t="s">
        <v>281</v>
      </c>
      <c r="E12" s="30" t="s">
        <v>282</v>
      </c>
      <c r="G12" s="30" t="s">
        <v>283</v>
      </c>
      <c r="H12" s="30" t="s">
        <v>284</v>
      </c>
      <c r="M12" s="30" t="s">
        <v>285</v>
      </c>
      <c r="O12" s="30" t="s">
        <v>286</v>
      </c>
      <c r="P12" s="30" t="s">
        <v>287</v>
      </c>
      <c r="R12" s="30" t="s">
        <v>288</v>
      </c>
      <c r="W12" s="30" t="s">
        <v>289</v>
      </c>
      <c r="X12" s="30" t="s">
        <v>290</v>
      </c>
      <c r="AC12" s="30" t="s">
        <v>291</v>
      </c>
      <c r="AL12" s="30" t="s">
        <v>292</v>
      </c>
    </row>
    <row r="13" spans="2:48" hidden="1">
      <c r="B13" s="30" t="s">
        <v>293</v>
      </c>
      <c r="C13" s="30" t="s">
        <v>294</v>
      </c>
      <c r="E13" s="30" t="s">
        <v>295</v>
      </c>
      <c r="H13" s="30" t="s">
        <v>296</v>
      </c>
      <c r="O13" s="30" t="s">
        <v>297</v>
      </c>
      <c r="P13" s="30" t="s">
        <v>298</v>
      </c>
      <c r="W13" s="30" t="s">
        <v>299</v>
      </c>
      <c r="X13" s="30" t="s">
        <v>300</v>
      </c>
      <c r="AC13" s="30" t="s">
        <v>301</v>
      </c>
    </row>
    <row r="14" spans="2:48" hidden="1">
      <c r="E14" s="30" t="s">
        <v>302</v>
      </c>
      <c r="P14" s="30" t="s">
        <v>303</v>
      </c>
      <c r="AC14" s="30" t="s">
        <v>194</v>
      </c>
    </row>
    <row r="15" spans="2:48" hidden="1">
      <c r="P15" s="30" t="s">
        <v>304</v>
      </c>
    </row>
    <row r="16" spans="2:48" hidden="1"/>
    <row r="17" spans="2:49" hidden="1">
      <c r="B17" s="30" t="s">
        <v>195</v>
      </c>
      <c r="D17" s="30" t="s">
        <v>196</v>
      </c>
      <c r="E17" s="30" t="s">
        <v>197</v>
      </c>
      <c r="F17" s="30" t="s">
        <v>198</v>
      </c>
      <c r="G17" s="30" t="s">
        <v>199</v>
      </c>
      <c r="H17" s="30" t="s">
        <v>200</v>
      </c>
      <c r="I17" s="30" t="s">
        <v>201</v>
      </c>
      <c r="J17" s="30" t="s">
        <v>202</v>
      </c>
      <c r="K17" s="30" t="s">
        <v>203</v>
      </c>
      <c r="L17" s="30" t="s">
        <v>204</v>
      </c>
      <c r="M17" s="30" t="s">
        <v>205</v>
      </c>
      <c r="N17" s="30" t="s">
        <v>206</v>
      </c>
      <c r="O17" s="30" t="s">
        <v>207</v>
      </c>
      <c r="P17" s="30" t="s">
        <v>208</v>
      </c>
      <c r="Q17" s="30" t="s">
        <v>209</v>
      </c>
      <c r="R17" s="30" t="s">
        <v>210</v>
      </c>
      <c r="S17" s="30" t="s">
        <v>211</v>
      </c>
      <c r="T17" s="30" t="s">
        <v>212</v>
      </c>
      <c r="U17" s="30" t="s">
        <v>213</v>
      </c>
      <c r="V17" s="30" t="s">
        <v>214</v>
      </c>
      <c r="W17" s="30" t="s">
        <v>215</v>
      </c>
      <c r="X17" s="30" t="s">
        <v>216</v>
      </c>
      <c r="Y17" s="30" t="s">
        <v>217</v>
      </c>
      <c r="Z17" s="30" t="s">
        <v>218</v>
      </c>
      <c r="AA17" s="30" t="s">
        <v>219</v>
      </c>
      <c r="AB17" s="30" t="s">
        <v>220</v>
      </c>
      <c r="AC17" s="30" t="s">
        <v>192</v>
      </c>
      <c r="AD17" s="30" t="s">
        <v>221</v>
      </c>
      <c r="AE17" s="30" t="s">
        <v>222</v>
      </c>
      <c r="AF17" s="30" t="s">
        <v>223</v>
      </c>
      <c r="AG17" s="30" t="s">
        <v>224</v>
      </c>
      <c r="AH17" s="30" t="s">
        <v>225</v>
      </c>
      <c r="AI17" s="30" t="s">
        <v>226</v>
      </c>
      <c r="AJ17" s="30" t="s">
        <v>227</v>
      </c>
      <c r="AK17" s="30" t="s">
        <v>228</v>
      </c>
      <c r="AL17" s="30" t="s">
        <v>229</v>
      </c>
      <c r="AM17" s="30" t="s">
        <v>230</v>
      </c>
      <c r="AN17" s="30" t="s">
        <v>231</v>
      </c>
      <c r="AO17" s="30" t="s">
        <v>232</v>
      </c>
      <c r="AP17" s="30" t="s">
        <v>233</v>
      </c>
      <c r="AQ17" s="30" t="s">
        <v>234</v>
      </c>
      <c r="AR17" s="30" t="s">
        <v>235</v>
      </c>
      <c r="AS17" s="30" t="s">
        <v>236</v>
      </c>
      <c r="AT17" s="30" t="s">
        <v>237</v>
      </c>
      <c r="AU17" s="30" t="s">
        <v>238</v>
      </c>
      <c r="AV17" s="30" t="s">
        <v>239</v>
      </c>
      <c r="AW17" s="30" t="s">
        <v>240</v>
      </c>
    </row>
    <row r="18" spans="2:49" hidden="1">
      <c r="B18" s="30" t="s">
        <v>241</v>
      </c>
      <c r="D18" s="30" t="s">
        <v>242</v>
      </c>
      <c r="E18" s="30" t="s">
        <v>243</v>
      </c>
      <c r="F18" s="30" t="s">
        <v>244</v>
      </c>
      <c r="G18" s="30" t="s">
        <v>245</v>
      </c>
      <c r="H18" s="30" t="s">
        <v>246</v>
      </c>
      <c r="I18" s="30" t="s">
        <v>247</v>
      </c>
      <c r="J18" s="95" t="s">
        <v>248</v>
      </c>
      <c r="K18" s="95" t="s">
        <v>248</v>
      </c>
      <c r="L18" s="95" t="s">
        <v>248</v>
      </c>
      <c r="M18" s="95" t="s">
        <v>248</v>
      </c>
      <c r="N18" s="95" t="s">
        <v>249</v>
      </c>
      <c r="O18" s="95" t="s">
        <v>249</v>
      </c>
      <c r="P18" s="95" t="s">
        <v>249</v>
      </c>
      <c r="Q18" s="30" t="s">
        <v>250</v>
      </c>
      <c r="R18" s="30" t="s">
        <v>251</v>
      </c>
      <c r="S18" s="30" t="s">
        <v>252</v>
      </c>
      <c r="T18" s="30" t="s">
        <v>253</v>
      </c>
      <c r="U18" s="30" t="s">
        <v>254</v>
      </c>
      <c r="V18" s="30" t="s">
        <v>255</v>
      </c>
      <c r="W18" s="95" t="s">
        <v>256</v>
      </c>
      <c r="X18" s="30" t="s">
        <v>257</v>
      </c>
      <c r="Y18" s="95" t="s">
        <v>256</v>
      </c>
      <c r="Z18" s="95" t="s">
        <v>258</v>
      </c>
      <c r="AA18" s="30" t="s">
        <v>259</v>
      </c>
      <c r="AB18" s="30" t="s">
        <v>260</v>
      </c>
      <c r="AC18" s="30" t="s">
        <v>194</v>
      </c>
      <c r="AD18" s="30" t="s">
        <v>261</v>
      </c>
      <c r="AE18" s="30" t="s">
        <v>262</v>
      </c>
      <c r="AF18" s="30" t="s">
        <v>263</v>
      </c>
      <c r="AG18" s="30" t="s">
        <v>264</v>
      </c>
      <c r="AH18" s="30" t="s">
        <v>265</v>
      </c>
      <c r="AI18" s="30" t="s">
        <v>266</v>
      </c>
      <c r="AJ18" s="30" t="s">
        <v>267</v>
      </c>
      <c r="AK18" s="30" t="s">
        <v>268</v>
      </c>
      <c r="AL18" s="30" t="s">
        <v>269</v>
      </c>
      <c r="AM18" s="30" t="s">
        <v>270</v>
      </c>
      <c r="AN18" s="30" t="s">
        <v>271</v>
      </c>
      <c r="AO18" s="30" t="s">
        <v>272</v>
      </c>
      <c r="AP18" s="95" t="s">
        <v>273</v>
      </c>
      <c r="AQ18" s="95" t="s">
        <v>273</v>
      </c>
      <c r="AR18" s="30" t="s">
        <v>274</v>
      </c>
      <c r="AS18" s="30" t="s">
        <v>275</v>
      </c>
      <c r="AT18" s="30" t="s">
        <v>276</v>
      </c>
      <c r="AU18" s="30" t="s">
        <v>277</v>
      </c>
      <c r="AV18" s="30" t="s">
        <v>278</v>
      </c>
      <c r="AW18" s="30" t="s">
        <v>279</v>
      </c>
    </row>
    <row r="19" spans="2:49" hidden="1">
      <c r="B19" s="30" t="s">
        <v>280</v>
      </c>
      <c r="D19" s="30" t="s">
        <v>281</v>
      </c>
      <c r="F19" s="30" t="s">
        <v>282</v>
      </c>
      <c r="H19" s="30" t="s">
        <v>283</v>
      </c>
      <c r="I19" s="30" t="s">
        <v>284</v>
      </c>
      <c r="N19" s="30" t="s">
        <v>285</v>
      </c>
      <c r="P19" s="30" t="s">
        <v>286</v>
      </c>
      <c r="Q19" s="30" t="s">
        <v>287</v>
      </c>
      <c r="S19" s="30" t="s">
        <v>288</v>
      </c>
      <c r="X19" s="30" t="s">
        <v>289</v>
      </c>
      <c r="Y19" s="30" t="s">
        <v>290</v>
      </c>
      <c r="AD19" s="30" t="s">
        <v>291</v>
      </c>
      <c r="AM19" s="30" t="s">
        <v>292</v>
      </c>
    </row>
    <row r="20" spans="2:49" hidden="1">
      <c r="B20" s="30" t="s">
        <v>293</v>
      </c>
      <c r="D20" s="30" t="s">
        <v>294</v>
      </c>
      <c r="F20" s="30" t="s">
        <v>295</v>
      </c>
      <c r="I20" s="30" t="s">
        <v>296</v>
      </c>
      <c r="P20" s="30" t="s">
        <v>297</v>
      </c>
      <c r="Q20" s="30" t="s">
        <v>298</v>
      </c>
      <c r="X20" s="30" t="s">
        <v>299</v>
      </c>
      <c r="Y20" s="30" t="s">
        <v>300</v>
      </c>
      <c r="AD20" s="30" t="s">
        <v>301</v>
      </c>
    </row>
    <row r="21" spans="2:49" hidden="1">
      <c r="F21" s="30" t="s">
        <v>302</v>
      </c>
      <c r="Q21" s="30" t="s">
        <v>303</v>
      </c>
      <c r="AD21" s="30" t="s">
        <v>194</v>
      </c>
    </row>
    <row r="22" spans="2:49" ht="22.5" customHeight="1">
      <c r="Q22" s="30" t="s">
        <v>304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6" zoomScaleNormal="100" zoomScaleSheetLayoutView="79" workbookViewId="0">
      <selection activeCell="E13" sqref="E13"/>
    </sheetView>
  </sheetViews>
  <sheetFormatPr defaultColWidth="9" defaultRowHeight="14.1"/>
  <cols>
    <col min="1" max="1" width="2.140625" style="90" hidden="1" customWidth="1"/>
    <col min="2" max="2" width="7.42578125" style="17" customWidth="1"/>
    <col min="3" max="3" width="21.42578125" style="17" customWidth="1"/>
    <col min="4" max="4" width="28.85546875" style="17" customWidth="1"/>
    <col min="5" max="5" width="30.85546875" style="17" customWidth="1"/>
    <col min="6" max="6" width="22.85546875" style="17" customWidth="1"/>
    <col min="7" max="16384" width="9" style="17"/>
  </cols>
  <sheetData>
    <row r="1" spans="1:248" ht="18">
      <c r="B1" s="78" t="s">
        <v>305</v>
      </c>
    </row>
    <row r="2" spans="1:248" s="20" customFormat="1">
      <c r="A2" s="90"/>
      <c r="B2" s="18"/>
      <c r="C2" s="19"/>
      <c r="D2" s="19"/>
    </row>
    <row r="3" spans="1:248" ht="16.5" customHeight="1">
      <c r="B3" s="446" t="s">
        <v>193</v>
      </c>
      <c r="C3" s="447"/>
      <c r="D3" s="448" t="str">
        <f>IF(ｼｰﾄ0!C4="","",ｼｰﾄ0!C3 &amp; (ｼｰﾄ0!C4))</f>
        <v>大阪府大阪平野</v>
      </c>
      <c r="E3" s="448"/>
      <c r="F3" s="448"/>
      <c r="IN3" s="20">
        <v>1</v>
      </c>
    </row>
    <row r="4" spans="1:248" ht="54" customHeight="1">
      <c r="B4" s="446" t="s">
        <v>306</v>
      </c>
      <c r="C4" s="447"/>
      <c r="D4" s="151" t="s">
        <v>307</v>
      </c>
      <c r="E4" s="116" t="s">
        <v>308</v>
      </c>
      <c r="F4" s="152" t="s">
        <v>309</v>
      </c>
    </row>
    <row r="5" spans="1:248" ht="26.1" customHeight="1">
      <c r="B5" s="449" t="s">
        <v>310</v>
      </c>
      <c r="C5" s="449"/>
      <c r="D5" s="159" t="s">
        <v>311</v>
      </c>
      <c r="E5" s="159" t="s">
        <v>312</v>
      </c>
      <c r="F5" s="160" t="s">
        <v>313</v>
      </c>
    </row>
    <row r="6" spans="1:248" ht="26.1" customHeight="1">
      <c r="B6" s="450" t="s">
        <v>314</v>
      </c>
      <c r="C6" s="450"/>
      <c r="D6" s="153" t="s">
        <v>315</v>
      </c>
      <c r="E6" s="153" t="s">
        <v>316</v>
      </c>
      <c r="F6" s="161" t="s">
        <v>317</v>
      </c>
    </row>
    <row r="7" spans="1:248" ht="24.95" customHeight="1">
      <c r="B7" s="431" t="s">
        <v>318</v>
      </c>
      <c r="C7" s="431"/>
      <c r="D7" s="153" t="s">
        <v>319</v>
      </c>
      <c r="E7" s="153" t="s">
        <v>319</v>
      </c>
      <c r="F7" s="161" t="s">
        <v>319</v>
      </c>
    </row>
    <row r="8" spans="1:248" ht="27" customHeight="1">
      <c r="B8" s="432" t="s">
        <v>320</v>
      </c>
      <c r="C8" s="433"/>
      <c r="D8" s="153" t="s">
        <v>321</v>
      </c>
      <c r="E8" s="153" t="s">
        <v>322</v>
      </c>
      <c r="F8" s="161" t="s">
        <v>323</v>
      </c>
    </row>
    <row r="9" spans="1:248" ht="26.25" customHeight="1">
      <c r="B9" s="434" t="s">
        <v>324</v>
      </c>
      <c r="C9" s="435"/>
      <c r="D9" s="153" t="s">
        <v>321</v>
      </c>
      <c r="E9" s="153" t="s">
        <v>325</v>
      </c>
      <c r="F9" s="161" t="s">
        <v>323</v>
      </c>
    </row>
    <row r="10" spans="1:248" ht="30" customHeight="1">
      <c r="B10" s="434" t="s">
        <v>326</v>
      </c>
      <c r="C10" s="436"/>
      <c r="D10" s="154"/>
      <c r="E10" s="162" t="s">
        <v>327</v>
      </c>
      <c r="F10" s="154"/>
    </row>
    <row r="11" spans="1:248" ht="29.25" customHeight="1">
      <c r="B11" s="437" t="s">
        <v>328</v>
      </c>
      <c r="C11" s="155" t="s">
        <v>329</v>
      </c>
      <c r="D11" s="163">
        <v>294.49</v>
      </c>
      <c r="E11" s="163">
        <v>8.48</v>
      </c>
      <c r="F11" s="164">
        <v>36.450000000000003</v>
      </c>
    </row>
    <row r="12" spans="1:248" ht="30" customHeight="1">
      <c r="B12" s="437"/>
      <c r="C12" s="156" t="s">
        <v>330</v>
      </c>
      <c r="D12" s="157"/>
      <c r="E12" s="163">
        <v>2.29</v>
      </c>
      <c r="F12" s="157"/>
    </row>
    <row r="13" spans="1:248" ht="30.75" customHeight="1">
      <c r="B13" s="437"/>
      <c r="C13" s="155" t="s">
        <v>331</v>
      </c>
      <c r="D13" s="157"/>
      <c r="E13" s="157"/>
      <c r="F13" s="164">
        <v>0.53</v>
      </c>
    </row>
    <row r="14" spans="1:248" ht="19.5" customHeight="1">
      <c r="B14" s="438"/>
      <c r="C14" s="117" t="s">
        <v>332</v>
      </c>
      <c r="D14" s="165">
        <v>0.79</v>
      </c>
      <c r="E14" s="165">
        <v>0.95</v>
      </c>
      <c r="F14" s="165">
        <v>1.1200000000000001</v>
      </c>
    </row>
    <row r="15" spans="1:248" ht="19.5" customHeight="1">
      <c r="B15" s="438"/>
      <c r="C15" s="117" t="s">
        <v>333</v>
      </c>
      <c r="D15" s="165"/>
      <c r="E15" s="165"/>
      <c r="F15" s="165"/>
    </row>
    <row r="16" spans="1:248" ht="19.5" customHeight="1">
      <c r="B16" s="438"/>
      <c r="C16" s="117" t="s">
        <v>334</v>
      </c>
      <c r="D16" s="165"/>
      <c r="E16" s="165"/>
      <c r="F16" s="165"/>
    </row>
    <row r="17" spans="1:6" ht="19.5" customHeight="1">
      <c r="B17" s="438"/>
      <c r="C17" s="117" t="s">
        <v>335</v>
      </c>
      <c r="D17" s="167">
        <v>-0.14000000000000001</v>
      </c>
      <c r="E17" s="167">
        <v>0.69</v>
      </c>
      <c r="F17" s="167">
        <v>0.51</v>
      </c>
    </row>
    <row r="18" spans="1:6" ht="19.5" customHeight="1">
      <c r="B18" s="438"/>
      <c r="C18" s="117" t="s">
        <v>336</v>
      </c>
      <c r="D18" s="167"/>
      <c r="E18" s="167"/>
      <c r="F18" s="167"/>
    </row>
    <row r="19" spans="1:6" ht="19.5" customHeight="1">
      <c r="B19" s="438"/>
      <c r="C19" s="166" t="s">
        <v>337</v>
      </c>
      <c r="D19" s="167"/>
      <c r="E19" s="167"/>
      <c r="F19" s="167"/>
    </row>
    <row r="20" spans="1:6" ht="19.5" customHeight="1">
      <c r="B20" s="438"/>
      <c r="C20" s="166" t="s">
        <v>338</v>
      </c>
      <c r="D20" s="167">
        <v>0.91</v>
      </c>
      <c r="E20" s="167">
        <v>1.42</v>
      </c>
      <c r="F20" s="167">
        <v>0.95</v>
      </c>
    </row>
    <row r="21" spans="1:6" ht="19.5" customHeight="1">
      <c r="B21" s="438"/>
      <c r="C21" s="166" t="s">
        <v>339</v>
      </c>
      <c r="D21" s="167"/>
      <c r="E21" s="167"/>
      <c r="F21" s="167"/>
    </row>
    <row r="22" spans="1:6" ht="19.5" customHeight="1">
      <c r="B22" s="438"/>
      <c r="C22" s="166" t="s">
        <v>340</v>
      </c>
      <c r="D22" s="167"/>
      <c r="E22" s="167"/>
      <c r="F22" s="167"/>
    </row>
    <row r="23" spans="1:6" ht="19.5" customHeight="1">
      <c r="B23" s="439"/>
      <c r="C23" s="166" t="s">
        <v>341</v>
      </c>
      <c r="D23" s="167">
        <v>0.76</v>
      </c>
      <c r="E23" s="167">
        <v>1.35</v>
      </c>
      <c r="F23" s="167">
        <v>1.59</v>
      </c>
    </row>
    <row r="24" spans="1:6" s="88" customFormat="1" ht="12" customHeight="1">
      <c r="A24" s="91"/>
      <c r="C24" s="158" t="s">
        <v>342</v>
      </c>
      <c r="D24" s="440" t="s">
        <v>343</v>
      </c>
      <c r="E24" s="441"/>
      <c r="F24" s="442"/>
    </row>
    <row r="25" spans="1:6" s="88" customFormat="1" ht="12" customHeight="1">
      <c r="A25" s="91"/>
      <c r="C25" s="24"/>
      <c r="D25" s="443" t="s">
        <v>344</v>
      </c>
      <c r="E25" s="441"/>
      <c r="F25" s="444"/>
    </row>
    <row r="26" spans="1:6" s="88" customFormat="1" ht="12" customHeight="1">
      <c r="A26" s="91"/>
      <c r="C26" s="13"/>
      <c r="D26" s="443"/>
      <c r="E26" s="441"/>
      <c r="F26" s="444"/>
    </row>
    <row r="27" spans="1:6" s="88" customFormat="1" ht="12" customHeight="1">
      <c r="A27" s="91"/>
      <c r="D27" s="445"/>
      <c r="E27" s="441"/>
      <c r="F27" s="444"/>
    </row>
    <row r="28" spans="1:6" s="88" customFormat="1" ht="12" customHeight="1">
      <c r="A28" s="91"/>
      <c r="D28" s="428"/>
      <c r="E28" s="429"/>
      <c r="F28" s="430"/>
    </row>
    <row r="29" spans="1:6" s="88" customFormat="1">
      <c r="A29" s="91"/>
    </row>
    <row r="30" spans="1:6" s="88" customFormat="1">
      <c r="A30" s="91"/>
    </row>
    <row r="31" spans="1:6" s="88" customFormat="1">
      <c r="A31" s="91"/>
    </row>
    <row r="32" spans="1:6" s="88" customFormat="1">
      <c r="A32" s="91"/>
    </row>
    <row r="33" spans="1:3" s="88" customFormat="1">
      <c r="A33" s="91"/>
    </row>
    <row r="34" spans="1:3" s="88" customFormat="1">
      <c r="A34" s="91"/>
    </row>
    <row r="35" spans="1:3" s="88" customFormat="1">
      <c r="A35" s="91"/>
    </row>
    <row r="40" spans="1:3">
      <c r="C40" s="89"/>
    </row>
    <row r="41" spans="1:3">
      <c r="C41" s="89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3">
      <formula>$D$5&lt;&gt;""</formula>
    </cfRule>
  </conditionalFormatting>
  <conditionalFormatting sqref="E13">
    <cfRule type="expression" dxfId="3" priority="1">
      <formula>$D$5&lt;&gt;""</formula>
    </cfRule>
  </conditionalFormatting>
  <conditionalFormatting sqref="F12">
    <cfRule type="expression" dxfId="2" priority="2">
      <formula>$D$5&lt;&gt;""</formula>
    </cfRule>
  </conditionalFormatting>
  <dataValidations xWindow="975" yWindow="680" count="6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F8:F9" xr:uid="{672A05ED-8BD2-45DE-8058-9D5B66DF74C8}">
      <formula1>4</formula1>
      <formula2>8</formula2>
    </dataValidation>
    <dataValidation allowBlank="1" showInputMessage="1" showErrorMessage="1" promptTitle="記入例と同じ形式で記載してください。英数半角大文字" prompt="記入例_x000a_　　　　　S50～R2_x000a_          H2～R1_x000a_" sqref="D9:E9" xr:uid="{C7FA6725-B161-4935-8A8D-6961267C2AA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:E8" xr:uid="{85686EED-692C-42AE-822C-3FF60ABC94A6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6AFFDDCF-C6DF-4626-BE4B-54F87D257F9D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ABEE02CA-C694-4C39-970C-3A95D399511F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A835BF83-EAD5-45EE-AEB8-681C2DBA3003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N25"/>
  <sheetViews>
    <sheetView showGridLines="0" topLeftCell="B1" zoomScaleNormal="100" zoomScaleSheetLayoutView="90" workbookViewId="0">
      <selection activeCell="B3" sqref="B3:C3"/>
    </sheetView>
  </sheetViews>
  <sheetFormatPr defaultColWidth="9" defaultRowHeight="14.1"/>
  <cols>
    <col min="1" max="1" width="2.42578125" style="13" hidden="1" customWidth="1"/>
    <col min="2" max="2" width="6.85546875" style="13" customWidth="1"/>
    <col min="3" max="3" width="14.140625" style="13" customWidth="1"/>
    <col min="4" max="14" width="15.85546875" style="13" customWidth="1"/>
    <col min="15" max="16384" width="9" style="13"/>
  </cols>
  <sheetData>
    <row r="1" spans="1:14" ht="18">
      <c r="B1" s="77" t="s">
        <v>345</v>
      </c>
    </row>
    <row r="2" spans="1:14">
      <c r="A2" s="21">
        <f>IF(COUNTA(D4:G21)&lt;&gt;0,1,2)</f>
        <v>1</v>
      </c>
      <c r="B2" s="14" t="s">
        <v>193</v>
      </c>
      <c r="D2" s="14"/>
      <c r="E2" s="15"/>
      <c r="F2" s="15"/>
      <c r="G2" s="15"/>
    </row>
    <row r="3" spans="1:14" ht="18.75" customHeight="1">
      <c r="B3" s="463" t="str">
        <f>IF(ｼｰﾄ0!C4="","",ｼｰﾄ0!C3   &amp; (ｼｰﾄ0!C4) )</f>
        <v>大阪府大阪平野</v>
      </c>
      <c r="C3" s="463"/>
      <c r="D3" s="16"/>
      <c r="E3" s="16"/>
      <c r="F3" s="16"/>
      <c r="G3" s="16"/>
    </row>
    <row r="4" spans="1:14" ht="27" customHeight="1">
      <c r="B4" s="457" t="s">
        <v>346</v>
      </c>
      <c r="C4" s="458"/>
      <c r="D4" s="118" t="s">
        <v>347</v>
      </c>
      <c r="E4" s="118" t="s">
        <v>348</v>
      </c>
      <c r="F4" s="118" t="s">
        <v>349</v>
      </c>
      <c r="G4" s="118" t="s">
        <v>350</v>
      </c>
      <c r="H4" s="168" t="s">
        <v>351</v>
      </c>
      <c r="I4" s="168" t="s">
        <v>352</v>
      </c>
      <c r="J4" s="168" t="s">
        <v>353</v>
      </c>
      <c r="K4" s="168" t="s">
        <v>354</v>
      </c>
      <c r="L4" s="168" t="s">
        <v>355</v>
      </c>
      <c r="M4" s="168" t="s">
        <v>356</v>
      </c>
      <c r="N4" s="168" t="s">
        <v>357</v>
      </c>
    </row>
    <row r="5" spans="1:14" ht="27" customHeight="1">
      <c r="B5" s="457" t="s">
        <v>358</v>
      </c>
      <c r="C5" s="458"/>
      <c r="D5" s="169" t="s">
        <v>359</v>
      </c>
      <c r="E5" s="169" t="s">
        <v>360</v>
      </c>
      <c r="F5" s="169" t="s">
        <v>361</v>
      </c>
      <c r="G5" s="169" t="s">
        <v>362</v>
      </c>
      <c r="H5" s="168" t="s">
        <v>363</v>
      </c>
      <c r="I5" s="168" t="s">
        <v>364</v>
      </c>
      <c r="J5" s="168" t="s">
        <v>365</v>
      </c>
      <c r="K5" s="168" t="s">
        <v>366</v>
      </c>
      <c r="L5" s="168" t="s">
        <v>367</v>
      </c>
      <c r="M5" s="168" t="s">
        <v>367</v>
      </c>
      <c r="N5" s="168" t="s">
        <v>368</v>
      </c>
    </row>
    <row r="6" spans="1:14" ht="27" customHeight="1">
      <c r="B6" s="457" t="s">
        <v>369</v>
      </c>
      <c r="C6" s="458"/>
      <c r="D6" s="169">
        <v>2.2999999999999998</v>
      </c>
      <c r="E6" s="169">
        <v>1.2</v>
      </c>
      <c r="F6" s="169">
        <v>1.2</v>
      </c>
      <c r="G6" s="169">
        <v>2.7</v>
      </c>
      <c r="H6" s="170">
        <v>2.5</v>
      </c>
      <c r="I6" s="170">
        <v>4.2</v>
      </c>
      <c r="J6" s="170">
        <v>2.2000000000000002</v>
      </c>
      <c r="K6" s="170">
        <v>8.4</v>
      </c>
      <c r="L6" s="170">
        <v>5.47</v>
      </c>
      <c r="M6" s="170">
        <v>5.6</v>
      </c>
      <c r="N6" s="170">
        <v>16.899999999999999</v>
      </c>
    </row>
    <row r="7" spans="1:14" ht="27" customHeight="1">
      <c r="B7" s="457" t="s">
        <v>370</v>
      </c>
      <c r="C7" s="458"/>
      <c r="D7" s="169" t="s">
        <v>371</v>
      </c>
      <c r="E7" s="169" t="s">
        <v>372</v>
      </c>
      <c r="F7" s="169" t="s">
        <v>373</v>
      </c>
      <c r="G7" s="169" t="s">
        <v>373</v>
      </c>
      <c r="H7" s="171" t="s">
        <v>374</v>
      </c>
      <c r="I7" s="171" t="s">
        <v>375</v>
      </c>
      <c r="J7" s="171" t="s">
        <v>376</v>
      </c>
      <c r="K7" s="171" t="s">
        <v>377</v>
      </c>
      <c r="L7" s="171" t="s">
        <v>378</v>
      </c>
      <c r="M7" s="171" t="s">
        <v>379</v>
      </c>
      <c r="N7" s="171" t="s">
        <v>380</v>
      </c>
    </row>
    <row r="8" spans="1:14" ht="27" customHeight="1">
      <c r="B8" s="457" t="s">
        <v>318</v>
      </c>
      <c r="C8" s="458"/>
      <c r="D8" s="169" t="s">
        <v>319</v>
      </c>
      <c r="E8" s="169" t="s">
        <v>319</v>
      </c>
      <c r="F8" s="169" t="s">
        <v>319</v>
      </c>
      <c r="G8" s="169" t="s">
        <v>319</v>
      </c>
      <c r="H8" s="168" t="s">
        <v>192</v>
      </c>
      <c r="I8" s="168" t="s">
        <v>192</v>
      </c>
      <c r="J8" s="168" t="s">
        <v>192</v>
      </c>
      <c r="K8" s="168" t="s">
        <v>192</v>
      </c>
      <c r="L8" s="168" t="s">
        <v>192</v>
      </c>
      <c r="M8" s="168" t="s">
        <v>192</v>
      </c>
      <c r="N8" s="168" t="s">
        <v>192</v>
      </c>
    </row>
    <row r="9" spans="1:14" ht="27" customHeight="1">
      <c r="B9" s="457" t="s">
        <v>381</v>
      </c>
      <c r="C9" s="458"/>
      <c r="D9" s="169" t="s">
        <v>382</v>
      </c>
      <c r="E9" s="169" t="s">
        <v>382</v>
      </c>
      <c r="F9" s="169" t="s">
        <v>382</v>
      </c>
      <c r="G9" s="169" t="s">
        <v>382</v>
      </c>
      <c r="H9" s="168" t="s">
        <v>382</v>
      </c>
      <c r="I9" s="168" t="s">
        <v>382</v>
      </c>
      <c r="J9" s="168" t="s">
        <v>382</v>
      </c>
      <c r="K9" s="168" t="s">
        <v>382</v>
      </c>
      <c r="L9" s="168" t="s">
        <v>382</v>
      </c>
      <c r="M9" s="168" t="s">
        <v>382</v>
      </c>
      <c r="N9" s="168" t="s">
        <v>382</v>
      </c>
    </row>
    <row r="10" spans="1:14" ht="27" customHeight="1">
      <c r="B10" s="457" t="s">
        <v>383</v>
      </c>
      <c r="C10" s="458"/>
      <c r="D10" s="169" t="s">
        <v>384</v>
      </c>
      <c r="E10" s="169" t="s">
        <v>385</v>
      </c>
      <c r="F10" s="169" t="s">
        <v>386</v>
      </c>
      <c r="G10" s="169" t="s">
        <v>386</v>
      </c>
      <c r="H10" s="172" t="s">
        <v>387</v>
      </c>
      <c r="I10" s="172" t="s">
        <v>387</v>
      </c>
      <c r="J10" s="172" t="s">
        <v>387</v>
      </c>
      <c r="K10" s="172" t="s">
        <v>388</v>
      </c>
      <c r="L10" s="172" t="s">
        <v>389</v>
      </c>
      <c r="M10" s="172" t="s">
        <v>389</v>
      </c>
      <c r="N10" s="172" t="s">
        <v>390</v>
      </c>
    </row>
    <row r="11" spans="1:14" ht="27" customHeight="1">
      <c r="B11" s="459" t="s">
        <v>391</v>
      </c>
      <c r="C11" s="460"/>
      <c r="D11" s="169"/>
      <c r="E11" s="173"/>
      <c r="F11" s="173"/>
      <c r="G11" s="173"/>
      <c r="H11" s="174" t="s">
        <v>392</v>
      </c>
      <c r="I11" s="174" t="s">
        <v>392</v>
      </c>
      <c r="J11" s="174" t="s">
        <v>392</v>
      </c>
      <c r="K11" s="174" t="s">
        <v>392</v>
      </c>
      <c r="L11" s="174" t="s">
        <v>392</v>
      </c>
      <c r="M11" s="174" t="s">
        <v>392</v>
      </c>
      <c r="N11" s="174" t="s">
        <v>392</v>
      </c>
    </row>
    <row r="12" spans="1:14" ht="18.75" customHeight="1">
      <c r="B12" s="461" t="s">
        <v>393</v>
      </c>
      <c r="C12" s="118" t="s">
        <v>394</v>
      </c>
      <c r="D12" s="173">
        <v>3.82</v>
      </c>
      <c r="E12" s="175">
        <v>4.47</v>
      </c>
      <c r="F12" s="175">
        <v>5.36</v>
      </c>
      <c r="G12" s="175">
        <v>4.5</v>
      </c>
      <c r="H12" s="176">
        <v>4.24</v>
      </c>
      <c r="I12" s="176">
        <v>7.12</v>
      </c>
      <c r="J12" s="176">
        <v>7.14</v>
      </c>
      <c r="K12" s="176">
        <v>17.04</v>
      </c>
      <c r="L12" s="176">
        <v>5.15</v>
      </c>
      <c r="M12" s="176">
        <v>11.98</v>
      </c>
      <c r="N12" s="176">
        <v>10.15</v>
      </c>
    </row>
    <row r="13" spans="1:14" ht="18.75" customHeight="1">
      <c r="B13" s="462"/>
      <c r="C13" s="118" t="s">
        <v>333</v>
      </c>
      <c r="D13" s="173">
        <v>3.45</v>
      </c>
      <c r="E13" s="175">
        <v>3.99</v>
      </c>
      <c r="F13" s="175">
        <v>5.01</v>
      </c>
      <c r="G13" s="175">
        <v>4.2300000000000004</v>
      </c>
      <c r="H13" s="176">
        <v>3.98</v>
      </c>
      <c r="I13" s="176">
        <v>7.34</v>
      </c>
      <c r="J13" s="176">
        <v>7.1</v>
      </c>
      <c r="K13" s="176">
        <v>16.399999999999999</v>
      </c>
      <c r="L13" s="176">
        <v>4.9000000000000004</v>
      </c>
      <c r="M13" s="176">
        <v>11.44</v>
      </c>
      <c r="N13" s="176">
        <v>6.15</v>
      </c>
    </row>
    <row r="14" spans="1:14" ht="18.75" customHeight="1">
      <c r="B14" s="462"/>
      <c r="C14" s="118" t="s">
        <v>334</v>
      </c>
      <c r="D14" s="173">
        <v>3.46</v>
      </c>
      <c r="E14" s="175">
        <v>4.03</v>
      </c>
      <c r="F14" s="175">
        <v>4.88</v>
      </c>
      <c r="G14" s="175">
        <v>4.26</v>
      </c>
      <c r="H14" s="176">
        <v>4.04</v>
      </c>
      <c r="I14" s="176">
        <v>7.02</v>
      </c>
      <c r="J14" s="176">
        <v>6.98</v>
      </c>
      <c r="K14" s="176">
        <v>16.100000000000001</v>
      </c>
      <c r="L14" s="176">
        <v>5.15</v>
      </c>
      <c r="M14" s="176">
        <v>11.05</v>
      </c>
      <c r="N14" s="176">
        <v>4.5199999999999996</v>
      </c>
    </row>
    <row r="15" spans="1:14" ht="18.75" customHeight="1">
      <c r="B15" s="462"/>
      <c r="C15" s="118" t="s">
        <v>335</v>
      </c>
      <c r="D15" s="173">
        <v>3.24</v>
      </c>
      <c r="E15" s="175">
        <v>3.62</v>
      </c>
      <c r="F15" s="175">
        <v>4.4800000000000004</v>
      </c>
      <c r="G15" s="175">
        <v>4.03</v>
      </c>
      <c r="H15" s="176">
        <v>3.77</v>
      </c>
      <c r="I15" s="176">
        <v>6.36</v>
      </c>
      <c r="J15" s="176">
        <v>6.43</v>
      </c>
      <c r="K15" s="176">
        <v>15.81</v>
      </c>
      <c r="L15" s="176">
        <v>4.87</v>
      </c>
      <c r="M15" s="176">
        <v>10.66</v>
      </c>
      <c r="N15" s="176">
        <v>3.98</v>
      </c>
    </row>
    <row r="16" spans="1:14" ht="18.75" customHeight="1">
      <c r="B16" s="451" t="s">
        <v>395</v>
      </c>
      <c r="C16" s="117" t="s">
        <v>396</v>
      </c>
      <c r="D16" s="173">
        <v>3.18</v>
      </c>
      <c r="E16" s="175">
        <v>3.36</v>
      </c>
      <c r="F16" s="175">
        <v>4.2300000000000004</v>
      </c>
      <c r="G16" s="175">
        <v>3.93</v>
      </c>
      <c r="H16" s="176">
        <v>3.65</v>
      </c>
      <c r="I16" s="176">
        <v>5.83</v>
      </c>
      <c r="J16" s="176">
        <v>6.1</v>
      </c>
      <c r="K16" s="176">
        <v>15.12</v>
      </c>
      <c r="L16" s="176">
        <v>4.97</v>
      </c>
      <c r="M16" s="176">
        <v>10.039999999999999</v>
      </c>
      <c r="N16" s="176">
        <v>4.29</v>
      </c>
    </row>
    <row r="17" spans="2:14" ht="18.75" customHeight="1">
      <c r="B17" s="451"/>
      <c r="C17" s="117" t="s">
        <v>337</v>
      </c>
      <c r="D17" s="173">
        <v>3.08</v>
      </c>
      <c r="E17" s="175">
        <v>3.12</v>
      </c>
      <c r="F17" s="175">
        <v>3.83</v>
      </c>
      <c r="G17" s="175">
        <v>3.77</v>
      </c>
      <c r="H17" s="176" t="s">
        <v>397</v>
      </c>
      <c r="I17" s="176">
        <v>5.44</v>
      </c>
      <c r="J17" s="176">
        <v>5.92</v>
      </c>
      <c r="K17" s="176">
        <v>14.51</v>
      </c>
      <c r="L17" s="176">
        <v>4.6500000000000004</v>
      </c>
      <c r="M17" s="176">
        <v>9.51</v>
      </c>
      <c r="N17" s="176">
        <v>4.34</v>
      </c>
    </row>
    <row r="18" spans="2:14" ht="18.75" customHeight="1">
      <c r="B18" s="451"/>
      <c r="C18" s="117" t="s">
        <v>338</v>
      </c>
      <c r="D18" s="173">
        <v>3.06</v>
      </c>
      <c r="E18" s="175">
        <v>2.86</v>
      </c>
      <c r="F18" s="175">
        <v>3.45</v>
      </c>
      <c r="G18" s="175">
        <v>3.8</v>
      </c>
      <c r="H18" s="176" t="s">
        <v>397</v>
      </c>
      <c r="I18" s="176">
        <v>5.13</v>
      </c>
      <c r="J18" s="176">
        <v>5.31</v>
      </c>
      <c r="K18" s="176">
        <v>14.09</v>
      </c>
      <c r="L18" s="176">
        <v>4.3600000000000003</v>
      </c>
      <c r="M18" s="176">
        <v>9.01</v>
      </c>
      <c r="N18" s="176">
        <v>4.49</v>
      </c>
    </row>
    <row r="19" spans="2:14" ht="18.75" customHeight="1">
      <c r="B19" s="451"/>
      <c r="C19" s="117" t="s">
        <v>339</v>
      </c>
      <c r="D19" s="173">
        <v>3.21</v>
      </c>
      <c r="E19" s="175">
        <v>2.69</v>
      </c>
      <c r="F19" s="175">
        <v>3.38</v>
      </c>
      <c r="G19" s="175">
        <v>3.92</v>
      </c>
      <c r="H19" s="176" t="s">
        <v>397</v>
      </c>
      <c r="I19" s="176">
        <v>4.99</v>
      </c>
      <c r="J19" s="176">
        <v>5.2</v>
      </c>
      <c r="K19" s="176">
        <v>14.51</v>
      </c>
      <c r="L19" s="176">
        <v>4.43</v>
      </c>
      <c r="M19" s="176">
        <v>8.6999999999999993</v>
      </c>
      <c r="N19" s="176">
        <v>4.28</v>
      </c>
    </row>
    <row r="20" spans="2:14" ht="18.75" customHeight="1">
      <c r="B20" s="451"/>
      <c r="C20" s="117" t="s">
        <v>340</v>
      </c>
      <c r="D20" s="173">
        <v>3.28</v>
      </c>
      <c r="E20" s="175">
        <v>2.5299999999999998</v>
      </c>
      <c r="F20" s="175">
        <v>3.27</v>
      </c>
      <c r="G20" s="175">
        <v>3.95</v>
      </c>
      <c r="H20" s="177">
        <v>3.64</v>
      </c>
      <c r="I20" s="177">
        <v>4.87</v>
      </c>
      <c r="J20" s="177">
        <v>4.99</v>
      </c>
      <c r="K20" s="177">
        <v>14.31</v>
      </c>
      <c r="L20" s="177">
        <v>4.38</v>
      </c>
      <c r="M20" s="177">
        <v>8.51</v>
      </c>
      <c r="N20" s="177">
        <v>3.99</v>
      </c>
    </row>
    <row r="21" spans="2:14" ht="18.75" customHeight="1">
      <c r="B21" s="452"/>
      <c r="C21" s="117" t="s">
        <v>341</v>
      </c>
      <c r="D21" s="173">
        <v>3.13</v>
      </c>
      <c r="E21" s="175">
        <v>2.35</v>
      </c>
      <c r="F21" s="175">
        <v>2.98</v>
      </c>
      <c r="G21" s="175">
        <v>3.8</v>
      </c>
      <c r="H21" s="177">
        <v>3.43</v>
      </c>
      <c r="I21" s="177">
        <v>4.7</v>
      </c>
      <c r="J21" s="177">
        <v>4.79</v>
      </c>
      <c r="K21" s="177">
        <v>13.54</v>
      </c>
      <c r="L21" s="177">
        <v>4.59</v>
      </c>
      <c r="M21" s="177">
        <v>8.34</v>
      </c>
      <c r="N21" s="177">
        <v>3.8</v>
      </c>
    </row>
    <row r="22" spans="2:14">
      <c r="B22" s="15"/>
      <c r="C22" s="99" t="s">
        <v>398</v>
      </c>
      <c r="D22" s="453" t="s">
        <v>399</v>
      </c>
      <c r="E22" s="454"/>
      <c r="F22" s="454"/>
      <c r="G22" s="454"/>
      <c r="H22" s="454"/>
      <c r="I22" s="454"/>
      <c r="J22" s="454"/>
      <c r="K22" s="454"/>
      <c r="L22" s="454"/>
      <c r="M22" s="454"/>
      <c r="N22" s="454"/>
    </row>
    <row r="23" spans="2:14">
      <c r="B23" s="15"/>
      <c r="C23" s="15"/>
      <c r="D23" s="455"/>
      <c r="E23" s="456"/>
      <c r="F23" s="456"/>
      <c r="G23" s="456"/>
      <c r="H23" s="456"/>
      <c r="I23" s="456"/>
      <c r="J23" s="456"/>
      <c r="K23" s="456"/>
      <c r="L23" s="456"/>
      <c r="M23" s="456"/>
      <c r="N23" s="456"/>
    </row>
    <row r="24" spans="2:14">
      <c r="B24" s="15"/>
      <c r="C24" s="15"/>
      <c r="D24" s="455"/>
      <c r="E24" s="456"/>
      <c r="F24" s="456"/>
      <c r="G24" s="456"/>
      <c r="H24" s="456"/>
      <c r="I24" s="456"/>
      <c r="J24" s="456"/>
      <c r="K24" s="456"/>
      <c r="L24" s="456"/>
      <c r="M24" s="456"/>
      <c r="N24" s="456"/>
    </row>
    <row r="25" spans="2:14">
      <c r="B25" s="15"/>
      <c r="C25" s="15"/>
      <c r="D25" s="455"/>
      <c r="E25" s="456"/>
      <c r="F25" s="456"/>
      <c r="G25" s="456"/>
      <c r="H25" s="456"/>
      <c r="I25" s="456"/>
      <c r="J25" s="456"/>
      <c r="K25" s="456"/>
      <c r="L25" s="456"/>
      <c r="M25" s="456"/>
      <c r="N25" s="456"/>
    </row>
  </sheetData>
  <sheetProtection insertColumns="0"/>
  <mergeCells count="12">
    <mergeCell ref="B3:C3"/>
    <mergeCell ref="B4:C4"/>
    <mergeCell ref="B5:C5"/>
    <mergeCell ref="B6:C6"/>
    <mergeCell ref="B7:C7"/>
    <mergeCell ref="B16:B21"/>
    <mergeCell ref="D22:N25"/>
    <mergeCell ref="B8:C8"/>
    <mergeCell ref="B9:C9"/>
    <mergeCell ref="B10:C10"/>
    <mergeCell ref="B11:C11"/>
    <mergeCell ref="B12:B15"/>
  </mergeCells>
  <phoneticPr fontId="4"/>
  <pageMargins left="0.70866141732283472" right="0.55118110236220474" top="0.70866141732283472" bottom="0.6692913385826772" header="0.51181102362204722" footer="0.51181102362204722"/>
  <pageSetup paperSize="9" scale="4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tabSelected="1" zoomScale="80" zoomScaleNormal="80" zoomScaleSheetLayoutView="90" workbookViewId="0">
      <pane xSplit="1" ySplit="7" topLeftCell="B8" activePane="bottomRight" state="frozen"/>
      <selection pane="bottomRight" activeCell="R16" sqref="R16"/>
      <selection pane="bottomLeft" sqref="A1:B1"/>
      <selection pane="topRight" sqref="A1:B1"/>
    </sheetView>
  </sheetViews>
  <sheetFormatPr defaultColWidth="9" defaultRowHeight="14.1"/>
  <cols>
    <col min="1" max="1" width="2.5703125" style="27" hidden="1" customWidth="1"/>
    <col min="2" max="2" width="16.5703125" style="21" customWidth="1"/>
    <col min="3" max="3" width="12.85546875" style="21" customWidth="1"/>
    <col min="4" max="4" width="10.42578125" style="21" customWidth="1"/>
    <col min="5" max="8" width="8.85546875" style="21" customWidth="1"/>
    <col min="9" max="12" width="12" style="21" customWidth="1"/>
    <col min="13" max="16384" width="9" style="21"/>
  </cols>
  <sheetData>
    <row r="1" spans="1:18" s="13" customFormat="1" ht="18">
      <c r="B1" s="77" t="s">
        <v>400</v>
      </c>
    </row>
    <row r="2" spans="1:18" s="13" customFormat="1">
      <c r="A2" s="22">
        <v>2</v>
      </c>
      <c r="C2" s="14"/>
      <c r="D2" s="14"/>
      <c r="E2" s="23"/>
      <c r="F2" s="23"/>
      <c r="G2" s="23"/>
      <c r="H2" s="23"/>
    </row>
    <row r="3" spans="1:18" s="13" customFormat="1">
      <c r="A3" s="22">
        <f>IF(COUNTA(B8:L67)&lt;&gt;0,1,2)</f>
        <v>1</v>
      </c>
      <c r="B3" s="14" t="s">
        <v>401</v>
      </c>
      <c r="C3" s="24"/>
      <c r="D3" s="14"/>
      <c r="E3" s="23"/>
      <c r="F3" s="23"/>
      <c r="G3" s="23"/>
      <c r="H3" s="23"/>
    </row>
    <row r="4" spans="1:18" s="13" customFormat="1" ht="14.65" thickBot="1">
      <c r="A4" s="22"/>
      <c r="B4" s="471" t="str">
        <f>IF(ｼｰﾄ0!C4="","",ｼｰﾄ0!C3   &amp; (ｼｰﾄ0!C4) )</f>
        <v>大阪府大阪平野</v>
      </c>
      <c r="C4" s="471"/>
      <c r="D4" s="14"/>
      <c r="E4" s="23"/>
      <c r="F4" s="23"/>
      <c r="G4" s="23"/>
      <c r="H4" s="23"/>
    </row>
    <row r="5" spans="1:18" ht="48.6" customHeight="1">
      <c r="A5" s="25"/>
      <c r="B5" s="472" t="s">
        <v>402</v>
      </c>
      <c r="C5" s="475" t="s">
        <v>403</v>
      </c>
      <c r="D5" s="178"/>
      <c r="E5" s="478" t="s">
        <v>404</v>
      </c>
      <c r="F5" s="479"/>
      <c r="G5" s="479"/>
      <c r="H5" s="480"/>
      <c r="I5" s="487" t="s">
        <v>405</v>
      </c>
      <c r="J5" s="488"/>
      <c r="K5" s="489" t="s">
        <v>406</v>
      </c>
      <c r="L5" s="490"/>
    </row>
    <row r="6" spans="1:18" ht="37.5" customHeight="1">
      <c r="A6" s="25"/>
      <c r="B6" s="473"/>
      <c r="C6" s="476"/>
      <c r="D6" s="481" t="s">
        <v>407</v>
      </c>
      <c r="E6" s="483" t="s">
        <v>35</v>
      </c>
      <c r="F6" s="485" t="s">
        <v>36</v>
      </c>
      <c r="G6" s="485" t="s">
        <v>37</v>
      </c>
      <c r="H6" s="481" t="s">
        <v>408</v>
      </c>
      <c r="I6" s="179" t="s">
        <v>409</v>
      </c>
      <c r="J6" s="180" t="s">
        <v>410</v>
      </c>
      <c r="K6" s="179" t="s">
        <v>411</v>
      </c>
      <c r="L6" s="181" t="s">
        <v>412</v>
      </c>
    </row>
    <row r="7" spans="1:18" ht="29.1" customHeight="1" thickBot="1">
      <c r="A7" s="25"/>
      <c r="B7" s="474"/>
      <c r="C7" s="477"/>
      <c r="D7" s="482"/>
      <c r="E7" s="484"/>
      <c r="F7" s="486"/>
      <c r="G7" s="486"/>
      <c r="H7" s="482"/>
      <c r="I7" s="182" t="s">
        <v>413</v>
      </c>
      <c r="J7" s="183" t="s">
        <v>414</v>
      </c>
      <c r="K7" s="184" t="s">
        <v>415</v>
      </c>
      <c r="L7" s="185" t="s">
        <v>416</v>
      </c>
    </row>
    <row r="8" spans="1:18" ht="19.5" customHeight="1" thickTop="1">
      <c r="A8" s="26">
        <f>IF(COUNTIF(E8:E67,"/")&gt;=1,1,"")</f>
        <v>1</v>
      </c>
      <c r="B8" s="194" t="s">
        <v>417</v>
      </c>
      <c r="C8" s="186">
        <v>203</v>
      </c>
      <c r="D8" s="186">
        <v>73</v>
      </c>
      <c r="E8" s="195" t="s">
        <v>418</v>
      </c>
      <c r="F8" s="195" t="s">
        <v>418</v>
      </c>
      <c r="G8" s="195" t="s">
        <v>418</v>
      </c>
      <c r="H8" s="195" t="s">
        <v>418</v>
      </c>
      <c r="I8" s="195"/>
      <c r="J8" s="195"/>
      <c r="K8" s="195"/>
      <c r="L8" s="195"/>
    </row>
    <row r="9" spans="1:18" ht="19.5" customHeight="1">
      <c r="A9" s="26">
        <f>IF(COUNTIF(E8:E67,"-")&gt;=1,2,"")</f>
        <v>2</v>
      </c>
      <c r="B9" s="194" t="s">
        <v>419</v>
      </c>
      <c r="C9" s="186">
        <v>4</v>
      </c>
      <c r="D9" s="186"/>
      <c r="E9" s="195" t="s">
        <v>420</v>
      </c>
      <c r="F9" s="195" t="s">
        <v>420</v>
      </c>
      <c r="G9" s="195" t="s">
        <v>420</v>
      </c>
      <c r="H9" s="195" t="s">
        <v>420</v>
      </c>
      <c r="I9" s="196"/>
      <c r="J9" s="197"/>
      <c r="K9" s="197"/>
      <c r="L9" s="197"/>
    </row>
    <row r="10" spans="1:18" ht="19.5" customHeight="1">
      <c r="A10" s="26">
        <f>IF(COUNTIF(E8:E67,"#")&gt;=1,4,"")</f>
        <v>4</v>
      </c>
      <c r="B10" s="194" t="s">
        <v>421</v>
      </c>
      <c r="C10" s="186">
        <v>13.4</v>
      </c>
      <c r="D10" s="186"/>
      <c r="E10" s="195" t="s">
        <v>420</v>
      </c>
      <c r="F10" s="195" t="s">
        <v>420</v>
      </c>
      <c r="G10" s="195" t="s">
        <v>420</v>
      </c>
      <c r="H10" s="195" t="s">
        <v>420</v>
      </c>
      <c r="I10" s="196"/>
      <c r="J10" s="197"/>
      <c r="K10" s="197"/>
      <c r="L10" s="197"/>
    </row>
    <row r="11" spans="1:18" ht="19.5" customHeight="1">
      <c r="A11" s="25"/>
      <c r="B11" s="194" t="s">
        <v>422</v>
      </c>
      <c r="C11" s="186">
        <v>12.2</v>
      </c>
      <c r="D11" s="186">
        <v>1.3</v>
      </c>
      <c r="E11" s="195" t="s">
        <v>420</v>
      </c>
      <c r="F11" s="195" t="s">
        <v>420</v>
      </c>
      <c r="G11" s="195" t="s">
        <v>420</v>
      </c>
      <c r="H11" s="195" t="s">
        <v>420</v>
      </c>
      <c r="I11" s="196"/>
      <c r="J11" s="197"/>
      <c r="K11" s="197"/>
      <c r="L11" s="197"/>
    </row>
    <row r="12" spans="1:18" ht="19.5" customHeight="1">
      <c r="A12" s="26">
        <f>IF(COUNTIF(F8:F67,"-")&gt;=1,2,"")</f>
        <v>2</v>
      </c>
      <c r="B12" s="194" t="s">
        <v>423</v>
      </c>
      <c r="C12" s="186">
        <v>4</v>
      </c>
      <c r="D12" s="186"/>
      <c r="E12" s="195" t="s">
        <v>420</v>
      </c>
      <c r="F12" s="195" t="s">
        <v>420</v>
      </c>
      <c r="G12" s="195" t="s">
        <v>420</v>
      </c>
      <c r="H12" s="195" t="s">
        <v>420</v>
      </c>
      <c r="I12" s="196"/>
      <c r="J12" s="197"/>
      <c r="K12" s="197"/>
      <c r="L12" s="197"/>
    </row>
    <row r="13" spans="1:18" ht="19.5" customHeight="1">
      <c r="A13" s="26">
        <f>IF(COUNTIF(F8:F67,"/")&gt;=1,1,"")</f>
        <v>1</v>
      </c>
      <c r="B13" s="194" t="s">
        <v>424</v>
      </c>
      <c r="C13" s="186">
        <v>12.2</v>
      </c>
      <c r="D13" s="186"/>
      <c r="E13" s="195" t="s">
        <v>420</v>
      </c>
      <c r="F13" s="195" t="s">
        <v>420</v>
      </c>
      <c r="G13" s="195" t="s">
        <v>420</v>
      </c>
      <c r="H13" s="195" t="s">
        <v>420</v>
      </c>
      <c r="I13" s="196"/>
      <c r="J13" s="197"/>
      <c r="K13" s="197"/>
      <c r="L13" s="197"/>
      <c r="R13" s="21" t="s">
        <v>425</v>
      </c>
    </row>
    <row r="14" spans="1:18" ht="19.5" customHeight="1">
      <c r="A14" s="26">
        <f>IF(COUNTIF(F8:F67,"#")&gt;=1,4,"")</f>
        <v>4</v>
      </c>
      <c r="B14" s="194" t="s">
        <v>426</v>
      </c>
      <c r="C14" s="186">
        <v>61.7</v>
      </c>
      <c r="D14" s="186"/>
      <c r="E14" s="195" t="s">
        <v>420</v>
      </c>
      <c r="F14" s="195" t="s">
        <v>420</v>
      </c>
      <c r="G14" s="195" t="s">
        <v>420</v>
      </c>
      <c r="H14" s="195" t="s">
        <v>420</v>
      </c>
      <c r="I14" s="196"/>
      <c r="J14" s="197"/>
      <c r="K14" s="197"/>
      <c r="L14" s="197"/>
    </row>
    <row r="15" spans="1:18" ht="19.5" customHeight="1">
      <c r="A15" s="25"/>
      <c r="B15" s="194" t="s">
        <v>427</v>
      </c>
      <c r="C15" s="186">
        <v>17.899999999999999</v>
      </c>
      <c r="D15" s="186"/>
      <c r="E15" s="195" t="s">
        <v>420</v>
      </c>
      <c r="F15" s="195" t="s">
        <v>420</v>
      </c>
      <c r="G15" s="195" t="s">
        <v>420</v>
      </c>
      <c r="H15" s="195" t="s">
        <v>420</v>
      </c>
      <c r="I15" s="196"/>
      <c r="J15" s="197"/>
      <c r="K15" s="197"/>
      <c r="L15" s="197"/>
    </row>
    <row r="16" spans="1:18" ht="19.5" customHeight="1">
      <c r="A16" s="26">
        <f>IF(COUNTIF(G8:G67,"/")&gt;=1,1,"")</f>
        <v>1</v>
      </c>
      <c r="B16" s="194" t="s">
        <v>428</v>
      </c>
      <c r="C16" s="186">
        <v>1.4</v>
      </c>
      <c r="D16" s="186"/>
      <c r="E16" s="195" t="s">
        <v>420</v>
      </c>
      <c r="F16" s="195" t="s">
        <v>420</v>
      </c>
      <c r="G16" s="195" t="s">
        <v>420</v>
      </c>
      <c r="H16" s="195" t="s">
        <v>420</v>
      </c>
      <c r="I16" s="196"/>
      <c r="J16" s="197"/>
      <c r="K16" s="197"/>
      <c r="L16" s="197"/>
    </row>
    <row r="17" spans="1:12" ht="19.5" customHeight="1">
      <c r="A17" s="26">
        <f>IF(COUNTIF(G8:G67,"-")&gt;=1,2,"")</f>
        <v>2</v>
      </c>
      <c r="B17" s="194" t="s">
        <v>429</v>
      </c>
      <c r="C17" s="186">
        <v>12.2</v>
      </c>
      <c r="D17" s="186"/>
      <c r="E17" s="195" t="s">
        <v>420</v>
      </c>
      <c r="F17" s="195" t="s">
        <v>420</v>
      </c>
      <c r="G17" s="195" t="s">
        <v>420</v>
      </c>
      <c r="H17" s="195" t="s">
        <v>420</v>
      </c>
      <c r="I17" s="196"/>
      <c r="J17" s="197"/>
      <c r="K17" s="197"/>
      <c r="L17" s="197"/>
    </row>
    <row r="18" spans="1:12" ht="19.5" customHeight="1">
      <c r="A18" s="26">
        <f>IF(COUNTIF(G8:G67,"#")&gt;=1,4,"")</f>
        <v>4</v>
      </c>
      <c r="B18" s="194" t="s">
        <v>430</v>
      </c>
      <c r="C18" s="186">
        <v>0.5</v>
      </c>
      <c r="D18" s="186"/>
      <c r="E18" s="195" t="s">
        <v>420</v>
      </c>
      <c r="F18" s="195" t="s">
        <v>420</v>
      </c>
      <c r="G18" s="195" t="s">
        <v>420</v>
      </c>
      <c r="H18" s="195" t="s">
        <v>420</v>
      </c>
      <c r="I18" s="196"/>
      <c r="J18" s="197"/>
      <c r="K18" s="197"/>
      <c r="L18" s="197"/>
    </row>
    <row r="19" spans="1:12" ht="19.5" customHeight="1">
      <c r="A19" s="25"/>
      <c r="B19" s="194" t="s">
        <v>431</v>
      </c>
      <c r="C19" s="186">
        <v>30.6</v>
      </c>
      <c r="D19" s="186"/>
      <c r="E19" s="195" t="s">
        <v>432</v>
      </c>
      <c r="F19" s="195" t="s">
        <v>432</v>
      </c>
      <c r="G19" s="195" t="s">
        <v>432</v>
      </c>
      <c r="H19" s="195" t="s">
        <v>432</v>
      </c>
      <c r="I19" s="196"/>
      <c r="J19" s="197"/>
      <c r="K19" s="197" t="s">
        <v>433</v>
      </c>
      <c r="L19" s="197"/>
    </row>
    <row r="20" spans="1:12" ht="19.5" customHeight="1">
      <c r="A20" s="26">
        <f>IF(COUNTIF(H8:H67,"/")&gt;=1,1,"")</f>
        <v>1</v>
      </c>
      <c r="B20" s="194" t="s">
        <v>434</v>
      </c>
      <c r="C20" s="186">
        <v>0</v>
      </c>
      <c r="D20" s="186"/>
      <c r="E20" s="195" t="s">
        <v>420</v>
      </c>
      <c r="F20" s="195" t="s">
        <v>420</v>
      </c>
      <c r="G20" s="195" t="s">
        <v>420</v>
      </c>
      <c r="H20" s="195" t="s">
        <v>420</v>
      </c>
      <c r="I20" s="196"/>
      <c r="J20" s="197"/>
      <c r="K20" s="197"/>
      <c r="L20" s="197"/>
    </row>
    <row r="21" spans="1:12" ht="19.5" customHeight="1">
      <c r="A21" s="26">
        <f>IF(COUNTIF(H8:H67,"-")&gt;=1,2,"")</f>
        <v>2</v>
      </c>
      <c r="B21" s="194" t="s">
        <v>435</v>
      </c>
      <c r="C21" s="186">
        <v>11.3</v>
      </c>
      <c r="D21" s="186"/>
      <c r="E21" s="195" t="s">
        <v>420</v>
      </c>
      <c r="F21" s="195" t="s">
        <v>420</v>
      </c>
      <c r="G21" s="195" t="s">
        <v>420</v>
      </c>
      <c r="H21" s="195" t="s">
        <v>420</v>
      </c>
      <c r="I21" s="196"/>
      <c r="J21" s="197"/>
      <c r="K21" s="197"/>
      <c r="L21" s="197"/>
    </row>
    <row r="22" spans="1:12" ht="19.5" customHeight="1">
      <c r="A22" s="26">
        <f>IF(COUNTIF(H8:H67,"#")&gt;=1,4,"")</f>
        <v>4</v>
      </c>
      <c r="B22" s="194" t="s">
        <v>436</v>
      </c>
      <c r="C22" s="186">
        <v>28.8</v>
      </c>
      <c r="D22" s="186"/>
      <c r="E22" s="195" t="s">
        <v>420</v>
      </c>
      <c r="F22" s="195" t="s">
        <v>420</v>
      </c>
      <c r="G22" s="195" t="s">
        <v>420</v>
      </c>
      <c r="H22" s="195" t="s">
        <v>420</v>
      </c>
      <c r="I22" s="196"/>
      <c r="J22" s="197"/>
      <c r="K22" s="197"/>
      <c r="L22" s="197"/>
    </row>
    <row r="23" spans="1:12" ht="19.5" customHeight="1">
      <c r="B23" s="194" t="s">
        <v>437</v>
      </c>
      <c r="C23" s="186">
        <v>13.4</v>
      </c>
      <c r="D23" s="186"/>
      <c r="E23" s="195" t="s">
        <v>432</v>
      </c>
      <c r="F23" s="195" t="s">
        <v>432</v>
      </c>
      <c r="G23" s="195" t="s">
        <v>432</v>
      </c>
      <c r="H23" s="195" t="s">
        <v>432</v>
      </c>
      <c r="I23" s="196"/>
      <c r="J23" s="197"/>
      <c r="K23" s="197" t="s">
        <v>433</v>
      </c>
      <c r="L23" s="197"/>
    </row>
    <row r="24" spans="1:12" ht="19.5" customHeight="1">
      <c r="B24" s="194" t="s">
        <v>438</v>
      </c>
      <c r="C24" s="186">
        <v>37.4</v>
      </c>
      <c r="D24" s="186"/>
      <c r="E24" s="195" t="s">
        <v>420</v>
      </c>
      <c r="F24" s="195" t="s">
        <v>420</v>
      </c>
      <c r="G24" s="195" t="s">
        <v>420</v>
      </c>
      <c r="H24" s="195" t="s">
        <v>420</v>
      </c>
      <c r="I24" s="196"/>
      <c r="J24" s="197"/>
      <c r="K24" s="197"/>
      <c r="L24" s="197"/>
    </row>
    <row r="25" spans="1:12" ht="19.5" customHeight="1">
      <c r="B25" s="194" t="s">
        <v>439</v>
      </c>
      <c r="C25" s="186">
        <v>6.9</v>
      </c>
      <c r="D25" s="186"/>
      <c r="E25" s="195" t="s">
        <v>420</v>
      </c>
      <c r="F25" s="195" t="s">
        <v>420</v>
      </c>
      <c r="G25" s="195" t="s">
        <v>420</v>
      </c>
      <c r="H25" s="195" t="s">
        <v>420</v>
      </c>
      <c r="I25" s="196"/>
      <c r="J25" s="197"/>
      <c r="K25" s="197"/>
      <c r="L25" s="197"/>
    </row>
    <row r="26" spans="1:12" ht="19.5" customHeight="1">
      <c r="B26" s="194" t="s">
        <v>440</v>
      </c>
      <c r="C26" s="186">
        <v>70</v>
      </c>
      <c r="D26" s="186">
        <v>0.3</v>
      </c>
      <c r="E26" s="195" t="s">
        <v>420</v>
      </c>
      <c r="F26" s="195" t="s">
        <v>420</v>
      </c>
      <c r="G26" s="195" t="s">
        <v>420</v>
      </c>
      <c r="H26" s="195" t="s">
        <v>420</v>
      </c>
      <c r="I26" s="196"/>
      <c r="J26" s="197"/>
      <c r="K26" s="197"/>
      <c r="L26" s="197"/>
    </row>
    <row r="27" spans="1:12" ht="19.5" customHeight="1">
      <c r="B27" s="194" t="s">
        <v>441</v>
      </c>
      <c r="C27" s="186">
        <v>17</v>
      </c>
      <c r="D27" s="186"/>
      <c r="E27" s="195" t="s">
        <v>420</v>
      </c>
      <c r="F27" s="195" t="s">
        <v>420</v>
      </c>
      <c r="G27" s="195" t="s">
        <v>420</v>
      </c>
      <c r="H27" s="195" t="s">
        <v>420</v>
      </c>
      <c r="I27" s="196"/>
      <c r="J27" s="197"/>
      <c r="K27" s="197"/>
      <c r="L27" s="197"/>
    </row>
    <row r="28" spans="1:12" ht="19.5" customHeight="1">
      <c r="B28" s="194" t="s">
        <v>442</v>
      </c>
      <c r="C28" s="186">
        <v>15.3</v>
      </c>
      <c r="D28" s="186"/>
      <c r="E28" s="195" t="s">
        <v>420</v>
      </c>
      <c r="F28" s="195" t="s">
        <v>420</v>
      </c>
      <c r="G28" s="195" t="s">
        <v>420</v>
      </c>
      <c r="H28" s="195" t="s">
        <v>420</v>
      </c>
      <c r="I28" s="196"/>
      <c r="J28" s="197"/>
      <c r="K28" s="197"/>
      <c r="L28" s="197"/>
    </row>
    <row r="29" spans="1:12" ht="19.5" customHeight="1">
      <c r="B29" s="194" t="s">
        <v>443</v>
      </c>
      <c r="C29" s="186">
        <v>11.5</v>
      </c>
      <c r="D29" s="186">
        <v>2.6</v>
      </c>
      <c r="E29" s="195" t="s">
        <v>420</v>
      </c>
      <c r="F29" s="195" t="s">
        <v>420</v>
      </c>
      <c r="G29" s="195" t="s">
        <v>420</v>
      </c>
      <c r="H29" s="195" t="s">
        <v>420</v>
      </c>
      <c r="I29" s="196"/>
      <c r="J29" s="197"/>
      <c r="K29" s="197"/>
      <c r="L29" s="197"/>
    </row>
    <row r="30" spans="1:12" ht="19.5" customHeight="1">
      <c r="B30" s="194" t="s">
        <v>444</v>
      </c>
      <c r="C30" s="186">
        <v>1.2</v>
      </c>
      <c r="D30" s="186"/>
      <c r="E30" s="195" t="s">
        <v>420</v>
      </c>
      <c r="F30" s="195" t="s">
        <v>420</v>
      </c>
      <c r="G30" s="195" t="s">
        <v>420</v>
      </c>
      <c r="H30" s="195" t="s">
        <v>420</v>
      </c>
      <c r="I30" s="196"/>
      <c r="J30" s="197"/>
      <c r="K30" s="197"/>
      <c r="L30" s="197"/>
    </row>
    <row r="31" spans="1:12" ht="19.5" customHeight="1">
      <c r="B31" s="194" t="s">
        <v>445</v>
      </c>
      <c r="C31" s="186">
        <v>8.1</v>
      </c>
      <c r="D31" s="186"/>
      <c r="E31" s="195" t="s">
        <v>420</v>
      </c>
      <c r="F31" s="195" t="s">
        <v>420</v>
      </c>
      <c r="G31" s="195" t="s">
        <v>420</v>
      </c>
      <c r="H31" s="195" t="s">
        <v>420</v>
      </c>
      <c r="I31" s="196"/>
      <c r="J31" s="197"/>
      <c r="K31" s="197"/>
      <c r="L31" s="197"/>
    </row>
    <row r="32" spans="1:12" ht="19.5" customHeight="1">
      <c r="B32" s="194" t="s">
        <v>446</v>
      </c>
      <c r="C32" s="186">
        <v>20.7</v>
      </c>
      <c r="D32" s="186"/>
      <c r="E32" s="195" t="s">
        <v>420</v>
      </c>
      <c r="F32" s="195" t="s">
        <v>420</v>
      </c>
      <c r="G32" s="195" t="s">
        <v>420</v>
      </c>
      <c r="H32" s="195" t="s">
        <v>420</v>
      </c>
      <c r="I32" s="196"/>
      <c r="J32" s="197"/>
      <c r="K32" s="197"/>
      <c r="L32" s="197"/>
    </row>
    <row r="33" spans="2:12" ht="19.5" customHeight="1">
      <c r="B33" s="194" t="s">
        <v>447</v>
      </c>
      <c r="C33" s="186">
        <v>44.4</v>
      </c>
      <c r="D33" s="186">
        <v>1.4</v>
      </c>
      <c r="E33" s="195" t="s">
        <v>420</v>
      </c>
      <c r="F33" s="195" t="s">
        <v>420</v>
      </c>
      <c r="G33" s="195" t="s">
        <v>420</v>
      </c>
      <c r="H33" s="195" t="s">
        <v>420</v>
      </c>
      <c r="I33" s="196"/>
      <c r="J33" s="197"/>
      <c r="K33" s="197" t="s">
        <v>433</v>
      </c>
      <c r="L33" s="197"/>
    </row>
    <row r="34" spans="2:12" ht="19.5" customHeight="1">
      <c r="B34" s="194" t="s">
        <v>448</v>
      </c>
      <c r="C34" s="186">
        <v>2.5</v>
      </c>
      <c r="D34" s="186"/>
      <c r="E34" s="195" t="s">
        <v>420</v>
      </c>
      <c r="F34" s="195" t="s">
        <v>420</v>
      </c>
      <c r="G34" s="195" t="s">
        <v>420</v>
      </c>
      <c r="H34" s="195" t="s">
        <v>420</v>
      </c>
      <c r="I34" s="196"/>
      <c r="J34" s="197"/>
      <c r="K34" s="197"/>
      <c r="L34" s="197"/>
    </row>
    <row r="35" spans="2:12" ht="19.5" customHeight="1">
      <c r="B35" s="194" t="s">
        <v>449</v>
      </c>
      <c r="C35" s="186">
        <v>1</v>
      </c>
      <c r="D35" s="186"/>
      <c r="E35" s="195" t="s">
        <v>420</v>
      </c>
      <c r="F35" s="195" t="s">
        <v>420</v>
      </c>
      <c r="G35" s="195" t="s">
        <v>420</v>
      </c>
      <c r="H35" s="195" t="s">
        <v>420</v>
      </c>
      <c r="I35" s="196"/>
      <c r="J35" s="197"/>
      <c r="K35" s="197"/>
      <c r="L35" s="197"/>
    </row>
    <row r="36" spans="2:12" ht="19.5" customHeight="1">
      <c r="B36" s="194" t="s">
        <v>450</v>
      </c>
      <c r="C36" s="186">
        <v>0.1</v>
      </c>
      <c r="D36" s="186"/>
      <c r="E36" s="195" t="s">
        <v>420</v>
      </c>
      <c r="F36" s="195" t="s">
        <v>420</v>
      </c>
      <c r="G36" s="195" t="s">
        <v>420</v>
      </c>
      <c r="H36" s="195" t="s">
        <v>420</v>
      </c>
      <c r="I36" s="196"/>
      <c r="J36" s="197"/>
      <c r="K36" s="197"/>
      <c r="L36" s="197"/>
    </row>
    <row r="37" spans="2:12" ht="19.5" customHeight="1">
      <c r="B37" s="194" t="s">
        <v>451</v>
      </c>
      <c r="C37" s="186">
        <v>0.4</v>
      </c>
      <c r="D37" s="186"/>
      <c r="E37" s="195" t="s">
        <v>420</v>
      </c>
      <c r="F37" s="195" t="s">
        <v>420</v>
      </c>
      <c r="G37" s="195" t="s">
        <v>420</v>
      </c>
      <c r="H37" s="195" t="s">
        <v>420</v>
      </c>
      <c r="I37" s="196"/>
      <c r="J37" s="197"/>
      <c r="K37" s="197"/>
      <c r="L37" s="197"/>
    </row>
    <row r="38" spans="2:12" ht="19.5" hidden="1" customHeight="1">
      <c r="B38" s="194"/>
      <c r="C38" s="186"/>
      <c r="D38" s="186"/>
      <c r="E38" s="195"/>
      <c r="F38" s="195"/>
      <c r="G38" s="195"/>
      <c r="H38" s="195"/>
      <c r="I38" s="196"/>
      <c r="J38" s="197"/>
      <c r="K38" s="197"/>
      <c r="L38" s="197"/>
    </row>
    <row r="39" spans="2:12" ht="19.5" hidden="1" customHeight="1">
      <c r="B39" s="194"/>
      <c r="C39" s="186"/>
      <c r="D39" s="186"/>
      <c r="E39" s="195"/>
      <c r="F39" s="195"/>
      <c r="G39" s="195"/>
      <c r="H39" s="195"/>
      <c r="I39" s="196"/>
      <c r="J39" s="197"/>
      <c r="K39" s="197"/>
      <c r="L39" s="197"/>
    </row>
    <row r="40" spans="2:12" ht="19.5" hidden="1" customHeight="1">
      <c r="B40" s="194"/>
      <c r="C40" s="186"/>
      <c r="D40" s="186"/>
      <c r="E40" s="195"/>
      <c r="F40" s="195"/>
      <c r="G40" s="195"/>
      <c r="H40" s="195"/>
      <c r="I40" s="196"/>
      <c r="J40" s="197"/>
      <c r="K40" s="197"/>
      <c r="L40" s="197"/>
    </row>
    <row r="41" spans="2:12" ht="19.5" hidden="1" customHeight="1">
      <c r="B41" s="194"/>
      <c r="C41" s="186"/>
      <c r="D41" s="186"/>
      <c r="E41" s="195"/>
      <c r="F41" s="195"/>
      <c r="G41" s="195"/>
      <c r="H41" s="195"/>
      <c r="I41" s="196"/>
      <c r="J41" s="197"/>
      <c r="K41" s="197"/>
      <c r="L41" s="197"/>
    </row>
    <row r="42" spans="2:12" ht="19.5" hidden="1" customHeight="1">
      <c r="B42" s="194"/>
      <c r="C42" s="186"/>
      <c r="D42" s="186"/>
      <c r="E42" s="195"/>
      <c r="F42" s="195"/>
      <c r="G42" s="195"/>
      <c r="H42" s="195"/>
      <c r="I42" s="196"/>
      <c r="J42" s="197"/>
      <c r="K42" s="197"/>
      <c r="L42" s="197"/>
    </row>
    <row r="43" spans="2:12" ht="19.5" hidden="1" customHeight="1">
      <c r="B43" s="194"/>
      <c r="C43" s="186"/>
      <c r="D43" s="186"/>
      <c r="E43" s="195"/>
      <c r="F43" s="195"/>
      <c r="G43" s="195"/>
      <c r="H43" s="195"/>
      <c r="I43" s="196"/>
      <c r="J43" s="197"/>
      <c r="K43" s="197"/>
      <c r="L43" s="197"/>
    </row>
    <row r="44" spans="2:12" ht="19.5" hidden="1" customHeight="1">
      <c r="B44" s="194"/>
      <c r="C44" s="186"/>
      <c r="D44" s="186"/>
      <c r="E44" s="195"/>
      <c r="F44" s="195"/>
      <c r="G44" s="195"/>
      <c r="H44" s="195"/>
      <c r="I44" s="196"/>
      <c r="J44" s="197"/>
      <c r="K44" s="197"/>
      <c r="L44" s="197"/>
    </row>
    <row r="45" spans="2:12" ht="19.5" hidden="1" customHeight="1">
      <c r="B45" s="194"/>
      <c r="C45" s="186"/>
      <c r="D45" s="186"/>
      <c r="E45" s="195"/>
      <c r="F45" s="195"/>
      <c r="G45" s="195"/>
      <c r="H45" s="195"/>
      <c r="I45" s="196"/>
      <c r="J45" s="197"/>
      <c r="K45" s="197"/>
      <c r="L45" s="197"/>
    </row>
    <row r="46" spans="2:12" ht="19.5" hidden="1" customHeight="1">
      <c r="B46" s="194"/>
      <c r="C46" s="186"/>
      <c r="D46" s="186"/>
      <c r="E46" s="195"/>
      <c r="F46" s="195"/>
      <c r="G46" s="195"/>
      <c r="H46" s="195"/>
      <c r="I46" s="196"/>
      <c r="J46" s="197"/>
      <c r="K46" s="197"/>
      <c r="L46" s="197"/>
    </row>
    <row r="47" spans="2:12" ht="19.5" hidden="1" customHeight="1">
      <c r="B47" s="194"/>
      <c r="C47" s="186"/>
      <c r="D47" s="186"/>
      <c r="E47" s="195"/>
      <c r="F47" s="195"/>
      <c r="G47" s="195"/>
      <c r="H47" s="195"/>
      <c r="I47" s="196"/>
      <c r="J47" s="197"/>
      <c r="K47" s="197"/>
      <c r="L47" s="197"/>
    </row>
    <row r="48" spans="2:12" ht="19.5" hidden="1" customHeight="1">
      <c r="B48" s="194"/>
      <c r="C48" s="186"/>
      <c r="D48" s="186"/>
      <c r="E48" s="195"/>
      <c r="F48" s="195"/>
      <c r="G48" s="195"/>
      <c r="H48" s="195"/>
      <c r="I48" s="196"/>
      <c r="J48" s="197"/>
      <c r="K48" s="197"/>
      <c r="L48" s="197"/>
    </row>
    <row r="49" spans="2:12" ht="19.5" hidden="1" customHeight="1">
      <c r="B49" s="194"/>
      <c r="C49" s="186"/>
      <c r="D49" s="186"/>
      <c r="E49" s="195"/>
      <c r="F49" s="195"/>
      <c r="G49" s="195"/>
      <c r="H49" s="195"/>
      <c r="I49" s="196"/>
      <c r="J49" s="197"/>
      <c r="K49" s="197"/>
      <c r="L49" s="197"/>
    </row>
    <row r="50" spans="2:12" ht="19.5" hidden="1" customHeight="1">
      <c r="B50" s="194"/>
      <c r="C50" s="186"/>
      <c r="D50" s="186"/>
      <c r="E50" s="195"/>
      <c r="F50" s="195"/>
      <c r="G50" s="195"/>
      <c r="H50" s="195"/>
      <c r="I50" s="196"/>
      <c r="J50" s="197"/>
      <c r="K50" s="197"/>
      <c r="L50" s="197"/>
    </row>
    <row r="51" spans="2:12" ht="19.5" hidden="1" customHeight="1">
      <c r="B51" s="194"/>
      <c r="C51" s="186"/>
      <c r="D51" s="186"/>
      <c r="E51" s="195"/>
      <c r="F51" s="195"/>
      <c r="G51" s="195"/>
      <c r="H51" s="195"/>
      <c r="I51" s="196"/>
      <c r="J51" s="197"/>
      <c r="K51" s="197"/>
      <c r="L51" s="197"/>
    </row>
    <row r="52" spans="2:12" ht="19.5" hidden="1" customHeight="1">
      <c r="B52" s="194"/>
      <c r="C52" s="186"/>
      <c r="D52" s="186"/>
      <c r="E52" s="195"/>
      <c r="F52" s="195"/>
      <c r="G52" s="195"/>
      <c r="H52" s="195"/>
      <c r="I52" s="196"/>
      <c r="J52" s="197"/>
      <c r="K52" s="197"/>
      <c r="L52" s="197"/>
    </row>
    <row r="53" spans="2:12" ht="19.5" hidden="1" customHeight="1">
      <c r="B53" s="194"/>
      <c r="C53" s="186"/>
      <c r="D53" s="186"/>
      <c r="E53" s="195"/>
      <c r="F53" s="195"/>
      <c r="G53" s="195"/>
      <c r="H53" s="195"/>
      <c r="I53" s="196"/>
      <c r="J53" s="197"/>
      <c r="K53" s="197"/>
      <c r="L53" s="197"/>
    </row>
    <row r="54" spans="2:12" ht="19.5" hidden="1" customHeight="1">
      <c r="B54" s="194"/>
      <c r="C54" s="186"/>
      <c r="D54" s="186"/>
      <c r="E54" s="195"/>
      <c r="F54" s="195"/>
      <c r="G54" s="195"/>
      <c r="H54" s="195"/>
      <c r="I54" s="196"/>
      <c r="J54" s="197"/>
      <c r="K54" s="197"/>
      <c r="L54" s="197"/>
    </row>
    <row r="55" spans="2:12" ht="19.5" hidden="1" customHeight="1">
      <c r="B55" s="194"/>
      <c r="C55" s="186"/>
      <c r="D55" s="186"/>
      <c r="E55" s="195"/>
      <c r="F55" s="195"/>
      <c r="G55" s="195"/>
      <c r="H55" s="195"/>
      <c r="I55" s="196"/>
      <c r="J55" s="197"/>
      <c r="K55" s="197"/>
      <c r="L55" s="197"/>
    </row>
    <row r="56" spans="2:12" ht="19.5" hidden="1" customHeight="1">
      <c r="B56" s="194"/>
      <c r="C56" s="186"/>
      <c r="D56" s="186"/>
      <c r="E56" s="195"/>
      <c r="F56" s="195"/>
      <c r="G56" s="195"/>
      <c r="H56" s="195"/>
      <c r="I56" s="196"/>
      <c r="J56" s="197"/>
      <c r="K56" s="197"/>
      <c r="L56" s="197"/>
    </row>
    <row r="57" spans="2:12" ht="19.5" hidden="1" customHeight="1">
      <c r="B57" s="194"/>
      <c r="C57" s="186"/>
      <c r="D57" s="186"/>
      <c r="E57" s="195"/>
      <c r="F57" s="195"/>
      <c r="G57" s="195"/>
      <c r="H57" s="195"/>
      <c r="I57" s="196"/>
      <c r="J57" s="197"/>
      <c r="K57" s="197"/>
      <c r="L57" s="197"/>
    </row>
    <row r="58" spans="2:12" ht="19.5" hidden="1" customHeight="1">
      <c r="B58" s="194"/>
      <c r="C58" s="186"/>
      <c r="D58" s="186"/>
      <c r="E58" s="195"/>
      <c r="F58" s="195"/>
      <c r="G58" s="195"/>
      <c r="H58" s="195"/>
      <c r="I58" s="196"/>
      <c r="J58" s="197"/>
      <c r="K58" s="197"/>
      <c r="L58" s="197"/>
    </row>
    <row r="59" spans="2:12" ht="19.5" hidden="1" customHeight="1">
      <c r="B59" s="194"/>
      <c r="C59" s="186"/>
      <c r="D59" s="186"/>
      <c r="E59" s="195"/>
      <c r="F59" s="195"/>
      <c r="G59" s="195"/>
      <c r="H59" s="195"/>
      <c r="I59" s="196"/>
      <c r="J59" s="197"/>
      <c r="K59" s="197"/>
      <c r="L59" s="197"/>
    </row>
    <row r="60" spans="2:12" ht="19.5" hidden="1" customHeight="1">
      <c r="B60" s="194"/>
      <c r="C60" s="186"/>
      <c r="D60" s="186"/>
      <c r="E60" s="195"/>
      <c r="F60" s="195"/>
      <c r="G60" s="195"/>
      <c r="H60" s="195"/>
      <c r="I60" s="196"/>
      <c r="J60" s="197"/>
      <c r="K60" s="197"/>
      <c r="L60" s="197"/>
    </row>
    <row r="61" spans="2:12" ht="19.5" hidden="1" customHeight="1">
      <c r="B61" s="194"/>
      <c r="C61" s="186"/>
      <c r="D61" s="186"/>
      <c r="E61" s="195"/>
      <c r="F61" s="195"/>
      <c r="G61" s="195"/>
      <c r="H61" s="195"/>
      <c r="I61" s="196"/>
      <c r="J61" s="197"/>
      <c r="K61" s="197"/>
      <c r="L61" s="197"/>
    </row>
    <row r="62" spans="2:12" ht="19.5" hidden="1" customHeight="1">
      <c r="B62" s="194"/>
      <c r="C62" s="186"/>
      <c r="D62" s="186"/>
      <c r="E62" s="195"/>
      <c r="F62" s="195"/>
      <c r="G62" s="195"/>
      <c r="H62" s="195"/>
      <c r="I62" s="196"/>
      <c r="J62" s="197"/>
      <c r="K62" s="197"/>
      <c r="L62" s="197"/>
    </row>
    <row r="63" spans="2:12" ht="19.5" hidden="1" customHeight="1">
      <c r="B63" s="194"/>
      <c r="C63" s="186"/>
      <c r="D63" s="186"/>
      <c r="E63" s="195"/>
      <c r="F63" s="195"/>
      <c r="G63" s="195"/>
      <c r="H63" s="195"/>
      <c r="I63" s="196"/>
      <c r="J63" s="197"/>
      <c r="K63" s="197"/>
      <c r="L63" s="197"/>
    </row>
    <row r="64" spans="2:12" ht="19.5" hidden="1" customHeight="1">
      <c r="B64" s="194"/>
      <c r="C64" s="186"/>
      <c r="D64" s="186"/>
      <c r="E64" s="195"/>
      <c r="F64" s="195"/>
      <c r="G64" s="195"/>
      <c r="H64" s="195"/>
      <c r="I64" s="196"/>
      <c r="J64" s="197"/>
      <c r="K64" s="197"/>
      <c r="L64" s="197"/>
    </row>
    <row r="65" spans="2:13" ht="19.5" hidden="1" customHeight="1">
      <c r="B65" s="194"/>
      <c r="C65" s="186"/>
      <c r="D65" s="186"/>
      <c r="E65" s="195"/>
      <c r="F65" s="195"/>
      <c r="G65" s="195"/>
      <c r="H65" s="195"/>
      <c r="I65" s="196"/>
      <c r="J65" s="197"/>
      <c r="K65" s="197"/>
      <c r="L65" s="197"/>
    </row>
    <row r="66" spans="2:13" ht="19.5" hidden="1" customHeight="1">
      <c r="B66" s="194"/>
      <c r="C66" s="186"/>
      <c r="D66" s="186"/>
      <c r="E66" s="195"/>
      <c r="F66" s="195"/>
      <c r="G66" s="195"/>
      <c r="H66" s="195"/>
      <c r="I66" s="196"/>
      <c r="J66" s="197"/>
      <c r="K66" s="197"/>
      <c r="L66" s="197"/>
    </row>
    <row r="67" spans="2:13" ht="19.5" hidden="1" customHeight="1">
      <c r="B67" s="194"/>
      <c r="C67" s="186"/>
      <c r="D67" s="186"/>
      <c r="E67" s="195"/>
      <c r="F67" s="195"/>
      <c r="G67" s="195"/>
      <c r="H67" s="195"/>
      <c r="I67" s="196"/>
      <c r="J67" s="197"/>
      <c r="K67" s="197"/>
      <c r="L67" s="197"/>
    </row>
    <row r="68" spans="2:13" ht="37.5" customHeight="1">
      <c r="B68" s="198"/>
      <c r="C68" s="187">
        <f>IF(COUNTA(C8:C67)&lt;&gt;0,SUM(C8:C67),"")</f>
        <v>663.09999999999991</v>
      </c>
      <c r="D68" s="187">
        <f>IF(COUNTA(D8:D67)&lt;&gt;0,SUM(D8:D67),"")</f>
        <v>78.599999999999994</v>
      </c>
      <c r="E68" s="187" t="str">
        <f>IF(COUNT(E8:E67)&gt;=1,SUM(E8:E67),IF(SUM(A8:A10)=1,"/",IF(SUM(A8:A10)=2,"-",IF(SUM(A8:A10)=4,"#",IF(SUM(A8:A10)=3,"/ -",IF(SUM(A8:A10)=5,"/ #",IF(SUM(A8:A10)=6,"- #",IF(SUM(A8:A10)=7,"/ - #",""))))))))</f>
        <v>/ - #</v>
      </c>
      <c r="F68" s="187" t="str">
        <f>IF(COUNT(F8:F67)&gt;=1,SUM(F8:F67),IF(SUM(A12:A14)=1,"/",IF(SUM(A12:A14)=2,"-",IF(SUM(A12:A14)=4,"#",IF(SUM(A12:A14)=3,"/ -",IF(SUM(A12:A14)=5,"/ #",IF(SUM(A12:A14)=6,"- #",IF(SUM(A12:A14)=7,"/ - #",""))))))))</f>
        <v>/ - #</v>
      </c>
      <c r="G68" s="187" t="str">
        <f>IF(COUNT(G8:G67)&gt;=1,SUM(G8:G67),IF(SUM(A16:A18)=1,"/",IF(SUM(A16:A18)=2,"-",IF(SUM(A16:A18)=4,"#",IF(SUM(A16:A18)=3,"/ -",IF(SUM(A16:A18)=5,"/ #",IF(SUM(A16:A18)=6,"- #",IF(SUM(A16:A18)=7,"/ - #",""))))))))</f>
        <v>/ - #</v>
      </c>
      <c r="H68" s="187" t="str">
        <f>IF(COUNT(H8:H67)&gt;=1,SUM(H8:H67),IF(SUM(A20:A22)=1,"/",IF(SUM(A20:A22)=2,"-",IF(SUM(A20:A22)=4,"#",IF(SUM(A20:A22)=3,"/ -",IF(SUM(A20:A22)=5,"/ #",IF(SUM(A20:A22)=6,"- #",IF(SUM(A20:A22)=7,"/ - #",""))))))))</f>
        <v>/ - #</v>
      </c>
      <c r="I68" s="464" t="str">
        <f>IF($I$80=0,"",VLOOKUP($I$80,$K$80:$L$94,2,FALSE))</f>
        <v>□</v>
      </c>
      <c r="J68" s="464"/>
      <c r="K68" s="464"/>
      <c r="L68" s="464"/>
    </row>
    <row r="69" spans="2:13">
      <c r="B69" s="188"/>
      <c r="C69" s="189" t="s">
        <v>398</v>
      </c>
      <c r="D69" s="190"/>
      <c r="E69" s="190"/>
      <c r="F69" s="190"/>
      <c r="G69" s="190"/>
      <c r="H69" s="191"/>
    </row>
    <row r="70" spans="2:13">
      <c r="B70" s="192"/>
      <c r="C70" s="465"/>
      <c r="D70" s="466"/>
      <c r="E70" s="466"/>
      <c r="F70" s="466"/>
      <c r="G70" s="466"/>
      <c r="H70" s="467"/>
    </row>
    <row r="71" spans="2:13">
      <c r="B71" s="193"/>
      <c r="C71" s="465" t="s">
        <v>452</v>
      </c>
      <c r="D71" s="466"/>
      <c r="E71" s="466"/>
      <c r="F71" s="466"/>
      <c r="G71" s="466"/>
      <c r="H71" s="467"/>
    </row>
    <row r="72" spans="2:13">
      <c r="B72" s="193"/>
      <c r="C72" s="468"/>
      <c r="D72" s="469"/>
      <c r="E72" s="469"/>
      <c r="F72" s="469"/>
      <c r="G72" s="469"/>
      <c r="H72" s="470"/>
    </row>
    <row r="78" spans="2:13" hidden="1"/>
    <row r="79" spans="2:13" hidden="1">
      <c r="E79" s="119" t="s">
        <v>453</v>
      </c>
      <c r="F79" s="119" t="s">
        <v>454</v>
      </c>
      <c r="G79" s="119" t="s">
        <v>433</v>
      </c>
      <c r="H79" s="120" t="s">
        <v>455</v>
      </c>
      <c r="I79" s="28"/>
      <c r="J79" s="28"/>
      <c r="K79" s="28"/>
      <c r="L79" s="28"/>
      <c r="M79" s="28"/>
    </row>
    <row r="80" spans="2:13" hidden="1">
      <c r="E80" s="121">
        <f>IF(COUNTA($I$8:$I$67)=0,0,1)</f>
        <v>0</v>
      </c>
      <c r="F80" s="121">
        <f>IF(COUNTA($J$8:$J$67)=0,0,2)</f>
        <v>0</v>
      </c>
      <c r="G80" s="121">
        <f>IF(COUNTA($K$8:$K$67)=0,0,4)</f>
        <v>4</v>
      </c>
      <c r="H80" s="121">
        <f>IF(COUNTA($L$8:$L$67)=0,0,8)</f>
        <v>0</v>
      </c>
      <c r="I80" s="121">
        <f>SUM($E$80:$H$80)</f>
        <v>4</v>
      </c>
      <c r="J80" s="28"/>
      <c r="K80" s="121">
        <v>1</v>
      </c>
      <c r="L80" s="491" t="s">
        <v>413</v>
      </c>
      <c r="M80" s="491"/>
    </row>
    <row r="81" spans="5:13" hidden="1">
      <c r="E81" s="121"/>
      <c r="F81" s="121"/>
      <c r="G81" s="121"/>
      <c r="H81" s="121"/>
      <c r="I81" s="121"/>
      <c r="J81" s="28"/>
      <c r="K81" s="121">
        <v>2</v>
      </c>
      <c r="L81" s="491" t="s">
        <v>414</v>
      </c>
      <c r="M81" s="491"/>
    </row>
    <row r="82" spans="5:13" hidden="1">
      <c r="E82" s="121"/>
      <c r="F82" s="121"/>
      <c r="G82" s="121"/>
      <c r="H82" s="121"/>
      <c r="I82" s="121"/>
      <c r="J82" s="28"/>
      <c r="K82" s="121">
        <v>3</v>
      </c>
      <c r="L82" s="491" t="s">
        <v>456</v>
      </c>
      <c r="M82" s="491"/>
    </row>
    <row r="83" spans="5:13" hidden="1">
      <c r="E83" s="121"/>
      <c r="F83" s="121"/>
      <c r="G83" s="121"/>
      <c r="H83" s="121"/>
      <c r="I83" s="121"/>
      <c r="J83" s="28"/>
      <c r="K83" s="121">
        <v>4</v>
      </c>
      <c r="L83" s="491" t="s">
        <v>415</v>
      </c>
      <c r="M83" s="491"/>
    </row>
    <row r="84" spans="5:13" hidden="1">
      <c r="E84" s="121"/>
      <c r="F84" s="121"/>
      <c r="G84" s="121"/>
      <c r="H84" s="121"/>
      <c r="I84" s="121"/>
      <c r="J84" s="28"/>
      <c r="K84" s="121">
        <v>5</v>
      </c>
      <c r="L84" s="491" t="s">
        <v>457</v>
      </c>
      <c r="M84" s="491"/>
    </row>
    <row r="85" spans="5:13" hidden="1">
      <c r="E85" s="121"/>
      <c r="F85" s="121"/>
      <c r="G85" s="121"/>
      <c r="H85" s="121"/>
      <c r="I85" s="121"/>
      <c r="J85" s="28"/>
      <c r="K85" s="121">
        <v>6</v>
      </c>
      <c r="L85" s="491" t="s">
        <v>458</v>
      </c>
      <c r="M85" s="491"/>
    </row>
    <row r="86" spans="5:13" hidden="1">
      <c r="E86" s="121"/>
      <c r="F86" s="121"/>
      <c r="G86" s="121"/>
      <c r="H86" s="121"/>
      <c r="I86" s="121"/>
      <c r="J86" s="28"/>
      <c r="K86" s="121">
        <v>7</v>
      </c>
      <c r="L86" s="491" t="s">
        <v>459</v>
      </c>
      <c r="M86" s="491"/>
    </row>
    <row r="87" spans="5:13" hidden="1">
      <c r="E87" s="121"/>
      <c r="F87" s="121"/>
      <c r="G87" s="121"/>
      <c r="H87" s="121"/>
      <c r="I87" s="121"/>
      <c r="J87" s="28"/>
      <c r="K87" s="121">
        <v>8</v>
      </c>
      <c r="L87" s="491" t="s">
        <v>416</v>
      </c>
      <c r="M87" s="491"/>
    </row>
    <row r="88" spans="5:13" hidden="1">
      <c r="E88" s="121"/>
      <c r="F88" s="121"/>
      <c r="G88" s="121"/>
      <c r="H88" s="121"/>
      <c r="I88" s="121"/>
      <c r="J88" s="28"/>
      <c r="K88" s="121">
        <v>9</v>
      </c>
      <c r="L88" s="491" t="s">
        <v>460</v>
      </c>
      <c r="M88" s="491"/>
    </row>
    <row r="89" spans="5:13" hidden="1">
      <c r="E89" s="121"/>
      <c r="F89" s="121"/>
      <c r="G89" s="121"/>
      <c r="H89" s="121"/>
      <c r="I89" s="121"/>
      <c r="J89" s="28"/>
      <c r="K89" s="121">
        <v>10</v>
      </c>
      <c r="L89" s="491" t="s">
        <v>461</v>
      </c>
      <c r="M89" s="491"/>
    </row>
    <row r="90" spans="5:13" hidden="1">
      <c r="E90" s="121"/>
      <c r="F90" s="121"/>
      <c r="G90" s="121"/>
      <c r="H90" s="121"/>
      <c r="I90" s="121"/>
      <c r="J90" s="28"/>
      <c r="K90" s="121">
        <v>11</v>
      </c>
      <c r="L90" s="491" t="s">
        <v>462</v>
      </c>
      <c r="M90" s="491"/>
    </row>
    <row r="91" spans="5:13" hidden="1">
      <c r="E91" s="121"/>
      <c r="F91" s="121"/>
      <c r="G91" s="121"/>
      <c r="H91" s="121"/>
      <c r="I91" s="121"/>
      <c r="J91" s="28"/>
      <c r="K91" s="121">
        <v>12</v>
      </c>
      <c r="L91" s="491" t="s">
        <v>463</v>
      </c>
      <c r="M91" s="491"/>
    </row>
    <row r="92" spans="5:13" hidden="1">
      <c r="E92" s="121"/>
      <c r="F92" s="121"/>
      <c r="G92" s="121"/>
      <c r="H92" s="121"/>
      <c r="I92" s="121"/>
      <c r="J92" s="28"/>
      <c r="K92" s="121">
        <v>13</v>
      </c>
      <c r="L92" s="491" t="s">
        <v>464</v>
      </c>
      <c r="M92" s="491"/>
    </row>
    <row r="93" spans="5:13" hidden="1">
      <c r="E93" s="121"/>
      <c r="F93" s="121"/>
      <c r="G93" s="121"/>
      <c r="H93" s="121"/>
      <c r="I93" s="121"/>
      <c r="J93" s="28"/>
      <c r="K93" s="121">
        <v>14</v>
      </c>
      <c r="L93" s="491" t="s">
        <v>465</v>
      </c>
      <c r="M93" s="491"/>
    </row>
    <row r="94" spans="5:13" hidden="1">
      <c r="E94" s="121"/>
      <c r="F94" s="121"/>
      <c r="G94" s="121"/>
      <c r="H94" s="121"/>
      <c r="I94" s="121"/>
      <c r="J94" s="28"/>
      <c r="K94" s="121">
        <v>15</v>
      </c>
      <c r="L94" s="491" t="s">
        <v>466</v>
      </c>
      <c r="M94" s="491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2" zoomScaleNormal="100" zoomScaleSheetLayoutView="90" workbookViewId="0">
      <selection activeCell="K8" sqref="K8"/>
    </sheetView>
  </sheetViews>
  <sheetFormatPr defaultColWidth="9" defaultRowHeight="14.1"/>
  <cols>
    <col min="1" max="1" width="2.42578125" style="4" hidden="1" customWidth="1"/>
    <col min="2" max="2" width="13.42578125" style="4" customWidth="1"/>
    <col min="3" max="3" width="10.140625" style="4" customWidth="1"/>
    <col min="4" max="11" width="8.5703125" style="4" customWidth="1"/>
    <col min="12" max="12" width="11.140625" style="4" customWidth="1"/>
    <col min="13" max="13" width="31.140625" style="4" customWidth="1"/>
    <col min="14" max="15" width="8.5703125" style="4" customWidth="1"/>
    <col min="16" max="16384" width="9" style="4"/>
  </cols>
  <sheetData>
    <row r="1" spans="1:15" ht="18">
      <c r="B1" s="76" t="s">
        <v>467</v>
      </c>
    </row>
    <row r="2" spans="1:15" ht="21" customHeight="1">
      <c r="A2" s="97">
        <v>2</v>
      </c>
    </row>
    <row r="3" spans="1:15" ht="24.6" customHeight="1">
      <c r="A3" s="97">
        <f>IF(COUNTA(C8:L8)&lt;&gt;0,1,2)</f>
        <v>2</v>
      </c>
      <c r="B3" s="5"/>
      <c r="C3" s="6"/>
      <c r="D3" s="5"/>
    </row>
    <row r="4" spans="1:15" s="7" customFormat="1" ht="14.25" customHeight="1">
      <c r="B4" s="492" t="s">
        <v>4</v>
      </c>
      <c r="C4" s="501" t="s">
        <v>468</v>
      </c>
      <c r="D4" s="502"/>
      <c r="E4" s="502"/>
      <c r="F4" s="502"/>
      <c r="G4" s="502"/>
      <c r="H4" s="502"/>
      <c r="I4" s="502"/>
      <c r="J4" s="502"/>
      <c r="K4" s="502"/>
      <c r="L4" s="503"/>
      <c r="M4" s="492" t="s">
        <v>469</v>
      </c>
    </row>
    <row r="5" spans="1:15" s="7" customFormat="1" ht="18" customHeight="1">
      <c r="B5" s="493"/>
      <c r="C5" s="494" t="s">
        <v>470</v>
      </c>
      <c r="D5" s="495"/>
      <c r="E5" s="495"/>
      <c r="F5" s="495"/>
      <c r="G5" s="495"/>
      <c r="H5" s="495"/>
      <c r="I5" s="495"/>
      <c r="J5" s="494" t="s">
        <v>22</v>
      </c>
      <c r="K5" s="495"/>
      <c r="L5" s="496" t="s">
        <v>471</v>
      </c>
      <c r="M5" s="493"/>
    </row>
    <row r="6" spans="1:15" s="7" customFormat="1" ht="18" customHeight="1">
      <c r="B6" s="493"/>
      <c r="C6" s="496" t="s">
        <v>25</v>
      </c>
      <c r="D6" s="498"/>
      <c r="E6" s="496" t="s">
        <v>472</v>
      </c>
      <c r="F6" s="498"/>
      <c r="G6" s="498"/>
      <c r="H6" s="498"/>
      <c r="I6" s="498"/>
      <c r="J6" s="499" t="s">
        <v>473</v>
      </c>
      <c r="K6" s="496" t="s">
        <v>474</v>
      </c>
      <c r="L6" s="497"/>
      <c r="M6" s="493"/>
    </row>
    <row r="7" spans="1:15" s="7" customFormat="1" ht="45" customHeight="1">
      <c r="B7" s="493"/>
      <c r="C7" s="8" t="s">
        <v>475</v>
      </c>
      <c r="D7" s="8" t="s">
        <v>46</v>
      </c>
      <c r="E7" s="8" t="s">
        <v>476</v>
      </c>
      <c r="F7" s="8" t="s">
        <v>48</v>
      </c>
      <c r="G7" s="8" t="s">
        <v>49</v>
      </c>
      <c r="H7" s="8" t="s">
        <v>50</v>
      </c>
      <c r="I7" s="8" t="s">
        <v>51</v>
      </c>
      <c r="J7" s="500"/>
      <c r="K7" s="497"/>
      <c r="L7" s="497"/>
      <c r="M7" s="493"/>
    </row>
    <row r="8" spans="1:15" s="7" customFormat="1" ht="52.5" customHeight="1">
      <c r="B8" s="199" t="str">
        <f>IF(ｼｰﾄ0!C4="","",ｼｰﾄ0!C3&amp;ｼｰﾄ0!C4)</f>
        <v>大阪府大阪平野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1"/>
      <c r="N8" s="9"/>
      <c r="O8" s="9"/>
    </row>
    <row r="9" spans="1:15" s="7" customFormat="1" ht="14.25" customHeight="1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>
      <c r="B10" s="10" t="s">
        <v>477</v>
      </c>
      <c r="C10" s="6" t="s">
        <v>478</v>
      </c>
    </row>
    <row r="11" spans="1:15">
      <c r="C11" s="6" t="s">
        <v>479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>
      <c r="C12" s="6" t="s">
        <v>480</v>
      </c>
    </row>
    <row r="13" spans="1:15" ht="18" customHeight="1">
      <c r="C13" s="6" t="s">
        <v>481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7"/>
  <sheetViews>
    <sheetView showGridLines="0" topLeftCell="B14" zoomScaleNormal="100" zoomScaleSheetLayoutView="85" workbookViewId="0">
      <selection activeCell="H22" sqref="H22"/>
    </sheetView>
  </sheetViews>
  <sheetFormatPr defaultColWidth="9" defaultRowHeight="14.1"/>
  <cols>
    <col min="1" max="1" width="3" style="14" hidden="1" customWidth="1"/>
    <col min="2" max="2" width="3" style="14" customWidth="1"/>
    <col min="3" max="3" width="13.5703125" style="14" customWidth="1"/>
    <col min="4" max="4" width="18.5703125" style="14" customWidth="1"/>
    <col min="5" max="9" width="15.5703125" style="14" customWidth="1"/>
    <col min="10" max="16384" width="9" style="14"/>
  </cols>
  <sheetData>
    <row r="1" spans="1:9" ht="19.350000000000001">
      <c r="C1" s="94" t="s">
        <v>482</v>
      </c>
    </row>
    <row r="2" spans="1:9">
      <c r="A2" s="98">
        <v>2</v>
      </c>
      <c r="B2" s="98"/>
    </row>
    <row r="3" spans="1:9" ht="15" customHeight="1">
      <c r="A3" s="98">
        <f>IF(COUNTA(E7:I14)&lt;&gt;0,1,2)</f>
        <v>1</v>
      </c>
      <c r="B3" s="100" t="s">
        <v>483</v>
      </c>
      <c r="C3" s="12"/>
    </row>
    <row r="4" spans="1:9" s="29" customFormat="1" ht="15" customHeight="1">
      <c r="C4" s="24"/>
    </row>
    <row r="5" spans="1:9" ht="20.45" customHeight="1">
      <c r="C5" s="511" t="s">
        <v>484</v>
      </c>
      <c r="D5" s="506" t="s">
        <v>485</v>
      </c>
      <c r="E5" s="510" t="s">
        <v>486</v>
      </c>
      <c r="F5" s="510"/>
      <c r="G5" s="510"/>
      <c r="H5" s="510"/>
      <c r="I5" s="510"/>
    </row>
    <row r="6" spans="1:9" ht="39.950000000000003" customHeight="1">
      <c r="C6" s="511"/>
      <c r="D6" s="506"/>
      <c r="E6" s="206" t="s">
        <v>487</v>
      </c>
      <c r="F6" s="206" t="s">
        <v>488</v>
      </c>
      <c r="G6" s="206" t="s">
        <v>489</v>
      </c>
      <c r="H6" s="206" t="s">
        <v>490</v>
      </c>
      <c r="I6" s="206" t="s">
        <v>491</v>
      </c>
    </row>
    <row r="7" spans="1:9" ht="28.5" customHeight="1">
      <c r="C7" s="507" t="str">
        <f>IF(OR(ｼｰﾄ0!C4="",ｼｰﾄ0!C3=""),"",ｼｰﾄ0!C3&amp;ｼｰﾄ0!C4)</f>
        <v>大阪府大阪平野</v>
      </c>
      <c r="D7" s="504" t="s">
        <v>492</v>
      </c>
      <c r="E7" s="212">
        <v>232</v>
      </c>
      <c r="F7" s="212"/>
      <c r="G7" s="213">
        <v>174</v>
      </c>
      <c r="H7" s="214" t="s">
        <v>493</v>
      </c>
      <c r="I7" s="215">
        <v>45627</v>
      </c>
    </row>
    <row r="8" spans="1:9" ht="28.5" customHeight="1">
      <c r="C8" s="508"/>
      <c r="D8" s="505"/>
      <c r="E8" s="212"/>
      <c r="F8" s="212"/>
      <c r="G8" s="213"/>
      <c r="H8" s="214"/>
      <c r="I8" s="215"/>
    </row>
    <row r="9" spans="1:9" ht="28.5" customHeight="1">
      <c r="C9" s="508"/>
      <c r="D9" s="504" t="s">
        <v>494</v>
      </c>
      <c r="E9" s="212">
        <f>73.86+15+45.95</f>
        <v>134.81</v>
      </c>
      <c r="F9" s="212"/>
      <c r="G9" s="213">
        <f>42+8+45</f>
        <v>95</v>
      </c>
      <c r="H9" s="214" t="s">
        <v>493</v>
      </c>
      <c r="I9" s="215">
        <v>45627</v>
      </c>
    </row>
    <row r="10" spans="1:9" ht="28.5" customHeight="1">
      <c r="C10" s="508"/>
      <c r="D10" s="513"/>
      <c r="E10" s="212"/>
      <c r="F10" s="212"/>
      <c r="G10" s="213"/>
      <c r="H10" s="214"/>
      <c r="I10" s="215"/>
    </row>
    <row r="11" spans="1:9" ht="28.5" customHeight="1">
      <c r="C11" s="508"/>
      <c r="D11" s="504" t="s">
        <v>495</v>
      </c>
      <c r="E11" s="212"/>
      <c r="F11" s="212"/>
      <c r="G11" s="213"/>
      <c r="H11" s="214"/>
      <c r="I11" s="215"/>
    </row>
    <row r="12" spans="1:9" ht="28.5" customHeight="1">
      <c r="C12" s="508"/>
      <c r="D12" s="505"/>
      <c r="E12" s="212"/>
      <c r="F12" s="212"/>
      <c r="G12" s="213"/>
      <c r="H12" s="214"/>
      <c r="I12" s="215"/>
    </row>
    <row r="13" spans="1:9" ht="28.5" customHeight="1">
      <c r="C13" s="508"/>
      <c r="D13" s="504" t="s">
        <v>496</v>
      </c>
      <c r="E13" s="212"/>
      <c r="F13" s="212"/>
      <c r="G13" s="213"/>
      <c r="H13" s="214"/>
      <c r="I13" s="215"/>
    </row>
    <row r="14" spans="1:9" ht="28.5" customHeight="1">
      <c r="C14" s="509"/>
      <c r="D14" s="513"/>
      <c r="E14" s="212"/>
      <c r="F14" s="212"/>
      <c r="G14" s="213"/>
      <c r="H14" s="214"/>
      <c r="I14" s="215"/>
    </row>
    <row r="15" spans="1:9" ht="28.5" customHeight="1">
      <c r="C15" s="512" t="s">
        <v>497</v>
      </c>
      <c r="D15" s="208" t="s">
        <v>493</v>
      </c>
      <c r="E15" s="216">
        <f>IF(COUNTA(E7:E14)=0,"",SUMIFS(E7:E14,$H$7:$H$14,$D$15))</f>
        <v>366.81</v>
      </c>
      <c r="F15" s="216" t="str">
        <f t="shared" ref="F15:G15" si="0">IF(COUNTA(F7:F14)=0,"",SUMIFS(F7:F14,$H$7:$H$14,$D$15))</f>
        <v/>
      </c>
      <c r="G15" s="217">
        <f t="shared" si="0"/>
        <v>269</v>
      </c>
      <c r="H15" s="209"/>
      <c r="I15" s="209"/>
    </row>
    <row r="16" spans="1:9" ht="28.5" customHeight="1">
      <c r="C16" s="513"/>
      <c r="D16" s="208" t="s">
        <v>498</v>
      </c>
      <c r="E16" s="216">
        <f>IF(COUNTA(E7:E14)=0,"",SUMIFS(E7:E14,$H$7:$H$14,$D$16))</f>
        <v>0</v>
      </c>
      <c r="F16" s="216" t="str">
        <f>IF(COUNTA(F7:F14)=0,"",SUMIFS(F7:F14,$H$7:$H$14,$D$16))</f>
        <v/>
      </c>
      <c r="G16" s="217">
        <f>IF(COUNTA(G7:G14)=0,"",SUMIFS(G7:G14,$H$7:$H$14,$D$16))</f>
        <v>0</v>
      </c>
      <c r="H16" s="209"/>
      <c r="I16" s="209"/>
    </row>
    <row r="17" spans="2:8" ht="15" customHeight="1"/>
    <row r="18" spans="2:8" ht="15" customHeight="1">
      <c r="B18" s="101" t="s">
        <v>499</v>
      </c>
      <c r="C18" s="12"/>
    </row>
    <row r="19" spans="2:8" ht="15" customHeight="1">
      <c r="C19" s="24"/>
    </row>
    <row r="20" spans="2:8">
      <c r="C20" s="506" t="s">
        <v>484</v>
      </c>
      <c r="D20" s="504" t="s">
        <v>485</v>
      </c>
      <c r="E20" s="202" t="s">
        <v>500</v>
      </c>
      <c r="F20" s="357"/>
      <c r="G20" s="203"/>
      <c r="H20" s="504" t="s">
        <v>501</v>
      </c>
    </row>
    <row r="21" spans="2:8" ht="42.4">
      <c r="C21" s="506"/>
      <c r="D21" s="505"/>
      <c r="E21" s="206" t="s">
        <v>502</v>
      </c>
      <c r="F21" s="206" t="s">
        <v>503</v>
      </c>
      <c r="G21" s="206" t="s">
        <v>504</v>
      </c>
      <c r="H21" s="505"/>
    </row>
    <row r="22" spans="2:8" ht="28.35">
      <c r="C22" s="507" t="str">
        <f>IF(OR(ｼｰﾄ0!C4="",ｼｰﾄ0!C3=""),"",ｼｰﾄ0!C3&amp;ｼｰﾄ0!C4)</f>
        <v>大阪府大阪平野</v>
      </c>
      <c r="D22" s="206" t="s">
        <v>505</v>
      </c>
      <c r="E22" s="210">
        <f>6+21</f>
        <v>27</v>
      </c>
      <c r="F22" s="210">
        <f>0+1</f>
        <v>1</v>
      </c>
      <c r="G22" s="210">
        <f>15+6</f>
        <v>21</v>
      </c>
      <c r="H22" s="218">
        <f>IF(COUNTA(E22:G22)=0,"",SUM(E22:G22))</f>
        <v>49</v>
      </c>
    </row>
    <row r="23" spans="2:8" ht="40.5" customHeight="1">
      <c r="C23" s="508"/>
      <c r="D23" s="207" t="s">
        <v>506</v>
      </c>
      <c r="E23" s="210"/>
      <c r="F23" s="210"/>
      <c r="G23" s="210"/>
      <c r="H23" s="218" t="str">
        <f>IF(COUNTA(E23:G23)=0,"",SUM(E23:G23))</f>
        <v/>
      </c>
    </row>
    <row r="24" spans="2:8" ht="40.5" customHeight="1">
      <c r="C24" s="508"/>
      <c r="D24" s="206" t="s">
        <v>495</v>
      </c>
      <c r="E24" s="210"/>
      <c r="F24" s="210"/>
      <c r="G24" s="210"/>
      <c r="H24" s="218" t="str">
        <f>IF(COUNTA(E24:G24)=0,"",SUM(E24:G24))</f>
        <v/>
      </c>
    </row>
    <row r="25" spans="2:8" ht="40.5" customHeight="1">
      <c r="C25" s="509"/>
      <c r="D25" s="207" t="s">
        <v>507</v>
      </c>
      <c r="E25" s="210"/>
      <c r="F25" s="210"/>
      <c r="G25" s="210"/>
      <c r="H25" s="218" t="str">
        <f>IF(COUNTA(E25:G25)=0,"",SUM(E25:G25))</f>
        <v/>
      </c>
    </row>
    <row r="26" spans="2:8" ht="40.5" customHeight="1">
      <c r="C26" s="446" t="s">
        <v>508</v>
      </c>
      <c r="D26" s="447"/>
      <c r="E26" s="218">
        <f>IF(SUM(E22:E25)=0,"",SUM(E22:E25))</f>
        <v>27</v>
      </c>
      <c r="F26" s="218">
        <f>IF(SUM(F22:F25)=0,"",SUM(F22:F25))</f>
        <v>1</v>
      </c>
      <c r="G26" s="218">
        <f>IF(SUM(G22:G25)=0,"",SUM(G22:G25))</f>
        <v>21</v>
      </c>
      <c r="H26" s="218">
        <f>IF(COUNTA(E26:G26)=0,"",SUM(E26:G26))</f>
        <v>49</v>
      </c>
    </row>
    <row r="27" spans="2:8" ht="15" customHeight="1">
      <c r="C27" s="211"/>
      <c r="D27" s="211"/>
      <c r="E27" s="219"/>
      <c r="F27" s="219"/>
      <c r="G27" s="219"/>
      <c r="H27" s="219"/>
    </row>
  </sheetData>
  <mergeCells count="14">
    <mergeCell ref="E5:I5"/>
    <mergeCell ref="D5:D6"/>
    <mergeCell ref="C5:C6"/>
    <mergeCell ref="C15:C16"/>
    <mergeCell ref="D7:D8"/>
    <mergeCell ref="D9:D10"/>
    <mergeCell ref="D11:D12"/>
    <mergeCell ref="D13:D14"/>
    <mergeCell ref="C7:C14"/>
    <mergeCell ref="H20:H21"/>
    <mergeCell ref="C26:D26"/>
    <mergeCell ref="C20:C21"/>
    <mergeCell ref="D20:D21"/>
    <mergeCell ref="C22:C25"/>
  </mergeCells>
  <phoneticPr fontId="5"/>
  <conditionalFormatting sqref="H7">
    <cfRule type="colorScale" priority="3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4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5:G25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3:G23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4:G24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2:G22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14" activePane="bottomRight" state="frozen"/>
      <selection pane="bottomRight" activeCell="R78" sqref="R78"/>
      <selection pane="bottomLeft" sqref="A1:B1"/>
      <selection pane="topRight" sqref="A1:B1"/>
    </sheetView>
  </sheetViews>
  <sheetFormatPr defaultColWidth="9" defaultRowHeight="14.1"/>
  <cols>
    <col min="1" max="1" width="8.5703125" style="21" hidden="1" customWidth="1"/>
    <col min="2" max="2" width="7.42578125" style="13" customWidth="1"/>
    <col min="3" max="3" width="5.85546875" style="86" customWidth="1"/>
    <col min="4" max="4" width="11.42578125" style="13" customWidth="1"/>
    <col min="5" max="5" width="6.5703125" style="87" customWidth="1"/>
    <col min="6" max="6" width="6.85546875" style="13" customWidth="1"/>
    <col min="7" max="7" width="10.85546875" style="13" customWidth="1"/>
    <col min="8" max="8" width="6.42578125" style="87" customWidth="1"/>
    <col min="9" max="9" width="6.85546875" style="13" customWidth="1"/>
    <col min="10" max="10" width="10.85546875" style="13" customWidth="1"/>
    <col min="11" max="11" width="6.140625" style="87" customWidth="1"/>
    <col min="12" max="12" width="6.85546875" style="13" customWidth="1"/>
    <col min="13" max="13" width="10.85546875" style="13" customWidth="1"/>
    <col min="14" max="14" width="8.140625" style="87" customWidth="1"/>
    <col min="15" max="15" width="7.5703125" style="13" bestFit="1" customWidth="1"/>
    <col min="16" max="16" width="10.85546875" style="13" customWidth="1"/>
    <col min="17" max="17" width="6.42578125" style="87" customWidth="1"/>
    <col min="18" max="18" width="6.85546875" style="13" customWidth="1"/>
    <col min="19" max="19" width="10.85546875" style="13" customWidth="1"/>
    <col min="20" max="20" width="7.5703125" style="13" customWidth="1"/>
    <col min="21" max="32" width="5.5703125" style="13" customWidth="1"/>
    <col min="33" max="16384" width="9" style="13"/>
  </cols>
  <sheetData>
    <row r="1" spans="1:21" ht="18">
      <c r="B1" s="77" t="s">
        <v>509</v>
      </c>
    </row>
    <row r="2" spans="1:21">
      <c r="A2" s="21">
        <v>2</v>
      </c>
    </row>
    <row r="3" spans="1:21">
      <c r="A3" s="21">
        <f>IF(COUNTA(E7:S11)&lt;&gt;0,1,2)</f>
        <v>1</v>
      </c>
      <c r="D3" s="24"/>
    </row>
    <row r="4" spans="1:21" ht="20.100000000000001" customHeight="1">
      <c r="B4" s="533" t="s">
        <v>193</v>
      </c>
      <c r="C4" s="541" t="s">
        <v>510</v>
      </c>
      <c r="D4" s="518" t="s">
        <v>511</v>
      </c>
      <c r="E4" s="220" t="s">
        <v>512</v>
      </c>
      <c r="F4" s="358"/>
      <c r="G4" s="221"/>
      <c r="H4" s="220" t="s">
        <v>513</v>
      </c>
      <c r="I4" s="358"/>
      <c r="J4" s="221"/>
      <c r="K4" s="222" t="s">
        <v>514</v>
      </c>
      <c r="L4" s="358"/>
      <c r="M4" s="221"/>
      <c r="N4" s="222" t="s">
        <v>515</v>
      </c>
      <c r="O4" s="222"/>
      <c r="P4" s="222"/>
      <c r="Q4" s="222" t="s">
        <v>516</v>
      </c>
      <c r="R4" s="222"/>
      <c r="S4" s="222"/>
    </row>
    <row r="5" spans="1:21" ht="25.5" customHeight="1">
      <c r="A5" s="21" t="s">
        <v>517</v>
      </c>
      <c r="B5" s="534"/>
      <c r="C5" s="541"/>
      <c r="D5" s="519"/>
      <c r="E5" s="223" t="s">
        <v>518</v>
      </c>
      <c r="F5" s="224" t="s">
        <v>519</v>
      </c>
      <c r="G5" s="225"/>
      <c r="H5" s="223" t="s">
        <v>518</v>
      </c>
      <c r="I5" s="224" t="s">
        <v>519</v>
      </c>
      <c r="J5" s="225"/>
      <c r="K5" s="223" t="s">
        <v>518</v>
      </c>
      <c r="L5" s="224" t="s">
        <v>519</v>
      </c>
      <c r="M5" s="225"/>
      <c r="N5" s="223" t="s">
        <v>518</v>
      </c>
      <c r="O5" s="224" t="s">
        <v>519</v>
      </c>
      <c r="P5" s="225"/>
      <c r="Q5" s="223" t="s">
        <v>518</v>
      </c>
      <c r="R5" s="224" t="s">
        <v>519</v>
      </c>
      <c r="S5" s="226"/>
    </row>
    <row r="6" spans="1:21" ht="27.75" customHeight="1">
      <c r="B6" s="535"/>
      <c r="C6" s="541"/>
      <c r="D6" s="520"/>
      <c r="E6" s="227" t="s">
        <v>520</v>
      </c>
      <c r="F6" s="228" t="s">
        <v>521</v>
      </c>
      <c r="G6" s="229" t="s">
        <v>522</v>
      </c>
      <c r="H6" s="227" t="s">
        <v>520</v>
      </c>
      <c r="I6" s="228" t="s">
        <v>523</v>
      </c>
      <c r="J6" s="229" t="s">
        <v>522</v>
      </c>
      <c r="K6" s="227" t="s">
        <v>520</v>
      </c>
      <c r="L6" s="228" t="s">
        <v>523</v>
      </c>
      <c r="M6" s="229" t="s">
        <v>522</v>
      </c>
      <c r="N6" s="227" t="s">
        <v>520</v>
      </c>
      <c r="O6" s="228" t="s">
        <v>523</v>
      </c>
      <c r="P6" s="229" t="s">
        <v>522</v>
      </c>
      <c r="Q6" s="227" t="s">
        <v>520</v>
      </c>
      <c r="R6" s="228" t="s">
        <v>523</v>
      </c>
      <c r="S6" s="229" t="s">
        <v>522</v>
      </c>
    </row>
    <row r="7" spans="1:21" ht="21.75" customHeight="1">
      <c r="B7" s="518" t="str">
        <f>ｼｰﾄ0!$C$4</f>
        <v>大阪平野</v>
      </c>
      <c r="C7" s="514" t="s">
        <v>524</v>
      </c>
      <c r="D7" s="230" t="s">
        <v>525</v>
      </c>
      <c r="E7" s="231">
        <v>2</v>
      </c>
      <c r="F7" s="232">
        <v>0.1</v>
      </c>
      <c r="G7" s="232">
        <v>0</v>
      </c>
      <c r="H7" s="231">
        <v>5</v>
      </c>
      <c r="I7" s="232">
        <v>0.248</v>
      </c>
      <c r="J7" s="232">
        <v>2.1458349999999999</v>
      </c>
      <c r="K7" s="231">
        <v>5</v>
      </c>
      <c r="L7" s="232">
        <v>0.2</v>
      </c>
      <c r="M7" s="232">
        <v>0.1</v>
      </c>
      <c r="N7" s="231">
        <v>6</v>
      </c>
      <c r="O7" s="232">
        <v>0.2</v>
      </c>
      <c r="P7" s="232">
        <v>0.8</v>
      </c>
      <c r="Q7" s="231">
        <v>6</v>
      </c>
      <c r="R7" s="232">
        <v>0.2</v>
      </c>
      <c r="S7" s="232">
        <v>0.1</v>
      </c>
    </row>
    <row r="8" spans="1:21" ht="21.75" customHeight="1">
      <c r="B8" s="519"/>
      <c r="C8" s="515"/>
      <c r="D8" s="230" t="s">
        <v>526</v>
      </c>
      <c r="E8" s="231">
        <v>1</v>
      </c>
      <c r="F8" s="232">
        <v>0.02</v>
      </c>
      <c r="G8" s="232">
        <v>0.01</v>
      </c>
      <c r="H8" s="231">
        <v>1</v>
      </c>
      <c r="I8" s="232">
        <v>0</v>
      </c>
      <c r="J8" s="232">
        <v>0</v>
      </c>
      <c r="K8" s="231">
        <v>1</v>
      </c>
      <c r="L8" s="232">
        <v>0.1</v>
      </c>
      <c r="M8" s="232">
        <v>0</v>
      </c>
      <c r="N8" s="231">
        <v>1</v>
      </c>
      <c r="O8" s="232">
        <v>0.1</v>
      </c>
      <c r="P8" s="232">
        <v>0</v>
      </c>
      <c r="Q8" s="231">
        <v>3</v>
      </c>
      <c r="R8" s="232">
        <v>0.1</v>
      </c>
      <c r="S8" s="232">
        <v>0</v>
      </c>
    </row>
    <row r="9" spans="1:21" ht="21.75" customHeight="1">
      <c r="B9" s="519"/>
      <c r="C9" s="515"/>
      <c r="D9" s="230" t="s">
        <v>527</v>
      </c>
      <c r="E9" s="231">
        <v>46</v>
      </c>
      <c r="F9" s="232">
        <v>4.9000000000000004</v>
      </c>
      <c r="G9" s="232">
        <v>1.8</v>
      </c>
      <c r="H9" s="231">
        <v>45</v>
      </c>
      <c r="I9" s="232">
        <v>5.2</v>
      </c>
      <c r="J9" s="232">
        <v>1.9</v>
      </c>
      <c r="K9" s="231">
        <v>46</v>
      </c>
      <c r="L9" s="232">
        <v>5.5</v>
      </c>
      <c r="M9" s="232">
        <v>2</v>
      </c>
      <c r="N9" s="231">
        <v>43</v>
      </c>
      <c r="O9" s="232">
        <v>5.5</v>
      </c>
      <c r="P9" s="232">
        <v>2</v>
      </c>
      <c r="Q9" s="231">
        <v>38</v>
      </c>
      <c r="R9" s="232">
        <v>5.2</v>
      </c>
      <c r="S9" s="232">
        <v>1.9</v>
      </c>
      <c r="U9" s="93"/>
    </row>
    <row r="10" spans="1:21" ht="21.75" customHeight="1">
      <c r="B10" s="519"/>
      <c r="C10" s="515"/>
      <c r="D10" s="230" t="s">
        <v>528</v>
      </c>
      <c r="E10" s="231">
        <v>277</v>
      </c>
      <c r="F10" s="232">
        <v>1.6</v>
      </c>
      <c r="G10" s="232">
        <v>0.6</v>
      </c>
      <c r="H10" s="231">
        <v>272</v>
      </c>
      <c r="I10" s="232">
        <v>1.5720000000000001</v>
      </c>
      <c r="J10" s="232">
        <v>0.57377999999999996</v>
      </c>
      <c r="K10" s="231">
        <v>236</v>
      </c>
      <c r="L10" s="232">
        <v>1.5</v>
      </c>
      <c r="M10" s="232">
        <v>0.5</v>
      </c>
      <c r="N10" s="231">
        <v>235</v>
      </c>
      <c r="O10" s="232">
        <v>1.4</v>
      </c>
      <c r="P10" s="232">
        <v>0.5</v>
      </c>
      <c r="Q10" s="231">
        <v>195</v>
      </c>
      <c r="R10" s="232">
        <v>1.2</v>
      </c>
      <c r="S10" s="232">
        <v>0.4</v>
      </c>
    </row>
    <row r="11" spans="1:21" ht="21.75" customHeight="1">
      <c r="B11" s="519"/>
      <c r="C11" s="515"/>
      <c r="D11" s="116" t="s">
        <v>529</v>
      </c>
      <c r="E11" s="231">
        <v>115</v>
      </c>
      <c r="F11" s="232">
        <v>6.3</v>
      </c>
      <c r="G11" s="232">
        <v>2.2999999999999998</v>
      </c>
      <c r="H11" s="231">
        <v>99</v>
      </c>
      <c r="I11" s="232">
        <v>4.0590000000000002</v>
      </c>
      <c r="J11" s="232">
        <v>1.481535</v>
      </c>
      <c r="K11" s="231">
        <v>95</v>
      </c>
      <c r="L11" s="232">
        <v>4.4000000000000004</v>
      </c>
      <c r="M11" s="232">
        <v>1.6</v>
      </c>
      <c r="N11" s="231">
        <v>98</v>
      </c>
      <c r="O11" s="232">
        <v>5</v>
      </c>
      <c r="P11" s="232">
        <v>1.8</v>
      </c>
      <c r="Q11" s="231">
        <v>91</v>
      </c>
      <c r="R11" s="232">
        <v>4.4000000000000004</v>
      </c>
      <c r="S11" s="232">
        <v>1.6</v>
      </c>
    </row>
    <row r="12" spans="1:21" ht="26.25" customHeight="1">
      <c r="B12" s="520"/>
      <c r="C12" s="516"/>
      <c r="D12" s="116" t="s">
        <v>530</v>
      </c>
      <c r="E12" s="242">
        <f t="shared" ref="E12:G12" si="0">IF(COUNT(E7:E11)&gt;=1,SUM(E7:E11),"")</f>
        <v>441</v>
      </c>
      <c r="F12" s="243">
        <f t="shared" ref="F12" si="1">IF(COUNT(F7:F11)&gt;=1,SUM(F7:F11),"")</f>
        <v>12.920000000000002</v>
      </c>
      <c r="G12" s="243">
        <f t="shared" si="0"/>
        <v>4.71</v>
      </c>
      <c r="H12" s="242">
        <f t="shared" ref="H12:J12" si="2">IF(COUNT(H7:H11)&gt;=1,SUM(H7:H11),"")</f>
        <v>422</v>
      </c>
      <c r="I12" s="244">
        <f t="shared" ref="I12" si="3">IF(COUNT(I7:I11)&gt;=1,SUM(I7:I11),"")</f>
        <v>11.079000000000001</v>
      </c>
      <c r="J12" s="244">
        <f t="shared" si="2"/>
        <v>6.1011500000000005</v>
      </c>
      <c r="K12" s="242">
        <f t="shared" ref="K12:M12" si="4">IF(COUNT(K7:K11)&gt;=1,SUM(K7:K11),"")</f>
        <v>383</v>
      </c>
      <c r="L12" s="243">
        <f t="shared" ref="L12" si="5">IF(COUNT(L7:L11)&gt;=1,SUM(L7:L11),"")</f>
        <v>11.7</v>
      </c>
      <c r="M12" s="243">
        <f t="shared" si="4"/>
        <v>4.2</v>
      </c>
      <c r="N12" s="242">
        <f t="shared" ref="N12:S12" si="6">IF(COUNT(N7:N11)&gt;=1,SUM(N7:N11),"")</f>
        <v>383</v>
      </c>
      <c r="O12" s="243">
        <f t="shared" ref="O12" si="7">IF(COUNT(O7:O11)&gt;=1,SUM(O7:O11),"")</f>
        <v>12.2</v>
      </c>
      <c r="P12" s="243">
        <f t="shared" si="6"/>
        <v>5.0999999999999996</v>
      </c>
      <c r="Q12" s="242">
        <f t="shared" si="6"/>
        <v>333</v>
      </c>
      <c r="R12" s="243">
        <f t="shared" ref="R12" si="8">IF(COUNT(R7:R11)&gt;=1,SUM(R7:R11),"")</f>
        <v>11.100000000000001</v>
      </c>
      <c r="S12" s="243">
        <f t="shared" si="6"/>
        <v>4</v>
      </c>
    </row>
    <row r="13" spans="1:21" ht="21.75" customHeight="1">
      <c r="B13" s="518" t="str">
        <f>ｼｰﾄ0!$C$4</f>
        <v>大阪平野</v>
      </c>
      <c r="C13" s="543" t="s">
        <v>531</v>
      </c>
      <c r="D13" s="230" t="s">
        <v>525</v>
      </c>
      <c r="E13" s="116">
        <v>96</v>
      </c>
      <c r="F13" s="232">
        <v>15.4</v>
      </c>
      <c r="G13" s="232">
        <v>5.6</v>
      </c>
      <c r="H13" s="116">
        <v>95</v>
      </c>
      <c r="I13" s="232">
        <v>15.55</v>
      </c>
      <c r="J13" s="232">
        <v>5.6757499999999999</v>
      </c>
      <c r="K13" s="116">
        <v>96</v>
      </c>
      <c r="L13" s="232">
        <v>13.9</v>
      </c>
      <c r="M13" s="232">
        <v>5.0999999999999996</v>
      </c>
      <c r="N13" s="233">
        <v>96</v>
      </c>
      <c r="O13" s="232">
        <v>11.8</v>
      </c>
      <c r="P13" s="232">
        <v>4.3</v>
      </c>
      <c r="Q13" s="233">
        <v>101</v>
      </c>
      <c r="R13" s="232">
        <v>12.9</v>
      </c>
      <c r="S13" s="232">
        <v>4.7</v>
      </c>
    </row>
    <row r="14" spans="1:21" ht="21.75" customHeight="1">
      <c r="B14" s="519"/>
      <c r="C14" s="544"/>
      <c r="D14" s="230" t="s">
        <v>526</v>
      </c>
      <c r="E14" s="116" t="s">
        <v>432</v>
      </c>
      <c r="F14" s="232" t="s">
        <v>432</v>
      </c>
      <c r="G14" s="232" t="s">
        <v>432</v>
      </c>
      <c r="H14" s="116" t="s">
        <v>432</v>
      </c>
      <c r="I14" s="232" t="s">
        <v>432</v>
      </c>
      <c r="J14" s="232" t="s">
        <v>432</v>
      </c>
      <c r="K14" s="116" t="s">
        <v>432</v>
      </c>
      <c r="L14" s="232" t="s">
        <v>432</v>
      </c>
      <c r="M14" s="232" t="s">
        <v>432</v>
      </c>
      <c r="N14" s="232" t="s">
        <v>432</v>
      </c>
      <c r="O14" s="232" t="s">
        <v>432</v>
      </c>
      <c r="P14" s="232" t="s">
        <v>432</v>
      </c>
      <c r="Q14" s="232" t="s">
        <v>432</v>
      </c>
      <c r="R14" s="232" t="s">
        <v>432</v>
      </c>
      <c r="S14" s="232" t="s">
        <v>432</v>
      </c>
    </row>
    <row r="15" spans="1:21" ht="21.75" customHeight="1">
      <c r="B15" s="519"/>
      <c r="C15" s="544"/>
      <c r="D15" s="230" t="s">
        <v>527</v>
      </c>
      <c r="E15" s="116">
        <v>63</v>
      </c>
      <c r="F15" s="232">
        <v>72.5</v>
      </c>
      <c r="G15" s="232">
        <v>26.5</v>
      </c>
      <c r="H15" s="116">
        <v>63</v>
      </c>
      <c r="I15" s="232">
        <v>72.150000000000006</v>
      </c>
      <c r="J15" s="232">
        <v>26.33475</v>
      </c>
      <c r="K15" s="116">
        <v>48</v>
      </c>
      <c r="L15" s="232">
        <v>62</v>
      </c>
      <c r="M15" s="232">
        <v>22.6</v>
      </c>
      <c r="N15" s="233">
        <v>48</v>
      </c>
      <c r="O15" s="232">
        <v>59.9</v>
      </c>
      <c r="P15" s="232">
        <v>21.9</v>
      </c>
      <c r="Q15" s="233">
        <v>61</v>
      </c>
      <c r="R15" s="232">
        <v>66.3</v>
      </c>
      <c r="S15" s="232">
        <v>24.2</v>
      </c>
    </row>
    <row r="16" spans="1:21" ht="21.75" customHeight="1">
      <c r="B16" s="519"/>
      <c r="C16" s="544"/>
      <c r="D16" s="230" t="s">
        <v>528</v>
      </c>
      <c r="E16" s="116">
        <v>27</v>
      </c>
      <c r="F16" s="232">
        <v>6</v>
      </c>
      <c r="G16" s="232">
        <v>2.2000000000000002</v>
      </c>
      <c r="H16" s="116">
        <v>18</v>
      </c>
      <c r="I16" s="232">
        <v>4.3559999999999999</v>
      </c>
      <c r="J16" s="232">
        <v>1.5899399999999999</v>
      </c>
      <c r="K16" s="116">
        <v>25</v>
      </c>
      <c r="L16" s="232">
        <v>5.8</v>
      </c>
      <c r="M16" s="232">
        <v>2.1</v>
      </c>
      <c r="N16" s="233">
        <v>25</v>
      </c>
      <c r="O16" s="232">
        <v>6.8</v>
      </c>
      <c r="P16" s="232">
        <v>2.5</v>
      </c>
      <c r="Q16" s="233">
        <v>24</v>
      </c>
      <c r="R16" s="232">
        <v>3.6</v>
      </c>
      <c r="S16" s="232">
        <v>1.3</v>
      </c>
    </row>
    <row r="17" spans="2:19" ht="21.75" customHeight="1">
      <c r="B17" s="519"/>
      <c r="C17" s="544"/>
      <c r="D17" s="116" t="s">
        <v>529</v>
      </c>
      <c r="E17" s="116">
        <v>247</v>
      </c>
      <c r="F17" s="232">
        <v>11.1</v>
      </c>
      <c r="G17" s="232">
        <v>4</v>
      </c>
      <c r="H17" s="116">
        <v>251</v>
      </c>
      <c r="I17" s="232">
        <v>11.773999999999999</v>
      </c>
      <c r="J17" s="232">
        <v>4.2975099999999999</v>
      </c>
      <c r="K17" s="116">
        <v>255</v>
      </c>
      <c r="L17" s="232">
        <v>12.5</v>
      </c>
      <c r="M17" s="232">
        <v>4.5999999999999996</v>
      </c>
      <c r="N17" s="233">
        <v>280</v>
      </c>
      <c r="O17" s="232">
        <v>26.4</v>
      </c>
      <c r="P17" s="232">
        <v>9.6</v>
      </c>
      <c r="Q17" s="233">
        <v>246</v>
      </c>
      <c r="R17" s="232">
        <v>12.8</v>
      </c>
      <c r="S17" s="232">
        <v>4.7</v>
      </c>
    </row>
    <row r="18" spans="2:19" ht="26.25" customHeight="1">
      <c r="B18" s="520"/>
      <c r="C18" s="545"/>
      <c r="D18" s="116" t="s">
        <v>532</v>
      </c>
      <c r="E18" s="242">
        <f t="shared" ref="E18:G18" si="9">IF(COUNT(E13:E17)&gt;=1,SUM(E13:E17),"")</f>
        <v>433</v>
      </c>
      <c r="F18" s="243">
        <f t="shared" ref="F18" si="10">IF(COUNT(F13:F17)&gt;=1,SUM(F13:F17),"")</f>
        <v>105</v>
      </c>
      <c r="G18" s="243">
        <f t="shared" si="9"/>
        <v>38.300000000000004</v>
      </c>
      <c r="H18" s="242">
        <f t="shared" ref="H18:S18" si="11">IF(COUNT(H13:H17)&gt;=1,SUM(H13:H17),"")</f>
        <v>427</v>
      </c>
      <c r="I18" s="244">
        <f t="shared" si="11"/>
        <v>103.83</v>
      </c>
      <c r="J18" s="244">
        <f t="shared" si="11"/>
        <v>37.897950000000002</v>
      </c>
      <c r="K18" s="242">
        <f t="shared" si="11"/>
        <v>424</v>
      </c>
      <c r="L18" s="243">
        <f t="shared" si="11"/>
        <v>94.2</v>
      </c>
      <c r="M18" s="243">
        <f t="shared" si="11"/>
        <v>34.400000000000006</v>
      </c>
      <c r="N18" s="242">
        <f t="shared" si="11"/>
        <v>449</v>
      </c>
      <c r="O18" s="243">
        <f t="shared" si="11"/>
        <v>104.9</v>
      </c>
      <c r="P18" s="243">
        <f t="shared" si="11"/>
        <v>38.299999999999997</v>
      </c>
      <c r="Q18" s="242">
        <f t="shared" si="11"/>
        <v>432</v>
      </c>
      <c r="R18" s="243">
        <f t="shared" si="11"/>
        <v>95.6</v>
      </c>
      <c r="S18" s="243">
        <f t="shared" si="11"/>
        <v>34.9</v>
      </c>
    </row>
    <row r="19" spans="2:19" ht="21.75" customHeight="1">
      <c r="B19" s="518" t="str">
        <f>ｼｰﾄ0!$C$4</f>
        <v>大阪平野</v>
      </c>
      <c r="C19" s="514" t="s">
        <v>533</v>
      </c>
      <c r="D19" s="230" t="s">
        <v>525</v>
      </c>
      <c r="E19" s="116">
        <v>89</v>
      </c>
      <c r="F19" s="232">
        <v>9.6999999999999993</v>
      </c>
      <c r="G19" s="232">
        <v>3.5</v>
      </c>
      <c r="H19" s="116">
        <v>91</v>
      </c>
      <c r="I19" s="232">
        <v>9.6059999999999999</v>
      </c>
      <c r="J19" s="232">
        <v>3.5061900000000001</v>
      </c>
      <c r="K19" s="116">
        <v>96</v>
      </c>
      <c r="L19" s="232">
        <v>10.4</v>
      </c>
      <c r="M19" s="232">
        <v>3.8</v>
      </c>
      <c r="N19" s="233">
        <v>97</v>
      </c>
      <c r="O19" s="232">
        <v>10.4</v>
      </c>
      <c r="P19" s="232">
        <v>3.8</v>
      </c>
      <c r="Q19" s="233">
        <v>97</v>
      </c>
      <c r="R19" s="232">
        <v>10.4</v>
      </c>
      <c r="S19" s="232">
        <v>3.8</v>
      </c>
    </row>
    <row r="20" spans="2:19" ht="21.75" customHeight="1">
      <c r="B20" s="519"/>
      <c r="C20" s="536"/>
      <c r="D20" s="230" t="s">
        <v>526</v>
      </c>
      <c r="E20" s="116" t="s">
        <v>432</v>
      </c>
      <c r="F20" s="232" t="s">
        <v>432</v>
      </c>
      <c r="G20" s="232" t="s">
        <v>432</v>
      </c>
      <c r="H20" s="116" t="s">
        <v>432</v>
      </c>
      <c r="I20" s="232" t="s">
        <v>432</v>
      </c>
      <c r="J20" s="232" t="s">
        <v>432</v>
      </c>
      <c r="K20" s="116" t="s">
        <v>432</v>
      </c>
      <c r="L20" s="232" t="s">
        <v>432</v>
      </c>
      <c r="M20" s="232" t="s">
        <v>432</v>
      </c>
      <c r="N20" s="232" t="s">
        <v>432</v>
      </c>
      <c r="O20" s="232" t="s">
        <v>432</v>
      </c>
      <c r="P20" s="232" t="s">
        <v>432</v>
      </c>
      <c r="Q20" s="232" t="s">
        <v>432</v>
      </c>
      <c r="R20" s="232" t="s">
        <v>432</v>
      </c>
      <c r="S20" s="232" t="s">
        <v>432</v>
      </c>
    </row>
    <row r="21" spans="2:19" ht="21.75" customHeight="1">
      <c r="B21" s="519"/>
      <c r="C21" s="536"/>
      <c r="D21" s="230" t="s">
        <v>527</v>
      </c>
      <c r="E21" s="116">
        <v>29</v>
      </c>
      <c r="F21" s="232">
        <v>31.8</v>
      </c>
      <c r="G21" s="232">
        <v>11.6</v>
      </c>
      <c r="H21" s="116">
        <v>29</v>
      </c>
      <c r="I21" s="232">
        <v>31.248000000000001</v>
      </c>
      <c r="J21" s="232">
        <v>11.405519999999999</v>
      </c>
      <c r="K21" s="116">
        <v>30</v>
      </c>
      <c r="L21" s="232">
        <v>32.9</v>
      </c>
      <c r="M21" s="232">
        <v>12</v>
      </c>
      <c r="N21" s="233">
        <v>29</v>
      </c>
      <c r="O21" s="232">
        <v>31.8</v>
      </c>
      <c r="P21" s="232">
        <v>11.6</v>
      </c>
      <c r="Q21" s="233">
        <v>26</v>
      </c>
      <c r="R21" s="232">
        <v>31.3</v>
      </c>
      <c r="S21" s="232">
        <v>11.4</v>
      </c>
    </row>
    <row r="22" spans="2:19" ht="21.75" customHeight="1">
      <c r="B22" s="519"/>
      <c r="C22" s="536"/>
      <c r="D22" s="230" t="s">
        <v>528</v>
      </c>
      <c r="E22" s="116">
        <v>7</v>
      </c>
      <c r="F22" s="232">
        <v>2</v>
      </c>
      <c r="G22" s="232">
        <v>0.7</v>
      </c>
      <c r="H22" s="116">
        <v>63</v>
      </c>
      <c r="I22" s="232">
        <v>1.623</v>
      </c>
      <c r="J22" s="232">
        <v>0.592395</v>
      </c>
      <c r="K22" s="116">
        <v>59</v>
      </c>
      <c r="L22" s="232">
        <v>3.5</v>
      </c>
      <c r="M22" s="232">
        <v>1.3</v>
      </c>
      <c r="N22" s="233">
        <v>77</v>
      </c>
      <c r="O22" s="232">
        <v>9</v>
      </c>
      <c r="P22" s="232">
        <v>3.3</v>
      </c>
      <c r="Q22" s="233">
        <v>79</v>
      </c>
      <c r="R22" s="232">
        <v>3.6</v>
      </c>
      <c r="S22" s="232">
        <v>1.3</v>
      </c>
    </row>
    <row r="23" spans="2:19" ht="21.75" customHeight="1">
      <c r="B23" s="519"/>
      <c r="C23" s="536"/>
      <c r="D23" s="116" t="s">
        <v>529</v>
      </c>
      <c r="E23" s="116">
        <v>110</v>
      </c>
      <c r="F23" s="232">
        <v>8.6</v>
      </c>
      <c r="G23" s="232">
        <v>3.1</v>
      </c>
      <c r="H23" s="116">
        <v>103</v>
      </c>
      <c r="I23" s="232">
        <v>8.4730000000000008</v>
      </c>
      <c r="J23" s="232">
        <v>3.0926450000000001</v>
      </c>
      <c r="K23" s="116">
        <v>100</v>
      </c>
      <c r="L23" s="232">
        <v>7.2</v>
      </c>
      <c r="M23" s="232">
        <v>2.6</v>
      </c>
      <c r="N23" s="233">
        <v>97</v>
      </c>
      <c r="O23" s="232">
        <v>8</v>
      </c>
      <c r="P23" s="232">
        <v>2.9</v>
      </c>
      <c r="Q23" s="233">
        <v>100</v>
      </c>
      <c r="R23" s="232">
        <v>6.8</v>
      </c>
      <c r="S23" s="232">
        <v>2.5</v>
      </c>
    </row>
    <row r="24" spans="2:19" ht="26.25" customHeight="1">
      <c r="B24" s="520"/>
      <c r="C24" s="537"/>
      <c r="D24" s="116" t="s">
        <v>534</v>
      </c>
      <c r="E24" s="233">
        <f t="shared" ref="E24:G24" si="12">IF(COUNT(E19:E23)&gt;=1,SUM(E19:E23),"")</f>
        <v>235</v>
      </c>
      <c r="F24" s="245">
        <f t="shared" ref="F24" si="13">IF(COUNT(F19:F23)&gt;=1,SUM(F19:F23),"")</f>
        <v>52.1</v>
      </c>
      <c r="G24" s="245">
        <f t="shared" si="12"/>
        <v>18.899999999999999</v>
      </c>
      <c r="H24" s="233">
        <f t="shared" ref="H24:S24" si="14">IF(COUNT(H19:H23)&gt;=1,SUM(H19:H23),"")</f>
        <v>286</v>
      </c>
      <c r="I24" s="246">
        <f t="shared" si="14"/>
        <v>50.949999999999996</v>
      </c>
      <c r="J24" s="246">
        <f t="shared" si="14"/>
        <v>18.59675</v>
      </c>
      <c r="K24" s="233">
        <f t="shared" si="14"/>
        <v>285</v>
      </c>
      <c r="L24" s="245">
        <f t="shared" si="14"/>
        <v>54</v>
      </c>
      <c r="M24" s="245">
        <f t="shared" si="14"/>
        <v>19.700000000000003</v>
      </c>
      <c r="N24" s="233">
        <f t="shared" si="14"/>
        <v>300</v>
      </c>
      <c r="O24" s="245">
        <f t="shared" si="14"/>
        <v>59.2</v>
      </c>
      <c r="P24" s="245">
        <f t="shared" si="14"/>
        <v>21.599999999999998</v>
      </c>
      <c r="Q24" s="233">
        <f t="shared" si="14"/>
        <v>302</v>
      </c>
      <c r="R24" s="245">
        <f t="shared" si="14"/>
        <v>52.1</v>
      </c>
      <c r="S24" s="245">
        <f t="shared" si="14"/>
        <v>19</v>
      </c>
    </row>
    <row r="25" spans="2:19" ht="22.5" customHeight="1">
      <c r="B25" s="518" t="str">
        <f>ｼｰﾄ0!$C$4</f>
        <v>大阪平野</v>
      </c>
      <c r="C25" s="514" t="s">
        <v>535</v>
      </c>
      <c r="D25" s="230" t="s">
        <v>525</v>
      </c>
      <c r="E25" s="116">
        <v>11</v>
      </c>
      <c r="F25" s="232">
        <v>1.4</v>
      </c>
      <c r="G25" s="232">
        <v>0.5</v>
      </c>
      <c r="H25" s="116">
        <v>14</v>
      </c>
      <c r="I25" s="232">
        <v>1.42</v>
      </c>
      <c r="J25" s="232">
        <v>0.51829999999999998</v>
      </c>
      <c r="K25" s="116">
        <v>11</v>
      </c>
      <c r="L25" s="232">
        <v>1.4</v>
      </c>
      <c r="M25" s="232">
        <v>0.5</v>
      </c>
      <c r="N25" s="233">
        <v>12</v>
      </c>
      <c r="O25" s="232">
        <v>1.5</v>
      </c>
      <c r="P25" s="232">
        <v>0.5</v>
      </c>
      <c r="Q25" s="233">
        <v>10</v>
      </c>
      <c r="R25" s="232">
        <v>1.4</v>
      </c>
      <c r="S25" s="232">
        <v>0.5</v>
      </c>
    </row>
    <row r="26" spans="2:19" ht="22.5" customHeight="1">
      <c r="B26" s="519"/>
      <c r="C26" s="536"/>
      <c r="D26" s="230" t="s">
        <v>526</v>
      </c>
      <c r="E26" s="116" t="s">
        <v>432</v>
      </c>
      <c r="F26" s="232" t="s">
        <v>432</v>
      </c>
      <c r="G26" s="232" t="s">
        <v>432</v>
      </c>
      <c r="H26" s="116" t="s">
        <v>432</v>
      </c>
      <c r="I26" s="232" t="s">
        <v>432</v>
      </c>
      <c r="J26" s="232" t="s">
        <v>432</v>
      </c>
      <c r="K26" s="116" t="s">
        <v>432</v>
      </c>
      <c r="L26" s="232" t="s">
        <v>432</v>
      </c>
      <c r="M26" s="232" t="s">
        <v>432</v>
      </c>
      <c r="N26" s="232" t="s">
        <v>432</v>
      </c>
      <c r="O26" s="232" t="s">
        <v>432</v>
      </c>
      <c r="P26" s="232" t="s">
        <v>432</v>
      </c>
      <c r="Q26" s="232" t="s">
        <v>432</v>
      </c>
      <c r="R26" s="232" t="s">
        <v>432</v>
      </c>
      <c r="S26" s="232" t="s">
        <v>432</v>
      </c>
    </row>
    <row r="27" spans="2:19" ht="22.5" customHeight="1">
      <c r="B27" s="519"/>
      <c r="C27" s="536"/>
      <c r="D27" s="230" t="s">
        <v>527</v>
      </c>
      <c r="E27" s="116">
        <v>21</v>
      </c>
      <c r="F27" s="232">
        <v>19.7</v>
      </c>
      <c r="G27" s="232">
        <v>7.2</v>
      </c>
      <c r="H27" s="116">
        <v>13</v>
      </c>
      <c r="I27" s="232">
        <v>17.616</v>
      </c>
      <c r="J27" s="232">
        <v>6.4298400000000004</v>
      </c>
      <c r="K27" s="116">
        <v>5</v>
      </c>
      <c r="L27" s="232">
        <v>13.6</v>
      </c>
      <c r="M27" s="232">
        <v>5</v>
      </c>
      <c r="N27" s="233">
        <v>9</v>
      </c>
      <c r="O27" s="232">
        <v>16.899999999999999</v>
      </c>
      <c r="P27" s="232">
        <v>6.2</v>
      </c>
      <c r="Q27" s="233">
        <v>9</v>
      </c>
      <c r="R27" s="232">
        <v>15.4</v>
      </c>
      <c r="S27" s="232">
        <v>5.6</v>
      </c>
    </row>
    <row r="28" spans="2:19" ht="22.5" customHeight="1">
      <c r="B28" s="519"/>
      <c r="C28" s="536"/>
      <c r="D28" s="230" t="s">
        <v>528</v>
      </c>
      <c r="E28" s="116">
        <v>17</v>
      </c>
      <c r="F28" s="232">
        <v>0.4</v>
      </c>
      <c r="G28" s="232">
        <v>0.2</v>
      </c>
      <c r="H28" s="116">
        <v>18</v>
      </c>
      <c r="I28" s="232">
        <v>0.72</v>
      </c>
      <c r="J28" s="232">
        <v>0.26279999999999998</v>
      </c>
      <c r="K28" s="116">
        <v>17</v>
      </c>
      <c r="L28" s="232">
        <v>0.7</v>
      </c>
      <c r="M28" s="232">
        <v>0.3</v>
      </c>
      <c r="N28" s="233">
        <v>17</v>
      </c>
      <c r="O28" s="232">
        <v>0.6</v>
      </c>
      <c r="P28" s="232">
        <v>0.2</v>
      </c>
      <c r="Q28" s="233">
        <v>17</v>
      </c>
      <c r="R28" s="232">
        <v>0.6</v>
      </c>
      <c r="S28" s="232">
        <v>0.2</v>
      </c>
    </row>
    <row r="29" spans="2:19" ht="22.5" customHeight="1">
      <c r="B29" s="519"/>
      <c r="C29" s="536"/>
      <c r="D29" s="116" t="s">
        <v>529</v>
      </c>
      <c r="E29" s="116">
        <v>30</v>
      </c>
      <c r="F29" s="232">
        <v>2.5</v>
      </c>
      <c r="G29" s="232">
        <v>0.9</v>
      </c>
      <c r="H29" s="116">
        <v>25</v>
      </c>
      <c r="I29" s="232">
        <v>1.718</v>
      </c>
      <c r="J29" s="232">
        <v>0.62707000000000002</v>
      </c>
      <c r="K29" s="116">
        <v>25</v>
      </c>
      <c r="L29" s="232">
        <v>2.1</v>
      </c>
      <c r="M29" s="232">
        <v>0.8</v>
      </c>
      <c r="N29" s="233">
        <v>28</v>
      </c>
      <c r="O29" s="232">
        <v>2.4</v>
      </c>
      <c r="P29" s="232">
        <v>0.9</v>
      </c>
      <c r="Q29" s="233">
        <v>23</v>
      </c>
      <c r="R29" s="232">
        <v>1.5</v>
      </c>
      <c r="S29" s="232">
        <v>0.5</v>
      </c>
    </row>
    <row r="30" spans="2:19" ht="25.5" customHeight="1">
      <c r="B30" s="520"/>
      <c r="C30" s="537"/>
      <c r="D30" s="116" t="s">
        <v>536</v>
      </c>
      <c r="E30" s="233">
        <f t="shared" ref="E30:G30" si="15">IF(COUNT(E25:E29)&gt;=1,SUM(E25:E29),"")</f>
        <v>79</v>
      </c>
      <c r="F30" s="245">
        <f t="shared" ref="F30" si="16">IF(COUNT(F25:F29)&gt;=1,SUM(F25:F29),"")</f>
        <v>23.999999999999996</v>
      </c>
      <c r="G30" s="245">
        <f t="shared" si="15"/>
        <v>8.8000000000000007</v>
      </c>
      <c r="H30" s="233">
        <f t="shared" ref="H30:S30" si="17">IF(COUNT(H25:H29)&gt;=1,SUM(H25:H29),"")</f>
        <v>70</v>
      </c>
      <c r="I30" s="246">
        <f t="shared" si="17"/>
        <v>21.474</v>
      </c>
      <c r="J30" s="246">
        <f t="shared" si="17"/>
        <v>7.8380100000000006</v>
      </c>
      <c r="K30" s="233">
        <f t="shared" si="17"/>
        <v>58</v>
      </c>
      <c r="L30" s="245">
        <f t="shared" si="17"/>
        <v>17.8</v>
      </c>
      <c r="M30" s="245">
        <f t="shared" si="17"/>
        <v>6.6</v>
      </c>
      <c r="N30" s="233">
        <f t="shared" si="17"/>
        <v>66</v>
      </c>
      <c r="O30" s="245">
        <f t="shared" si="17"/>
        <v>21.4</v>
      </c>
      <c r="P30" s="245">
        <f t="shared" si="17"/>
        <v>7.8000000000000007</v>
      </c>
      <c r="Q30" s="233">
        <f t="shared" si="17"/>
        <v>59</v>
      </c>
      <c r="R30" s="245">
        <f t="shared" si="17"/>
        <v>18.900000000000002</v>
      </c>
      <c r="S30" s="245">
        <f t="shared" si="17"/>
        <v>6.8</v>
      </c>
    </row>
    <row r="31" spans="2:19" ht="21.75" customHeight="1">
      <c r="B31" s="518" t="str">
        <f>ｼｰﾄ0!$C$4</f>
        <v>大阪平野</v>
      </c>
      <c r="C31" s="514" t="s">
        <v>537</v>
      </c>
      <c r="D31" s="230" t="s">
        <v>525</v>
      </c>
      <c r="E31" s="116">
        <v>37</v>
      </c>
      <c r="F31" s="232">
        <v>3.2</v>
      </c>
      <c r="G31" s="232">
        <v>1.2</v>
      </c>
      <c r="H31" s="116">
        <v>34</v>
      </c>
      <c r="I31" s="232">
        <v>2.9089999999999998</v>
      </c>
      <c r="J31" s="232">
        <v>1.061785</v>
      </c>
      <c r="K31" s="116">
        <v>34</v>
      </c>
      <c r="L31" s="232">
        <v>2.7</v>
      </c>
      <c r="M31" s="232">
        <v>1</v>
      </c>
      <c r="N31" s="233">
        <v>35</v>
      </c>
      <c r="O31" s="232">
        <v>2.4</v>
      </c>
      <c r="P31" s="232">
        <v>0.9</v>
      </c>
      <c r="Q31" s="233">
        <v>27</v>
      </c>
      <c r="R31" s="232">
        <v>2.6</v>
      </c>
      <c r="S31" s="232">
        <v>1</v>
      </c>
    </row>
    <row r="32" spans="2:19" ht="21.75" customHeight="1">
      <c r="B32" s="519"/>
      <c r="C32" s="515"/>
      <c r="D32" s="230" t="s">
        <v>526</v>
      </c>
      <c r="E32" s="116" t="s">
        <v>432</v>
      </c>
      <c r="F32" s="232" t="s">
        <v>432</v>
      </c>
      <c r="G32" s="232" t="s">
        <v>432</v>
      </c>
      <c r="H32" s="116" t="s">
        <v>432</v>
      </c>
      <c r="I32" s="232" t="s">
        <v>432</v>
      </c>
      <c r="J32" s="232" t="s">
        <v>432</v>
      </c>
      <c r="K32" s="116" t="s">
        <v>432</v>
      </c>
      <c r="L32" s="232" t="s">
        <v>432</v>
      </c>
      <c r="M32" s="232" t="s">
        <v>432</v>
      </c>
      <c r="N32" s="232" t="s">
        <v>432</v>
      </c>
      <c r="O32" s="232" t="s">
        <v>432</v>
      </c>
      <c r="P32" s="232" t="s">
        <v>432</v>
      </c>
      <c r="Q32" s="232" t="s">
        <v>432</v>
      </c>
      <c r="R32" s="232" t="s">
        <v>432</v>
      </c>
      <c r="S32" s="232" t="s">
        <v>432</v>
      </c>
    </row>
    <row r="33" spans="2:19" ht="21.75" customHeight="1">
      <c r="B33" s="519"/>
      <c r="C33" s="515"/>
      <c r="D33" s="230" t="s">
        <v>527</v>
      </c>
      <c r="E33" s="116">
        <v>0</v>
      </c>
      <c r="F33" s="232">
        <v>0</v>
      </c>
      <c r="G33" s="232">
        <v>0</v>
      </c>
      <c r="H33" s="116">
        <v>0</v>
      </c>
      <c r="I33" s="232">
        <v>0</v>
      </c>
      <c r="J33" s="232">
        <v>0</v>
      </c>
      <c r="K33" s="116">
        <v>0</v>
      </c>
      <c r="L33" s="232">
        <v>0</v>
      </c>
      <c r="M33" s="232">
        <v>0</v>
      </c>
      <c r="N33" s="233">
        <v>0</v>
      </c>
      <c r="O33" s="232">
        <v>0</v>
      </c>
      <c r="P33" s="232">
        <v>0</v>
      </c>
      <c r="Q33" s="233">
        <v>0</v>
      </c>
      <c r="R33" s="232">
        <v>0</v>
      </c>
      <c r="S33" s="232">
        <v>0</v>
      </c>
    </row>
    <row r="34" spans="2:19" ht="21.75" customHeight="1">
      <c r="B34" s="519"/>
      <c r="C34" s="515"/>
      <c r="D34" s="230" t="s">
        <v>528</v>
      </c>
      <c r="E34" s="116">
        <v>8</v>
      </c>
      <c r="F34" s="232">
        <v>0.1</v>
      </c>
      <c r="G34" s="232">
        <v>0</v>
      </c>
      <c r="H34" s="116">
        <v>1</v>
      </c>
      <c r="I34" s="232">
        <v>3.3000000000000002E-2</v>
      </c>
      <c r="J34" s="232">
        <v>1.2045E-2</v>
      </c>
      <c r="K34" s="116">
        <v>8</v>
      </c>
      <c r="L34" s="232">
        <v>0.1</v>
      </c>
      <c r="M34" s="232">
        <v>0</v>
      </c>
      <c r="N34" s="233">
        <v>7</v>
      </c>
      <c r="O34" s="232">
        <v>0.1</v>
      </c>
      <c r="P34" s="232">
        <v>0.1</v>
      </c>
      <c r="Q34" s="233">
        <v>7</v>
      </c>
      <c r="R34" s="232">
        <v>0.1</v>
      </c>
      <c r="S34" s="232">
        <v>0.1</v>
      </c>
    </row>
    <row r="35" spans="2:19" ht="21.75" customHeight="1">
      <c r="B35" s="519"/>
      <c r="C35" s="515"/>
      <c r="D35" s="116" t="s">
        <v>529</v>
      </c>
      <c r="E35" s="116">
        <v>39</v>
      </c>
      <c r="F35" s="232">
        <v>3.5</v>
      </c>
      <c r="G35" s="232">
        <v>1.3</v>
      </c>
      <c r="H35" s="116">
        <v>37</v>
      </c>
      <c r="I35" s="232">
        <v>2.996</v>
      </c>
      <c r="J35" s="232">
        <v>1.09354</v>
      </c>
      <c r="K35" s="116">
        <v>33</v>
      </c>
      <c r="L35" s="232">
        <v>2.2000000000000002</v>
      </c>
      <c r="M35" s="232">
        <v>0.8</v>
      </c>
      <c r="N35" s="233">
        <v>33</v>
      </c>
      <c r="O35" s="232">
        <v>2.7</v>
      </c>
      <c r="P35" s="232">
        <v>1</v>
      </c>
      <c r="Q35" s="233">
        <v>30</v>
      </c>
      <c r="R35" s="232">
        <v>2.4</v>
      </c>
      <c r="S35" s="232">
        <v>0.9</v>
      </c>
    </row>
    <row r="36" spans="2:19" ht="25.5" customHeight="1">
      <c r="B36" s="520"/>
      <c r="C36" s="516"/>
      <c r="D36" s="205" t="s">
        <v>538</v>
      </c>
      <c r="E36" s="233">
        <f t="shared" ref="E36:G36" si="18">IF(COUNT(E31:E35)&gt;=1,SUM(E31:E35),"")</f>
        <v>84</v>
      </c>
      <c r="F36" s="245">
        <f t="shared" ref="F36" si="19">IF(COUNT(F31:F35)&gt;=1,SUM(F31:F35),"")</f>
        <v>6.8000000000000007</v>
      </c>
      <c r="G36" s="245">
        <f t="shared" si="18"/>
        <v>2.5</v>
      </c>
      <c r="H36" s="233">
        <f t="shared" ref="H36:S36" si="20">IF(COUNT(H31:H35)&gt;=1,SUM(H31:H35),"")</f>
        <v>72</v>
      </c>
      <c r="I36" s="246">
        <f t="shared" si="20"/>
        <v>5.9379999999999997</v>
      </c>
      <c r="J36" s="246">
        <f t="shared" si="20"/>
        <v>2.16737</v>
      </c>
      <c r="K36" s="233">
        <f t="shared" si="20"/>
        <v>75</v>
      </c>
      <c r="L36" s="245">
        <f t="shared" si="20"/>
        <v>5</v>
      </c>
      <c r="M36" s="245">
        <f t="shared" si="20"/>
        <v>1.8</v>
      </c>
      <c r="N36" s="233">
        <f t="shared" si="20"/>
        <v>75</v>
      </c>
      <c r="O36" s="245">
        <f t="shared" si="20"/>
        <v>5.2</v>
      </c>
      <c r="P36" s="245">
        <f t="shared" si="20"/>
        <v>2</v>
      </c>
      <c r="Q36" s="233">
        <f t="shared" si="20"/>
        <v>64</v>
      </c>
      <c r="R36" s="245">
        <f t="shared" si="20"/>
        <v>5.0999999999999996</v>
      </c>
      <c r="S36" s="245">
        <f t="shared" si="20"/>
        <v>2</v>
      </c>
    </row>
    <row r="37" spans="2:19" ht="21.75" customHeight="1">
      <c r="B37" s="518" t="str">
        <f>ｼｰﾄ0!$C$4</f>
        <v>大阪平野</v>
      </c>
      <c r="C37" s="514" t="s">
        <v>539</v>
      </c>
      <c r="D37" s="230" t="s">
        <v>525</v>
      </c>
      <c r="E37" s="116">
        <v>67</v>
      </c>
      <c r="F37" s="232">
        <v>20.7</v>
      </c>
      <c r="G37" s="232">
        <v>7.6</v>
      </c>
      <c r="H37" s="116">
        <v>71</v>
      </c>
      <c r="I37" s="232">
        <v>19.225999999999999</v>
      </c>
      <c r="J37" s="232">
        <v>7.0174899999999996</v>
      </c>
      <c r="K37" s="116">
        <v>78</v>
      </c>
      <c r="L37" s="232">
        <v>27.5</v>
      </c>
      <c r="M37" s="232">
        <v>10</v>
      </c>
      <c r="N37" s="233">
        <v>79</v>
      </c>
      <c r="O37" s="232">
        <v>17.7</v>
      </c>
      <c r="P37" s="232">
        <v>6.4</v>
      </c>
      <c r="Q37" s="233">
        <v>67</v>
      </c>
      <c r="R37" s="232">
        <v>10</v>
      </c>
      <c r="S37" s="232">
        <v>3.7</v>
      </c>
    </row>
    <row r="38" spans="2:19" ht="21.75" customHeight="1">
      <c r="B38" s="519"/>
      <c r="C38" s="515"/>
      <c r="D38" s="230" t="s">
        <v>526</v>
      </c>
      <c r="E38" s="116" t="s">
        <v>432</v>
      </c>
      <c r="F38" s="232" t="s">
        <v>432</v>
      </c>
      <c r="G38" s="232" t="s">
        <v>432</v>
      </c>
      <c r="H38" s="116" t="s">
        <v>432</v>
      </c>
      <c r="I38" s="232" t="s">
        <v>432</v>
      </c>
      <c r="J38" s="232" t="s">
        <v>432</v>
      </c>
      <c r="K38" s="116" t="s">
        <v>432</v>
      </c>
      <c r="L38" s="232" t="s">
        <v>432</v>
      </c>
      <c r="M38" s="232" t="s">
        <v>432</v>
      </c>
      <c r="N38" s="232" t="s">
        <v>432</v>
      </c>
      <c r="O38" s="232" t="s">
        <v>432</v>
      </c>
      <c r="P38" s="232" t="s">
        <v>432</v>
      </c>
      <c r="Q38" s="232" t="s">
        <v>432</v>
      </c>
      <c r="R38" s="232" t="s">
        <v>432</v>
      </c>
      <c r="S38" s="232" t="s">
        <v>432</v>
      </c>
    </row>
    <row r="39" spans="2:19" ht="21.75" customHeight="1">
      <c r="B39" s="519"/>
      <c r="C39" s="515"/>
      <c r="D39" s="230" t="s">
        <v>527</v>
      </c>
      <c r="E39" s="116">
        <v>15</v>
      </c>
      <c r="F39" s="232">
        <v>16.5</v>
      </c>
      <c r="G39" s="232">
        <v>6</v>
      </c>
      <c r="H39" s="116">
        <v>14</v>
      </c>
      <c r="I39" s="232">
        <v>17.524000000000001</v>
      </c>
      <c r="J39" s="232">
        <v>6.3962599999999998</v>
      </c>
      <c r="K39" s="116">
        <v>14</v>
      </c>
      <c r="L39" s="232">
        <v>16.600000000000001</v>
      </c>
      <c r="M39" s="232">
        <v>6.1</v>
      </c>
      <c r="N39" s="233">
        <v>14</v>
      </c>
      <c r="O39" s="232">
        <v>17.100000000000001</v>
      </c>
      <c r="P39" s="232">
        <v>6.2</v>
      </c>
      <c r="Q39" s="233">
        <v>14</v>
      </c>
      <c r="R39" s="232">
        <v>17.600000000000001</v>
      </c>
      <c r="S39" s="232">
        <v>6.4</v>
      </c>
    </row>
    <row r="40" spans="2:19" ht="21.75" customHeight="1">
      <c r="B40" s="519"/>
      <c r="C40" s="515"/>
      <c r="D40" s="230" t="s">
        <v>528</v>
      </c>
      <c r="E40" s="116">
        <v>1</v>
      </c>
      <c r="F40" s="232">
        <v>0.2</v>
      </c>
      <c r="G40" s="232">
        <v>0.1</v>
      </c>
      <c r="H40" s="116">
        <v>1</v>
      </c>
      <c r="I40" s="232">
        <v>0.35299999999999998</v>
      </c>
      <c r="J40" s="232">
        <v>0.12884499999999999</v>
      </c>
      <c r="K40" s="116">
        <v>2</v>
      </c>
      <c r="L40" s="232">
        <v>1.1000000000000001</v>
      </c>
      <c r="M40" s="232">
        <v>0.4</v>
      </c>
      <c r="N40" s="233">
        <v>1</v>
      </c>
      <c r="O40" s="232">
        <v>0.4</v>
      </c>
      <c r="P40" s="232">
        <v>0.1</v>
      </c>
      <c r="Q40" s="233">
        <v>1</v>
      </c>
      <c r="R40" s="232">
        <v>0.4</v>
      </c>
      <c r="S40" s="232">
        <v>0.1</v>
      </c>
    </row>
    <row r="41" spans="2:19" ht="21.75" customHeight="1">
      <c r="B41" s="519"/>
      <c r="C41" s="515"/>
      <c r="D41" s="116" t="s">
        <v>529</v>
      </c>
      <c r="E41" s="116">
        <v>50</v>
      </c>
      <c r="F41" s="232">
        <v>6.8</v>
      </c>
      <c r="G41" s="232">
        <v>2.5</v>
      </c>
      <c r="H41" s="116">
        <v>53</v>
      </c>
      <c r="I41" s="232">
        <v>7.2439999999999998</v>
      </c>
      <c r="J41" s="232">
        <v>2.6440600000000001</v>
      </c>
      <c r="K41" s="116">
        <v>60</v>
      </c>
      <c r="L41" s="232">
        <v>11.9</v>
      </c>
      <c r="M41" s="232">
        <v>4.4000000000000004</v>
      </c>
      <c r="N41" s="233">
        <v>48</v>
      </c>
      <c r="O41" s="232">
        <v>6.3</v>
      </c>
      <c r="P41" s="232">
        <v>2.2999999999999998</v>
      </c>
      <c r="Q41" s="233">
        <v>44</v>
      </c>
      <c r="R41" s="232">
        <v>2.6</v>
      </c>
      <c r="S41" s="232">
        <v>1</v>
      </c>
    </row>
    <row r="42" spans="2:19" ht="25.5" customHeight="1" thickBot="1">
      <c r="B42" s="520"/>
      <c r="C42" s="516"/>
      <c r="D42" s="116" t="s">
        <v>540</v>
      </c>
      <c r="E42" s="233">
        <f t="shared" ref="E42:G42" si="21">IF(COUNT(E37:E41)&gt;=1,SUM(E37:E41),"")</f>
        <v>133</v>
      </c>
      <c r="F42" s="245">
        <f t="shared" ref="F42" si="22">IF(COUNT(F37:F41)&gt;=1,SUM(F37:F41),"")</f>
        <v>44.2</v>
      </c>
      <c r="G42" s="245">
        <f t="shared" si="21"/>
        <v>16.2</v>
      </c>
      <c r="H42" s="233">
        <f t="shared" ref="H42:S42" si="23">IF(COUNT(H37:H41)&gt;=1,SUM(H37:H41),"")</f>
        <v>139</v>
      </c>
      <c r="I42" s="246">
        <f t="shared" si="23"/>
        <v>44.347000000000001</v>
      </c>
      <c r="J42" s="246">
        <f t="shared" si="23"/>
        <v>16.186655000000002</v>
      </c>
      <c r="K42" s="233">
        <f t="shared" si="23"/>
        <v>154</v>
      </c>
      <c r="L42" s="245">
        <f t="shared" si="23"/>
        <v>57.1</v>
      </c>
      <c r="M42" s="245">
        <f t="shared" si="23"/>
        <v>20.9</v>
      </c>
      <c r="N42" s="233">
        <f t="shared" si="23"/>
        <v>142</v>
      </c>
      <c r="O42" s="245">
        <f t="shared" si="23"/>
        <v>41.499999999999993</v>
      </c>
      <c r="P42" s="245">
        <f t="shared" si="23"/>
        <v>15</v>
      </c>
      <c r="Q42" s="233">
        <f t="shared" si="23"/>
        <v>126</v>
      </c>
      <c r="R42" s="245">
        <f t="shared" si="23"/>
        <v>30.6</v>
      </c>
      <c r="S42" s="245">
        <f t="shared" si="23"/>
        <v>11.200000000000001</v>
      </c>
    </row>
    <row r="43" spans="2:19" ht="21.75" hidden="1" customHeight="1">
      <c r="B43" s="518"/>
      <c r="C43" s="514"/>
      <c r="D43" s="230" t="s">
        <v>525</v>
      </c>
      <c r="E43" s="116"/>
      <c r="F43" s="232"/>
      <c r="G43" s="232"/>
      <c r="H43" s="116"/>
      <c r="I43" s="232"/>
      <c r="J43" s="232"/>
      <c r="K43" s="116"/>
      <c r="L43" s="232"/>
      <c r="M43" s="232"/>
      <c r="N43" s="116"/>
      <c r="O43" s="232"/>
      <c r="P43" s="232"/>
      <c r="Q43" s="233"/>
      <c r="R43" s="232"/>
      <c r="S43" s="232"/>
    </row>
    <row r="44" spans="2:19" ht="21.75" hidden="1" customHeight="1">
      <c r="B44" s="519"/>
      <c r="C44" s="536"/>
      <c r="D44" s="230" t="s">
        <v>526</v>
      </c>
      <c r="E44" s="116"/>
      <c r="F44" s="232"/>
      <c r="G44" s="232"/>
      <c r="H44" s="116"/>
      <c r="I44" s="232"/>
      <c r="J44" s="232"/>
      <c r="K44" s="116"/>
      <c r="L44" s="232"/>
      <c r="M44" s="232"/>
      <c r="N44" s="116"/>
      <c r="O44" s="232"/>
      <c r="P44" s="232"/>
      <c r="Q44" s="233"/>
      <c r="R44" s="232"/>
      <c r="S44" s="232"/>
    </row>
    <row r="45" spans="2:19" ht="21.75" hidden="1" customHeight="1">
      <c r="B45" s="519"/>
      <c r="C45" s="536"/>
      <c r="D45" s="230" t="s">
        <v>527</v>
      </c>
      <c r="E45" s="116"/>
      <c r="F45" s="232"/>
      <c r="G45" s="232"/>
      <c r="H45" s="116"/>
      <c r="I45" s="232"/>
      <c r="J45" s="232"/>
      <c r="K45" s="116"/>
      <c r="L45" s="232"/>
      <c r="M45" s="232"/>
      <c r="N45" s="116"/>
      <c r="O45" s="232"/>
      <c r="P45" s="232"/>
      <c r="Q45" s="233"/>
      <c r="R45" s="232"/>
      <c r="S45" s="232"/>
    </row>
    <row r="46" spans="2:19" ht="21.75" hidden="1" customHeight="1">
      <c r="B46" s="519"/>
      <c r="C46" s="536"/>
      <c r="D46" s="230" t="s">
        <v>528</v>
      </c>
      <c r="E46" s="116"/>
      <c r="F46" s="232"/>
      <c r="G46" s="232"/>
      <c r="H46" s="116"/>
      <c r="I46" s="232"/>
      <c r="J46" s="232"/>
      <c r="K46" s="116"/>
      <c r="L46" s="232"/>
      <c r="M46" s="232"/>
      <c r="N46" s="116"/>
      <c r="O46" s="232"/>
      <c r="P46" s="232"/>
      <c r="Q46" s="233"/>
      <c r="R46" s="232"/>
      <c r="S46" s="232"/>
    </row>
    <row r="47" spans="2:19" ht="21.75" hidden="1" customHeight="1">
      <c r="B47" s="519"/>
      <c r="C47" s="536"/>
      <c r="D47" s="116" t="s">
        <v>529</v>
      </c>
      <c r="E47" s="116"/>
      <c r="F47" s="232"/>
      <c r="G47" s="232"/>
      <c r="H47" s="116"/>
      <c r="I47" s="232"/>
      <c r="J47" s="232"/>
      <c r="K47" s="116"/>
      <c r="L47" s="232"/>
      <c r="M47" s="232"/>
      <c r="N47" s="116"/>
      <c r="O47" s="232"/>
      <c r="P47" s="232"/>
      <c r="Q47" s="233"/>
      <c r="R47" s="232"/>
      <c r="S47" s="232"/>
    </row>
    <row r="48" spans="2:19" ht="23.25" hidden="1" customHeight="1">
      <c r="B48" s="520"/>
      <c r="C48" s="537"/>
      <c r="D48" s="116" t="s">
        <v>541</v>
      </c>
      <c r="E48" s="233" t="str">
        <f t="shared" ref="E48:G48" si="24">IF(COUNT(E43:E47)&gt;=1,SUM(E43:E47),"")</f>
        <v/>
      </c>
      <c r="F48" s="245" t="str">
        <f t="shared" ref="F48" si="25">IF(COUNT(F43:F47)&gt;=1,SUM(F43:F47),"")</f>
        <v/>
      </c>
      <c r="G48" s="245" t="str">
        <f t="shared" si="24"/>
        <v/>
      </c>
      <c r="H48" s="233" t="str">
        <f t="shared" ref="H48:S48" si="26">IF(COUNT(H43:H47)&gt;=1,SUM(H43:H47),"")</f>
        <v/>
      </c>
      <c r="I48" s="246" t="str">
        <f t="shared" si="26"/>
        <v/>
      </c>
      <c r="J48" s="246" t="str">
        <f t="shared" si="26"/>
        <v/>
      </c>
      <c r="K48" s="233" t="str">
        <f t="shared" si="26"/>
        <v/>
      </c>
      <c r="L48" s="245" t="str">
        <f t="shared" si="26"/>
        <v/>
      </c>
      <c r="M48" s="245" t="str">
        <f t="shared" si="26"/>
        <v/>
      </c>
      <c r="N48" s="233" t="str">
        <f t="shared" si="26"/>
        <v/>
      </c>
      <c r="O48" s="245" t="str">
        <f t="shared" si="26"/>
        <v/>
      </c>
      <c r="P48" s="245" t="str">
        <f t="shared" si="26"/>
        <v/>
      </c>
      <c r="Q48" s="233" t="str">
        <f t="shared" si="26"/>
        <v/>
      </c>
      <c r="R48" s="245" t="str">
        <f t="shared" si="26"/>
        <v/>
      </c>
      <c r="S48" s="245" t="str">
        <f t="shared" si="26"/>
        <v/>
      </c>
    </row>
    <row r="49" spans="2:19" ht="21.75" hidden="1" customHeight="1">
      <c r="B49" s="518"/>
      <c r="C49" s="514"/>
      <c r="D49" s="230" t="s">
        <v>525</v>
      </c>
      <c r="E49" s="116"/>
      <c r="F49" s="232"/>
      <c r="G49" s="232"/>
      <c r="H49" s="116"/>
      <c r="I49" s="232"/>
      <c r="J49" s="232"/>
      <c r="K49" s="231"/>
      <c r="L49" s="232"/>
      <c r="M49" s="232"/>
      <c r="N49" s="231"/>
      <c r="O49" s="232"/>
      <c r="P49" s="232"/>
      <c r="Q49" s="233"/>
      <c r="R49" s="232"/>
      <c r="S49" s="232"/>
    </row>
    <row r="50" spans="2:19" ht="21.75" hidden="1" customHeight="1">
      <c r="B50" s="519"/>
      <c r="C50" s="515"/>
      <c r="D50" s="230" t="s">
        <v>526</v>
      </c>
      <c r="E50" s="116"/>
      <c r="F50" s="232"/>
      <c r="G50" s="232"/>
      <c r="H50" s="116"/>
      <c r="I50" s="232"/>
      <c r="J50" s="232"/>
      <c r="K50" s="231"/>
      <c r="L50" s="232"/>
      <c r="M50" s="232"/>
      <c r="N50" s="231"/>
      <c r="O50" s="232"/>
      <c r="P50" s="232"/>
      <c r="Q50" s="233"/>
      <c r="R50" s="232"/>
      <c r="S50" s="232"/>
    </row>
    <row r="51" spans="2:19" ht="21.75" hidden="1" customHeight="1">
      <c r="B51" s="519"/>
      <c r="C51" s="515"/>
      <c r="D51" s="230" t="s">
        <v>527</v>
      </c>
      <c r="E51" s="116"/>
      <c r="F51" s="232"/>
      <c r="G51" s="232"/>
      <c r="H51" s="116"/>
      <c r="I51" s="232"/>
      <c r="J51" s="232"/>
      <c r="K51" s="231"/>
      <c r="L51" s="232"/>
      <c r="M51" s="232"/>
      <c r="N51" s="231"/>
      <c r="O51" s="232"/>
      <c r="P51" s="232"/>
      <c r="Q51" s="233"/>
      <c r="R51" s="232"/>
      <c r="S51" s="232"/>
    </row>
    <row r="52" spans="2:19" ht="21.75" hidden="1" customHeight="1">
      <c r="B52" s="519"/>
      <c r="C52" s="515"/>
      <c r="D52" s="230" t="s">
        <v>528</v>
      </c>
      <c r="E52" s="116"/>
      <c r="F52" s="232"/>
      <c r="G52" s="232"/>
      <c r="H52" s="116"/>
      <c r="I52" s="232"/>
      <c r="J52" s="232"/>
      <c r="K52" s="231"/>
      <c r="L52" s="232"/>
      <c r="M52" s="232"/>
      <c r="N52" s="231"/>
      <c r="O52" s="232"/>
      <c r="P52" s="232"/>
      <c r="Q52" s="233"/>
      <c r="R52" s="232"/>
      <c r="S52" s="232"/>
    </row>
    <row r="53" spans="2:19" ht="21.75" hidden="1" customHeight="1">
      <c r="B53" s="519"/>
      <c r="C53" s="515"/>
      <c r="D53" s="116" t="s">
        <v>529</v>
      </c>
      <c r="E53" s="116"/>
      <c r="F53" s="232"/>
      <c r="G53" s="232"/>
      <c r="H53" s="116"/>
      <c r="I53" s="232"/>
      <c r="J53" s="232"/>
      <c r="K53" s="231"/>
      <c r="L53" s="232"/>
      <c r="M53" s="232"/>
      <c r="N53" s="231"/>
      <c r="O53" s="232"/>
      <c r="P53" s="232"/>
      <c r="Q53" s="233"/>
      <c r="R53" s="232"/>
      <c r="S53" s="232"/>
    </row>
    <row r="54" spans="2:19" ht="26.25" hidden="1" customHeight="1" thickBot="1">
      <c r="B54" s="542"/>
      <c r="C54" s="517"/>
      <c r="D54" s="234" t="s">
        <v>542</v>
      </c>
      <c r="E54" s="233" t="str">
        <f t="shared" ref="E54:G54" si="27">IF(COUNT(E49:E53)&gt;=1,SUM(E49:E53),"")</f>
        <v/>
      </c>
      <c r="F54" s="245" t="str">
        <f t="shared" ref="F54" si="28">IF(COUNT(F49:F53)&gt;=1,SUM(F49:F53),"")</f>
        <v/>
      </c>
      <c r="G54" s="245" t="str">
        <f t="shared" si="27"/>
        <v/>
      </c>
      <c r="H54" s="233" t="str">
        <f t="shared" ref="H54:S54" si="29">IF(COUNT(H49:H53)&gt;=1,SUM(H49:H53),"")</f>
        <v/>
      </c>
      <c r="I54" s="246" t="str">
        <f>IF(COUNT(I49:I53)&gt;=1,SUM(I49:I53),"")</f>
        <v/>
      </c>
      <c r="J54" s="246" t="str">
        <f t="shared" si="29"/>
        <v/>
      </c>
      <c r="K54" s="233" t="str">
        <f t="shared" si="29"/>
        <v/>
      </c>
      <c r="L54" s="245" t="str">
        <f t="shared" si="29"/>
        <v/>
      </c>
      <c r="M54" s="245" t="str">
        <f t="shared" si="29"/>
        <v/>
      </c>
      <c r="N54" s="233" t="str">
        <f t="shared" si="29"/>
        <v/>
      </c>
      <c r="O54" s="245" t="str">
        <f t="shared" si="29"/>
        <v/>
      </c>
      <c r="P54" s="245" t="str">
        <f t="shared" si="29"/>
        <v/>
      </c>
      <c r="Q54" s="233" t="str">
        <f t="shared" si="29"/>
        <v/>
      </c>
      <c r="R54" s="245" t="str">
        <f t="shared" si="29"/>
        <v/>
      </c>
      <c r="S54" s="245" t="str">
        <f t="shared" si="29"/>
        <v/>
      </c>
    </row>
    <row r="55" spans="2:19" ht="21.75" customHeight="1" thickTop="1">
      <c r="B55" s="538" t="s">
        <v>543</v>
      </c>
      <c r="C55" s="530"/>
      <c r="D55" s="235" t="s">
        <v>525</v>
      </c>
      <c r="E55" s="247">
        <f>IF(COUNT(E7,E13,E19,E25,E31,E37,E43,E49)&gt;=1,SUM(E7,E13,E19,E25,E31,E37,E43,E49),"")</f>
        <v>302</v>
      </c>
      <c r="F55" s="248">
        <f t="shared" ref="F55:S55" si="30">IF(COUNT(F7,F13,F19,F25,F31,F37,F43,F49)&gt;=1,SUM(F7,F13,F19,F25,F31,F37,F43,F49),"")</f>
        <v>50.5</v>
      </c>
      <c r="G55" s="248">
        <f t="shared" si="30"/>
        <v>18.399999999999999</v>
      </c>
      <c r="H55" s="247">
        <f t="shared" si="30"/>
        <v>310</v>
      </c>
      <c r="I55" s="248">
        <f t="shared" si="30"/>
        <v>48.958999999999996</v>
      </c>
      <c r="J55" s="248">
        <f t="shared" si="30"/>
        <v>19.925349999999998</v>
      </c>
      <c r="K55" s="247">
        <f t="shared" si="30"/>
        <v>320</v>
      </c>
      <c r="L55" s="248">
        <f t="shared" si="30"/>
        <v>56.099999999999994</v>
      </c>
      <c r="M55" s="248">
        <f t="shared" si="30"/>
        <v>20.5</v>
      </c>
      <c r="N55" s="247">
        <f t="shared" si="30"/>
        <v>325</v>
      </c>
      <c r="O55" s="248">
        <f t="shared" si="30"/>
        <v>44</v>
      </c>
      <c r="P55" s="248">
        <f t="shared" si="30"/>
        <v>16.7</v>
      </c>
      <c r="Q55" s="247">
        <f t="shared" si="30"/>
        <v>308</v>
      </c>
      <c r="R55" s="248">
        <f t="shared" si="30"/>
        <v>37.5</v>
      </c>
      <c r="S55" s="248">
        <f t="shared" si="30"/>
        <v>13.8</v>
      </c>
    </row>
    <row r="56" spans="2:19" ht="21.75" customHeight="1">
      <c r="B56" s="539"/>
      <c r="C56" s="531"/>
      <c r="D56" s="230" t="s">
        <v>526</v>
      </c>
      <c r="E56" s="247">
        <f t="shared" ref="E56:S56" si="31">IF(COUNT(E8,E14,E20,E26,E32,E38,E44,E50)&gt;=1,SUM(E8,E14,E20,E26,E32,E38,E44,E50),"")</f>
        <v>1</v>
      </c>
      <c r="F56" s="248">
        <f t="shared" si="31"/>
        <v>0.02</v>
      </c>
      <c r="G56" s="248">
        <f t="shared" si="31"/>
        <v>0.01</v>
      </c>
      <c r="H56" s="247">
        <f t="shared" si="31"/>
        <v>1</v>
      </c>
      <c r="I56" s="248">
        <f t="shared" si="31"/>
        <v>0</v>
      </c>
      <c r="J56" s="248">
        <f t="shared" si="31"/>
        <v>0</v>
      </c>
      <c r="K56" s="248">
        <f t="shared" si="31"/>
        <v>1</v>
      </c>
      <c r="L56" s="248">
        <f t="shared" si="31"/>
        <v>0.1</v>
      </c>
      <c r="M56" s="248">
        <f t="shared" si="31"/>
        <v>0</v>
      </c>
      <c r="N56" s="247">
        <f t="shared" si="31"/>
        <v>1</v>
      </c>
      <c r="O56" s="248">
        <f t="shared" si="31"/>
        <v>0.1</v>
      </c>
      <c r="P56" s="248">
        <f t="shared" si="31"/>
        <v>0</v>
      </c>
      <c r="Q56" s="247">
        <f t="shared" si="31"/>
        <v>3</v>
      </c>
      <c r="R56" s="248">
        <f t="shared" si="31"/>
        <v>0.1</v>
      </c>
      <c r="S56" s="248">
        <f t="shared" si="31"/>
        <v>0</v>
      </c>
    </row>
    <row r="57" spans="2:19" ht="21.75" customHeight="1">
      <c r="B57" s="539"/>
      <c r="C57" s="531"/>
      <c r="D57" s="230" t="s">
        <v>527</v>
      </c>
      <c r="E57" s="247">
        <f t="shared" ref="E57:S57" si="32">IF(COUNT(E9,E15,E21,E27,E33,E39,E45,E51)&gt;=1,SUM(E9,E15,E21,E27,E33,E39,E45,E51),"")</f>
        <v>174</v>
      </c>
      <c r="F57" s="248">
        <f t="shared" si="32"/>
        <v>145.4</v>
      </c>
      <c r="G57" s="248">
        <f t="shared" si="32"/>
        <v>53.1</v>
      </c>
      <c r="H57" s="247">
        <f t="shared" si="32"/>
        <v>164</v>
      </c>
      <c r="I57" s="248">
        <f t="shared" si="32"/>
        <v>143.738</v>
      </c>
      <c r="J57" s="248">
        <f t="shared" si="32"/>
        <v>52.466369999999998</v>
      </c>
      <c r="K57" s="247">
        <f t="shared" si="32"/>
        <v>143</v>
      </c>
      <c r="L57" s="248">
        <f t="shared" si="32"/>
        <v>130.6</v>
      </c>
      <c r="M57" s="248">
        <f t="shared" si="32"/>
        <v>47.7</v>
      </c>
      <c r="N57" s="247">
        <f t="shared" si="32"/>
        <v>143</v>
      </c>
      <c r="O57" s="248">
        <f t="shared" si="32"/>
        <v>131.19999999999999</v>
      </c>
      <c r="P57" s="248">
        <f t="shared" si="32"/>
        <v>47.900000000000006</v>
      </c>
      <c r="Q57" s="247">
        <f t="shared" si="32"/>
        <v>148</v>
      </c>
      <c r="R57" s="248">
        <f t="shared" si="32"/>
        <v>135.80000000000001</v>
      </c>
      <c r="S57" s="248">
        <f t="shared" si="32"/>
        <v>49.5</v>
      </c>
    </row>
    <row r="58" spans="2:19" ht="21.75" customHeight="1">
      <c r="B58" s="539"/>
      <c r="C58" s="531"/>
      <c r="D58" s="230" t="s">
        <v>528</v>
      </c>
      <c r="E58" s="247">
        <f t="shared" ref="E58:S58" si="33">IF(COUNT(E10,E16,E22,E28,E34,E40,E46,E52)&gt;=1,SUM(E10,E16,E22,E28,E34,E40,E46,E52),"")</f>
        <v>337</v>
      </c>
      <c r="F58" s="248">
        <f t="shared" si="33"/>
        <v>10.299999999999999</v>
      </c>
      <c r="G58" s="248">
        <f t="shared" si="33"/>
        <v>3.8000000000000003</v>
      </c>
      <c r="H58" s="247">
        <f t="shared" si="33"/>
        <v>373</v>
      </c>
      <c r="I58" s="248">
        <f t="shared" si="33"/>
        <v>8.657</v>
      </c>
      <c r="J58" s="248">
        <f t="shared" si="33"/>
        <v>3.1598049999999995</v>
      </c>
      <c r="K58" s="247">
        <f t="shared" si="33"/>
        <v>347</v>
      </c>
      <c r="L58" s="248">
        <f t="shared" si="33"/>
        <v>12.7</v>
      </c>
      <c r="M58" s="248">
        <f t="shared" si="33"/>
        <v>4.6000000000000005</v>
      </c>
      <c r="N58" s="247">
        <f t="shared" si="33"/>
        <v>362</v>
      </c>
      <c r="O58" s="248">
        <f t="shared" si="33"/>
        <v>18.3</v>
      </c>
      <c r="P58" s="248">
        <f t="shared" si="33"/>
        <v>6.6999999999999993</v>
      </c>
      <c r="Q58" s="247">
        <f t="shared" si="33"/>
        <v>323</v>
      </c>
      <c r="R58" s="248">
        <f t="shared" si="33"/>
        <v>9.5</v>
      </c>
      <c r="S58" s="248">
        <f t="shared" si="33"/>
        <v>3.4000000000000004</v>
      </c>
    </row>
    <row r="59" spans="2:19" ht="21.75" customHeight="1">
      <c r="B59" s="539"/>
      <c r="C59" s="531"/>
      <c r="D59" s="116" t="s">
        <v>529</v>
      </c>
      <c r="E59" s="247">
        <f t="shared" ref="E59:S59" si="34">IF(COUNT(E11,E17,E23,E29,E35,E41,E47,E53)&gt;=1,SUM(E11,E17,E23,E29,E35,E41,E47,E53),"")</f>
        <v>591</v>
      </c>
      <c r="F59" s="248">
        <f t="shared" si="34"/>
        <v>38.799999999999997</v>
      </c>
      <c r="G59" s="248">
        <f t="shared" si="34"/>
        <v>14.100000000000001</v>
      </c>
      <c r="H59" s="247">
        <f t="shared" si="34"/>
        <v>568</v>
      </c>
      <c r="I59" s="248">
        <f t="shared" si="34"/>
        <v>36.263999999999996</v>
      </c>
      <c r="J59" s="248">
        <f t="shared" si="34"/>
        <v>13.236360000000001</v>
      </c>
      <c r="K59" s="247">
        <f t="shared" si="34"/>
        <v>568</v>
      </c>
      <c r="L59" s="248">
        <f t="shared" si="34"/>
        <v>40.299999999999997</v>
      </c>
      <c r="M59" s="248">
        <f t="shared" si="34"/>
        <v>14.8</v>
      </c>
      <c r="N59" s="247">
        <f t="shared" si="34"/>
        <v>584</v>
      </c>
      <c r="O59" s="248">
        <f t="shared" si="34"/>
        <v>50.8</v>
      </c>
      <c r="P59" s="248">
        <f>IF(COUNT(P11,P17,P23,P29,P35,P41,P47,P53)&gt;=1,SUM(P11,P17,P23,P29,P35,P41,P47,P53),"")</f>
        <v>18.500000000000004</v>
      </c>
      <c r="Q59" s="247">
        <f t="shared" si="34"/>
        <v>534</v>
      </c>
      <c r="R59" s="248">
        <f t="shared" si="34"/>
        <v>30.500000000000004</v>
      </c>
      <c r="S59" s="248">
        <f t="shared" si="34"/>
        <v>11.200000000000001</v>
      </c>
    </row>
    <row r="60" spans="2:19" ht="32.25" customHeight="1">
      <c r="B60" s="540"/>
      <c r="C60" s="532"/>
      <c r="D60" s="116" t="s">
        <v>544</v>
      </c>
      <c r="E60" s="233">
        <f>SUM(E55:E59)</f>
        <v>1405</v>
      </c>
      <c r="F60" s="245">
        <f t="shared" ref="F60:S60" si="35">SUM(F55:F59)</f>
        <v>245.02000000000004</v>
      </c>
      <c r="G60" s="245">
        <f t="shared" si="35"/>
        <v>89.41</v>
      </c>
      <c r="H60" s="233">
        <f t="shared" si="35"/>
        <v>1416</v>
      </c>
      <c r="I60" s="245">
        <f t="shared" si="35"/>
        <v>237.61799999999999</v>
      </c>
      <c r="J60" s="245">
        <f t="shared" si="35"/>
        <v>88.787885000000003</v>
      </c>
      <c r="K60" s="233">
        <f t="shared" si="35"/>
        <v>1379</v>
      </c>
      <c r="L60" s="245">
        <f t="shared" si="35"/>
        <v>239.79999999999995</v>
      </c>
      <c r="M60" s="245">
        <f t="shared" si="35"/>
        <v>87.6</v>
      </c>
      <c r="N60" s="233">
        <f t="shared" si="35"/>
        <v>1415</v>
      </c>
      <c r="O60" s="245">
        <f t="shared" si="35"/>
        <v>244.39999999999998</v>
      </c>
      <c r="P60" s="245">
        <f t="shared" si="35"/>
        <v>89.800000000000011</v>
      </c>
      <c r="Q60" s="233">
        <f>SUM(Q55:Q59)</f>
        <v>1316</v>
      </c>
      <c r="R60" s="245">
        <f t="shared" si="35"/>
        <v>213.4</v>
      </c>
      <c r="S60" s="245">
        <f t="shared" si="35"/>
        <v>77.900000000000006</v>
      </c>
    </row>
    <row r="61" spans="2:19">
      <c r="J61" s="236"/>
    </row>
    <row r="62" spans="2:19" ht="43.35">
      <c r="C62" s="86" t="s">
        <v>545</v>
      </c>
      <c r="D62" s="237"/>
      <c r="E62" s="527" t="s">
        <v>546</v>
      </c>
      <c r="F62" s="527"/>
      <c r="G62" s="528" t="s">
        <v>547</v>
      </c>
      <c r="H62" s="528"/>
      <c r="I62" s="528"/>
      <c r="J62" s="528"/>
      <c r="K62" s="528"/>
      <c r="L62" s="528"/>
      <c r="M62" s="529"/>
      <c r="N62" s="525"/>
      <c r="O62" s="525"/>
      <c r="P62" s="526"/>
      <c r="Q62" s="526"/>
      <c r="R62" s="526"/>
      <c r="S62" s="526"/>
    </row>
    <row r="63" spans="2:19" ht="28.5" customHeight="1">
      <c r="D63" s="117" t="s">
        <v>548</v>
      </c>
      <c r="E63" s="239"/>
      <c r="F63" s="240"/>
      <c r="G63" s="240"/>
      <c r="H63" s="241"/>
      <c r="I63" s="240"/>
      <c r="J63" s="240"/>
      <c r="K63" s="241"/>
      <c r="L63" s="240"/>
      <c r="M63" s="204"/>
      <c r="N63" s="525"/>
      <c r="O63" s="525"/>
      <c r="P63" s="526"/>
      <c r="Q63" s="526"/>
      <c r="R63" s="526"/>
      <c r="S63" s="526"/>
    </row>
    <row r="64" spans="2:19" ht="28.5" customHeight="1">
      <c r="D64" s="117" t="s">
        <v>526</v>
      </c>
      <c r="E64" s="239"/>
      <c r="F64" s="240"/>
      <c r="G64" s="240"/>
      <c r="H64" s="241"/>
      <c r="I64" s="240"/>
      <c r="J64" s="240"/>
      <c r="K64" s="241"/>
      <c r="L64" s="240"/>
      <c r="M64" s="204"/>
      <c r="N64" s="525"/>
      <c r="O64" s="525"/>
      <c r="P64" s="526"/>
      <c r="Q64" s="526"/>
      <c r="R64" s="526"/>
      <c r="S64" s="526"/>
    </row>
    <row r="65" spans="4:19" ht="28.5" customHeight="1">
      <c r="D65" s="117" t="s">
        <v>527</v>
      </c>
      <c r="E65" s="239"/>
      <c r="F65" s="240"/>
      <c r="G65" s="240"/>
      <c r="H65" s="241"/>
      <c r="I65" s="240"/>
      <c r="J65" s="240"/>
      <c r="K65" s="241"/>
      <c r="L65" s="240"/>
      <c r="M65" s="204"/>
      <c r="N65" s="525"/>
      <c r="O65" s="525"/>
      <c r="P65" s="526"/>
      <c r="Q65" s="526"/>
      <c r="R65" s="526"/>
      <c r="S65" s="526"/>
    </row>
    <row r="66" spans="4:19" ht="28.5" customHeight="1">
      <c r="D66" s="117" t="s">
        <v>549</v>
      </c>
      <c r="E66" s="239"/>
      <c r="F66" s="240"/>
      <c r="G66" s="240"/>
      <c r="H66" s="241"/>
      <c r="I66" s="240"/>
      <c r="J66" s="240"/>
      <c r="K66" s="241"/>
      <c r="L66" s="240"/>
      <c r="M66" s="204"/>
      <c r="N66" s="525"/>
      <c r="O66" s="525"/>
      <c r="P66" s="526"/>
      <c r="Q66" s="526"/>
      <c r="R66" s="526"/>
      <c r="S66" s="526"/>
    </row>
    <row r="67" spans="4:19" ht="21" customHeight="1">
      <c r="D67" s="238"/>
    </row>
    <row r="68" spans="4:19" ht="18" customHeight="1">
      <c r="D68" s="13" t="s">
        <v>550</v>
      </c>
    </row>
    <row r="69" spans="4:19" ht="21" customHeight="1">
      <c r="D69" s="431" t="s">
        <v>551</v>
      </c>
      <c r="E69" s="522"/>
      <c r="F69" s="523"/>
      <c r="G69" s="523"/>
      <c r="H69" s="523"/>
      <c r="I69" s="523"/>
      <c r="J69" s="523"/>
      <c r="K69" s="523"/>
      <c r="L69" s="523"/>
      <c r="M69" s="524"/>
    </row>
    <row r="70" spans="4:19" ht="23.25" customHeight="1">
      <c r="D70" s="521"/>
      <c r="E70" s="522"/>
      <c r="F70" s="523"/>
      <c r="G70" s="523"/>
      <c r="H70" s="523"/>
      <c r="I70" s="523"/>
      <c r="J70" s="523"/>
      <c r="K70" s="523"/>
      <c r="L70" s="523"/>
      <c r="M70" s="524"/>
    </row>
    <row r="71" spans="4:19" ht="20.25" customHeight="1">
      <c r="D71" s="521"/>
      <c r="E71" s="522"/>
      <c r="F71" s="523"/>
      <c r="G71" s="523"/>
      <c r="H71" s="523"/>
      <c r="I71" s="523"/>
      <c r="J71" s="523"/>
      <c r="K71" s="523"/>
      <c r="L71" s="523"/>
      <c r="M71" s="524"/>
    </row>
    <row r="72" spans="4:19" ht="20.25" customHeight="1">
      <c r="D72" s="449"/>
      <c r="E72" s="522"/>
      <c r="F72" s="523"/>
      <c r="G72" s="523"/>
      <c r="H72" s="523"/>
      <c r="I72" s="523"/>
      <c r="J72" s="523"/>
      <c r="K72" s="523"/>
      <c r="L72" s="523"/>
      <c r="M72" s="524"/>
    </row>
  </sheetData>
  <mergeCells count="33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E62:F62"/>
    <mergeCell ref="G62:M62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49:G53 I7:J11 F7:G11 O7:P11 L7:M11 N32:S32 L13:M17 R39:S41 O13:P13 O15:P17 R15:S17 L19:M23 N14:S14 O19:P19 O21:P23 R21:S23 L25:M29 N20:S20 O25:P25 O27:P29 R27:S29 L31:M35 N26:S26 O31:P31 O33:P35 R33:S35 F43:G47 I43:J47 L43:M47 O43:P47 R43:S47 R49:S53 I49:J53 L49:M53 O49:P53 R7:S11 F13:G17 I13:J17 F19:G23 I19:J23 F25:G29 I25:J29 F31:G35 I31:J35 F37:G41 I37:J41 L37:M41 O37:P37 O39:P41 R13:S13 R19:S19 R25:S25 R31:S31 R37:S37 N38:S38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55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3A4034-6F5F-4689-8398-F5CC705607F4}"/>
</file>

<file path=customXml/itemProps2.xml><?xml version="1.0" encoding="utf-8"?>
<ds:datastoreItem xmlns:ds="http://schemas.openxmlformats.org/officeDocument/2006/customXml" ds:itemID="{20BBC74C-BF5A-4530-85A1-A2DAA7BCF584}"/>
</file>

<file path=customXml/itemProps3.xml><?xml version="1.0" encoding="utf-8"?>
<ds:datastoreItem xmlns:ds="http://schemas.openxmlformats.org/officeDocument/2006/customXml" ds:itemID="{D4C817A0-3894-4D07-B49A-F224644C61AE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