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inkml+xml" PartName="/xl/ink/ink1.xml"/>
  <Override ContentType="application/inkml+xml" PartName="/xl/ink/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6_{D3ACACEC-4DDD-4061-A0E5-5B09F5958AF2}" xr6:coauthVersionLast="47" xr6:coauthVersionMax="47" xr10:uidLastSave="{00000000-0000-0000-0000-000000000000}"/>
  <bookViews>
    <workbookView xWindow="-120" yWindow="-16320" windowWidth="29040" windowHeight="15720" firstSheet="1" activeTab="5" xr2:uid="{19650275-CAAB-4349-8EA7-5D3F786EB00F}"/>
  </bookViews>
  <sheets>
    <sheet name="①排出量推計シート_自治体例（大・子、組成）" sheetId="20" r:id="rId1"/>
    <sheet name="←入力項目の計算" sheetId="16" r:id="rId2"/>
    <sheet name="①入力シート" sheetId="8" r:id="rId3"/>
    <sheet name="②排出量推計シート_自治体例（事・家）" sheetId="18" r:id="rId4"/>
    <sheet name="←入力項目計算" sheetId="21" r:id="rId5"/>
    <sheet name="②入力シート" sheetId="1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G16" i="8"/>
  <c r="H16" i="8"/>
  <c r="E16" i="8"/>
  <c r="G4" i="21"/>
  <c r="H4" i="21" s="1"/>
  <c r="I4" i="21" s="1"/>
  <c r="G6" i="21"/>
  <c r="H6" i="21" s="1"/>
  <c r="I6" i="21" s="1"/>
  <c r="G8" i="21"/>
  <c r="H8" i="21" s="1"/>
  <c r="I8" i="21" s="1"/>
  <c r="F62" i="21"/>
  <c r="G62" i="21" s="1"/>
  <c r="H62" i="21" s="1"/>
  <c r="F60" i="21"/>
  <c r="G60" i="21" s="1"/>
  <c r="H60" i="21" s="1"/>
  <c r="F58" i="21"/>
  <c r="G58" i="21" s="1"/>
  <c r="H58" i="21" s="1"/>
  <c r="F56" i="21"/>
  <c r="G56" i="21" s="1"/>
  <c r="H56" i="21" s="1"/>
  <c r="F54" i="21"/>
  <c r="G54" i="21" s="1"/>
  <c r="H54" i="21" s="1"/>
  <c r="F52" i="21"/>
  <c r="G52" i="21" s="1"/>
  <c r="H52" i="21" s="1"/>
  <c r="G10" i="21"/>
  <c r="H10" i="21" s="1"/>
  <c r="I10" i="21" s="1"/>
  <c r="N7" i="21"/>
  <c r="M7" i="21"/>
  <c r="L7" i="21"/>
  <c r="G14" i="21"/>
  <c r="H14" i="21" s="1"/>
  <c r="I14" i="21" s="1"/>
  <c r="G12" i="21"/>
  <c r="H12" i="21" s="1"/>
  <c r="I12" i="21" s="1"/>
  <c r="F26" i="21"/>
  <c r="F25" i="21"/>
  <c r="F24" i="21"/>
  <c r="F23" i="21"/>
  <c r="F22" i="21"/>
  <c r="F21" i="21"/>
  <c r="E15" i="20"/>
  <c r="E16" i="20" s="1"/>
  <c r="E17" i="20" s="1"/>
  <c r="E12" i="20"/>
  <c r="E13" i="20" s="1"/>
  <c r="F10" i="16"/>
  <c r="G10" i="16" s="1"/>
  <c r="H10" i="16" s="1"/>
  <c r="F8" i="16"/>
  <c r="G8" i="16" s="1"/>
  <c r="H8" i="16" s="1"/>
  <c r="F6" i="16"/>
  <c r="G6" i="16" s="1"/>
  <c r="H6" i="16" s="1"/>
  <c r="F15" i="18"/>
  <c r="F20" i="18"/>
  <c r="F19" i="18"/>
  <c r="F18" i="18"/>
  <c r="F17" i="18"/>
  <c r="F16" i="18"/>
  <c r="I19" i="17"/>
  <c r="H19" i="17"/>
  <c r="G19" i="17"/>
  <c r="F19" i="17"/>
  <c r="I18" i="17"/>
  <c r="H18" i="17"/>
  <c r="G18" i="17"/>
  <c r="F18" i="17"/>
  <c r="I17" i="17"/>
  <c r="H17" i="17"/>
  <c r="G17" i="17"/>
  <c r="F17" i="17"/>
  <c r="I16" i="17"/>
  <c r="H16" i="17"/>
  <c r="G16" i="17"/>
  <c r="F16" i="17"/>
  <c r="G14" i="17"/>
  <c r="F14" i="17"/>
  <c r="F15" i="17"/>
  <c r="E12" i="16"/>
  <c r="F12" i="16" s="1"/>
  <c r="G12" i="16" s="1"/>
  <c r="H12" i="16" s="1"/>
  <c r="F18" i="8"/>
  <c r="F19" i="8" s="1"/>
  <c r="F20" i="8" s="1"/>
  <c r="F15" i="8"/>
  <c r="H18" i="8"/>
  <c r="H19" i="8" s="1"/>
  <c r="H20" i="8" s="1"/>
  <c r="G18" i="8"/>
  <c r="G19" i="8" s="1"/>
  <c r="G20" i="8" s="1"/>
  <c r="E18" i="8"/>
  <c r="E19" i="8" s="1"/>
  <c r="E20" i="8" s="1"/>
  <c r="E15" i="8"/>
  <c r="F17" i="8" l="1"/>
  <c r="F21" i="8" s="1"/>
  <c r="F22" i="8" s="1"/>
  <c r="F23" i="8" s="1"/>
  <c r="E17" i="8"/>
  <c r="E14" i="20"/>
  <c r="E18" i="20" s="1"/>
  <c r="E19" i="20" s="1"/>
  <c r="E20" i="20" s="1"/>
  <c r="G19" i="18"/>
  <c r="G15" i="18"/>
  <c r="F27" i="21"/>
  <c r="F28" i="21" s="1"/>
  <c r="G26" i="21"/>
  <c r="G25" i="21"/>
  <c r="G24" i="21"/>
  <c r="G23" i="21"/>
  <c r="G22" i="21"/>
  <c r="G21" i="21"/>
  <c r="G15" i="20"/>
  <c r="G16" i="20" s="1"/>
  <c r="G17" i="20" s="1"/>
  <c r="F15" i="20"/>
  <c r="F16" i="20" s="1"/>
  <c r="F17" i="20" s="1"/>
  <c r="H15" i="20"/>
  <c r="H16" i="20" s="1"/>
  <c r="H17" i="20" s="1"/>
  <c r="F12" i="20"/>
  <c r="F13" i="20" s="1"/>
  <c r="F14" i="20" s="1"/>
  <c r="G20" i="18"/>
  <c r="G17" i="18"/>
  <c r="G18" i="18"/>
  <c r="G16" i="18"/>
  <c r="H15" i="18"/>
  <c r="I15" i="18"/>
  <c r="F21" i="18"/>
  <c r="F22" i="18" s="1"/>
  <c r="G15" i="17"/>
  <c r="G20" i="17" s="1"/>
  <c r="G21" i="17" s="1"/>
  <c r="H14" i="17"/>
  <c r="I14" i="17"/>
  <c r="F20" i="17"/>
  <c r="F21" i="17" s="1"/>
  <c r="H15" i="8"/>
  <c r="H17" i="8" s="1"/>
  <c r="H21" i="8" s="1"/>
  <c r="H22" i="8" s="1"/>
  <c r="H23" i="8" s="1"/>
  <c r="G15" i="8"/>
  <c r="G17" i="8" s="1"/>
  <c r="G21" i="8" s="1"/>
  <c r="G22" i="8" s="1"/>
  <c r="G23" i="8" s="1"/>
  <c r="E21" i="8"/>
  <c r="E22" i="8" s="1"/>
  <c r="E23" i="8" s="1"/>
  <c r="I19" i="18" l="1"/>
  <c r="H19" i="18"/>
  <c r="H26" i="21"/>
  <c r="I26" i="21"/>
  <c r="G27" i="21"/>
  <c r="G28" i="21" s="1"/>
  <c r="I25" i="21"/>
  <c r="H25" i="21"/>
  <c r="I24" i="21"/>
  <c r="H24" i="21"/>
  <c r="I23" i="21"/>
  <c r="H23" i="21"/>
  <c r="I22" i="21"/>
  <c r="H22" i="21"/>
  <c r="I21" i="21"/>
  <c r="H21" i="21"/>
  <c r="F18" i="20"/>
  <c r="F19" i="20" s="1"/>
  <c r="F20" i="20" s="1"/>
  <c r="H12" i="20"/>
  <c r="H13" i="20" s="1"/>
  <c r="H14" i="20" s="1"/>
  <c r="H18" i="20" s="1"/>
  <c r="H19" i="20" s="1"/>
  <c r="H20" i="20" s="1"/>
  <c r="G12" i="20"/>
  <c r="G13" i="20" s="1"/>
  <c r="G14" i="20" s="1"/>
  <c r="G18" i="20" s="1"/>
  <c r="G19" i="20" s="1"/>
  <c r="G20" i="20" s="1"/>
  <c r="I20" i="18"/>
  <c r="H20" i="18"/>
  <c r="G21" i="18"/>
  <c r="G22" i="18" s="1"/>
  <c r="H17" i="18"/>
  <c r="I17" i="18"/>
  <c r="H18" i="18"/>
  <c r="I18" i="18"/>
  <c r="H16" i="18"/>
  <c r="I16" i="18"/>
  <c r="I15" i="17"/>
  <c r="I20" i="17" s="1"/>
  <c r="I21" i="17" s="1"/>
  <c r="H15" i="17"/>
  <c r="H20" i="17" s="1"/>
  <c r="H21" i="17" s="1"/>
  <c r="H27" i="21" l="1"/>
  <c r="H28" i="21" s="1"/>
  <c r="I27" i="21"/>
  <c r="I28" i="21" s="1"/>
  <c r="I21" i="18"/>
  <c r="I22" i="18" s="1"/>
  <c r="H21" i="18"/>
  <c r="H22" i="18" s="1"/>
</calcChain>
</file>

<file path=xl/sharedStrings.xml><?xml version="1.0" encoding="utf-8"?>
<sst xmlns="http://schemas.openxmlformats.org/spreadsheetml/2006/main" count="208" uniqueCount="90">
  <si>
    <t>使用量(万ｔ/年)</t>
    <rPh sb="0" eb="3">
      <t>シヨウリョウ</t>
    </rPh>
    <rPh sb="4" eb="5">
      <t>マン</t>
    </rPh>
    <rPh sb="7" eb="8">
      <t>ネン</t>
    </rPh>
    <phoneticPr fontId="2"/>
  </si>
  <si>
    <t>使用人口（千人）</t>
    <rPh sb="0" eb="4">
      <t>シヨウジンコウ</t>
    </rPh>
    <rPh sb="5" eb="6">
      <t>セン</t>
    </rPh>
    <rPh sb="6" eb="7">
      <t>ニン</t>
    </rPh>
    <phoneticPr fontId="2"/>
  </si>
  <si>
    <t>大人</t>
    <phoneticPr fontId="2"/>
  </si>
  <si>
    <t>子ども</t>
    <phoneticPr fontId="2"/>
  </si>
  <si>
    <t>年間排出量(万ｔ/年)</t>
    <rPh sb="0" eb="2">
      <t>ネンカン</t>
    </rPh>
    <rPh sb="2" eb="5">
      <t>ハイシュツリョウ</t>
    </rPh>
    <rPh sb="6" eb="7">
      <t>マン</t>
    </rPh>
    <rPh sb="9" eb="10">
      <t>ネン</t>
    </rPh>
    <phoneticPr fontId="2"/>
  </si>
  <si>
    <t>年間排出量(万ｔ/年)</t>
    <rPh sb="0" eb="2">
      <t>ネンカン</t>
    </rPh>
    <rPh sb="2" eb="5">
      <t>ハイシュツリョウ</t>
    </rPh>
    <phoneticPr fontId="2"/>
  </si>
  <si>
    <t>0~3歳人口(人)</t>
    <rPh sb="3" eb="6">
      <t>サイジンコウ</t>
    </rPh>
    <phoneticPr fontId="2"/>
  </si>
  <si>
    <t>使用済紙おむつ排出量合計(万ｔ/年)</t>
    <phoneticPr fontId="2"/>
  </si>
  <si>
    <t>一般廃棄物排出量に占める紙おむつの割合（％）</t>
    <rPh sb="9" eb="10">
      <t>シ</t>
    </rPh>
    <rPh sb="12" eb="13">
      <t>カミ</t>
    </rPh>
    <rPh sb="17" eb="19">
      <t>ワリアイ</t>
    </rPh>
    <phoneticPr fontId="2"/>
  </si>
  <si>
    <t>入力部分</t>
    <rPh sb="0" eb="3">
      <t>ニュウリョクブ</t>
    </rPh>
    <rPh sb="3" eb="4">
      <t>ブン</t>
    </rPh>
    <phoneticPr fontId="2"/>
  </si>
  <si>
    <t>使用済紙おむつの年間排出量</t>
    <phoneticPr fontId="2"/>
  </si>
  <si>
    <t>2030年</t>
    <phoneticPr fontId="2"/>
  </si>
  <si>
    <t>2040年</t>
    <phoneticPr fontId="2"/>
  </si>
  <si>
    <t>2050年</t>
    <phoneticPr fontId="2"/>
  </si>
  <si>
    <t>子供用</t>
    <rPh sb="0" eb="3">
      <t>コドモヨウ</t>
    </rPh>
    <phoneticPr fontId="2"/>
  </si>
  <si>
    <t>出力結果</t>
    <rPh sb="0" eb="4">
      <t>シュツリョクケッカ</t>
    </rPh>
    <phoneticPr fontId="2"/>
  </si>
  <si>
    <t>一般廃棄物排出量(万ｔ/年)※１</t>
    <phoneticPr fontId="2"/>
  </si>
  <si>
    <t>大人用</t>
    <phoneticPr fontId="2"/>
  </si>
  <si>
    <t>子ども用</t>
    <rPh sb="0" eb="1">
      <t>コ</t>
    </rPh>
    <rPh sb="3" eb="4">
      <t>ヨウ</t>
    </rPh>
    <phoneticPr fontId="2"/>
  </si>
  <si>
    <t>一般廃棄物排出量に占める紙おむつの割合</t>
    <phoneticPr fontId="2"/>
  </si>
  <si>
    <t>算出に必要なデータ項目</t>
    <rPh sb="0" eb="2">
      <t>サンシュツ</t>
    </rPh>
    <rPh sb="3" eb="5">
      <t>ヒツヨウ</t>
    </rPh>
    <rPh sb="9" eb="11">
      <t>コウモク</t>
    </rPh>
    <phoneticPr fontId="2"/>
  </si>
  <si>
    <t>出力データ</t>
    <rPh sb="0" eb="2">
      <t>シュツリョク</t>
    </rPh>
    <phoneticPr fontId="2"/>
  </si>
  <si>
    <t>要支援者数(要支援1~2)(人)</t>
    <rPh sb="0" eb="5">
      <t>ヨウシエンシャスウ</t>
    </rPh>
    <rPh sb="6" eb="9">
      <t>ヨウシエン</t>
    </rPh>
    <rPh sb="14" eb="15">
      <t>ニン</t>
    </rPh>
    <phoneticPr fontId="2"/>
  </si>
  <si>
    <t>要介護者数(要介護1~5)(人)</t>
    <rPh sb="0" eb="5">
      <t>ヨウカイゴシャスウ</t>
    </rPh>
    <rPh sb="6" eb="9">
      <t>ヨウカイゴ</t>
    </rPh>
    <phoneticPr fontId="2"/>
  </si>
  <si>
    <t>2023年</t>
    <phoneticPr fontId="2"/>
  </si>
  <si>
    <t>使用済紙おむつ以外の一般廃棄物排出量の割合（％）</t>
    <phoneticPr fontId="2"/>
  </si>
  <si>
    <t>※１　自治体の場合は国立環境研究所の一般廃棄物データビジュアライゼーション（自治体支援ツール）を参照</t>
    <rPh sb="3" eb="6">
      <t>ジチタイ</t>
    </rPh>
    <rPh sb="7" eb="9">
      <t>バアイ</t>
    </rPh>
    <rPh sb="10" eb="17">
      <t>コクリツカンキョウケンキュウショ</t>
    </rPh>
    <phoneticPr fontId="2"/>
  </si>
  <si>
    <t>大人用</t>
    <rPh sb="0" eb="3">
      <t>オトナヨウ</t>
    </rPh>
    <phoneticPr fontId="2"/>
  </si>
  <si>
    <t>介護施設</t>
    <rPh sb="0" eb="4">
      <t>カイゴシセツ</t>
    </rPh>
    <phoneticPr fontId="2"/>
  </si>
  <si>
    <t>老人福祉施設等定員数</t>
    <rPh sb="0" eb="7">
      <t>ロウジンフクシシセツナド</t>
    </rPh>
    <rPh sb="7" eb="9">
      <t>テイイン</t>
    </rPh>
    <rPh sb="9" eb="10">
      <t>スウ</t>
    </rPh>
    <phoneticPr fontId="2"/>
  </si>
  <si>
    <t>病院</t>
    <rPh sb="0" eb="2">
      <t>ビョウイン</t>
    </rPh>
    <phoneticPr fontId="2"/>
  </si>
  <si>
    <t>病養病床数</t>
    <rPh sb="0" eb="1">
      <t>ビョウ</t>
    </rPh>
    <rPh sb="1" eb="2">
      <t>ヨウ</t>
    </rPh>
    <rPh sb="2" eb="5">
      <t>ビョウショウスウ</t>
    </rPh>
    <rPh sb="4" eb="5">
      <t>スウ</t>
    </rPh>
    <phoneticPr fontId="2"/>
  </si>
  <si>
    <t>精神病床数</t>
    <rPh sb="0" eb="5">
      <t>セイシンビョウショウスウ</t>
    </rPh>
    <phoneticPr fontId="2"/>
  </si>
  <si>
    <t>保育施設</t>
    <rPh sb="0" eb="4">
      <t>ホイクシセツ</t>
    </rPh>
    <phoneticPr fontId="2"/>
  </si>
  <si>
    <t>保育施設定員数</t>
    <rPh sb="0" eb="7">
      <t>ホイクシセツテイインスウ</t>
    </rPh>
    <phoneticPr fontId="2"/>
  </si>
  <si>
    <t>乳幼児対象医療施設の病床数</t>
    <rPh sb="0" eb="9">
      <t>ニュウヨウジタイショウイリョウシセツ</t>
    </rPh>
    <rPh sb="10" eb="13">
      <t>ビョウショウスウ</t>
    </rPh>
    <phoneticPr fontId="2"/>
  </si>
  <si>
    <t>一般病床数（産科・産婦人科以外）</t>
    <phoneticPr fontId="2"/>
  </si>
  <si>
    <t>2023年</t>
    <rPh sb="4" eb="5">
      <t>ネン</t>
    </rPh>
    <phoneticPr fontId="2"/>
  </si>
  <si>
    <t>2030年</t>
    <rPh sb="4" eb="5">
      <t>ネン</t>
    </rPh>
    <phoneticPr fontId="2"/>
  </si>
  <si>
    <t>2040年</t>
    <rPh sb="4" eb="5">
      <t>ネン</t>
    </rPh>
    <phoneticPr fontId="2"/>
  </si>
  <si>
    <t>2050年</t>
    <rPh sb="4" eb="5">
      <t>ネン</t>
    </rPh>
    <phoneticPr fontId="2"/>
  </si>
  <si>
    <t>老人福祉施設等</t>
    <rPh sb="0" eb="7">
      <t>ロウジンフクシシセツナド</t>
    </rPh>
    <phoneticPr fontId="2"/>
  </si>
  <si>
    <t>一般病床（産科・産婦人科以外）</t>
    <phoneticPr fontId="2"/>
  </si>
  <si>
    <t>病養病床</t>
    <rPh sb="0" eb="1">
      <t>ビョウ</t>
    </rPh>
    <rPh sb="1" eb="2">
      <t>ヨウビョウショウスウ</t>
    </rPh>
    <phoneticPr fontId="2"/>
  </si>
  <si>
    <t>精神病床</t>
    <rPh sb="0" eb="2">
      <t>セイシン</t>
    </rPh>
    <rPh sb="2" eb="4">
      <t>ビョウショウ</t>
    </rPh>
    <phoneticPr fontId="2"/>
  </si>
  <si>
    <t>保育施設</t>
    <rPh sb="0" eb="2">
      <t>ホイク</t>
    </rPh>
    <rPh sb="2" eb="4">
      <t>シセツ</t>
    </rPh>
    <phoneticPr fontId="2"/>
  </si>
  <si>
    <t>乳幼児対象医療施設</t>
    <rPh sb="0" eb="9">
      <t>ニュウヨウジタイショウイリョウシセツ</t>
    </rPh>
    <phoneticPr fontId="2"/>
  </si>
  <si>
    <t>全施設の排出量（万ｔ/年）</t>
    <rPh sb="0" eb="3">
      <t>ゼンシセツ</t>
    </rPh>
    <rPh sb="4" eb="7">
      <t>ハイシュツリョウ</t>
    </rPh>
    <rPh sb="8" eb="9">
      <t>マン</t>
    </rPh>
    <rPh sb="11" eb="12">
      <t>ネン</t>
    </rPh>
    <phoneticPr fontId="2"/>
  </si>
  <si>
    <t>家庭系紙おむつの排出量（万ｔ/年）</t>
    <rPh sb="0" eb="3">
      <t>カテイケイ</t>
    </rPh>
    <rPh sb="3" eb="4">
      <t>カミ</t>
    </rPh>
    <rPh sb="8" eb="11">
      <t>ハイシュツリョウ</t>
    </rPh>
    <phoneticPr fontId="2"/>
  </si>
  <si>
    <t>事業系・家庭系の合計排出量（万ｔ/年）</t>
    <rPh sb="8" eb="10">
      <t>ゴウケイ</t>
    </rPh>
    <rPh sb="10" eb="12">
      <t>ハイシュツ</t>
    </rPh>
    <phoneticPr fontId="2"/>
  </si>
  <si>
    <t>出力項目</t>
    <rPh sb="0" eb="2">
      <t>シュツリョク</t>
    </rPh>
    <rPh sb="2" eb="4">
      <t>コウモク</t>
    </rPh>
    <phoneticPr fontId="2"/>
  </si>
  <si>
    <t>入力項目</t>
  </si>
  <si>
    <t>各施設の排出量</t>
    <rPh sb="0" eb="1">
      <t>カク</t>
    </rPh>
    <rPh sb="1" eb="3">
      <t>シセツ</t>
    </rPh>
    <rPh sb="4" eb="7">
      <t>ハイシュツリョウ</t>
    </rPh>
    <phoneticPr fontId="2"/>
  </si>
  <si>
    <t>老人福祉施設等定員数〔人〕</t>
    <rPh sb="0" eb="7">
      <t>ロウジンフクシシセツナド</t>
    </rPh>
    <rPh sb="7" eb="9">
      <t>テイイン</t>
    </rPh>
    <rPh sb="9" eb="10">
      <t>スウ</t>
    </rPh>
    <phoneticPr fontId="2"/>
  </si>
  <si>
    <t>保育施設定員数〔人〕</t>
    <rPh sb="0" eb="7">
      <t>ホイクシセツテイインスウ</t>
    </rPh>
    <phoneticPr fontId="2"/>
  </si>
  <si>
    <t>一般病床数（産科・産婦人科以外）〔人〕</t>
    <phoneticPr fontId="2"/>
  </si>
  <si>
    <t>病養病床数〔床〕</t>
    <rPh sb="0" eb="1">
      <t>ビョウ</t>
    </rPh>
    <rPh sb="1" eb="2">
      <t>ヨウ</t>
    </rPh>
    <rPh sb="2" eb="5">
      <t>ビョウショウスウ</t>
    </rPh>
    <rPh sb="4" eb="5">
      <t>スウ</t>
    </rPh>
    <rPh sb="6" eb="7">
      <t>ショウ</t>
    </rPh>
    <phoneticPr fontId="2"/>
  </si>
  <si>
    <t>精神病床数〔床〕</t>
    <rPh sb="0" eb="5">
      <t>セイシンビョウショウスウ</t>
    </rPh>
    <phoneticPr fontId="2"/>
  </si>
  <si>
    <t>乳幼児対象医療施設の病床数〔床〕</t>
    <rPh sb="0" eb="9">
      <t>ニュウヨウジタイショウイリョウシセツ</t>
    </rPh>
    <rPh sb="10" eb="13">
      <t>ビョウショウスウ</t>
    </rPh>
    <phoneticPr fontId="2"/>
  </si>
  <si>
    <t>事業系使用済紙おむつ排出量〔万ｔ/年〕</t>
    <rPh sb="0" eb="2">
      <t>ジギョウ</t>
    </rPh>
    <rPh sb="2" eb="3">
      <t>ケイ</t>
    </rPh>
    <rPh sb="3" eb="5">
      <t>シヨウ</t>
    </rPh>
    <rPh sb="5" eb="6">
      <t>ズミ</t>
    </rPh>
    <rPh sb="6" eb="7">
      <t>カミ</t>
    </rPh>
    <rPh sb="10" eb="13">
      <t>ハイシュツリョウ</t>
    </rPh>
    <rPh sb="14" eb="15">
      <t>マン</t>
    </rPh>
    <rPh sb="17" eb="18">
      <t>ネン</t>
    </rPh>
    <phoneticPr fontId="2"/>
  </si>
  <si>
    <t>家庭系使用済紙おむつ排出量〔万ｔ/年〕</t>
    <rPh sb="0" eb="3">
      <t>カテイケイ</t>
    </rPh>
    <rPh sb="3" eb="6">
      <t>シヨウズ</t>
    </rPh>
    <rPh sb="6" eb="7">
      <t>カミ</t>
    </rPh>
    <rPh sb="10" eb="13">
      <t>ハイシュツリョウ</t>
    </rPh>
    <phoneticPr fontId="2"/>
  </si>
  <si>
    <t>事業系・家庭系の使用済紙おむつ排出量〔万ｔ/年〕※２</t>
    <rPh sb="8" eb="11">
      <t>シヨウズミ</t>
    </rPh>
    <rPh sb="11" eb="12">
      <t>カミ</t>
    </rPh>
    <rPh sb="15" eb="17">
      <t>ハイシュツ</t>
    </rPh>
    <phoneticPr fontId="2"/>
  </si>
  <si>
    <t>※２　大人用・子ども用の内訳を含む使用済紙おむつ排出量推計により、全体排出量を算出</t>
    <rPh sb="33" eb="38">
      <t>ゼンタイハイシュツリョウ</t>
    </rPh>
    <rPh sb="39" eb="41">
      <t>サンシュツ</t>
    </rPh>
    <phoneticPr fontId="2"/>
  </si>
  <si>
    <t>入力項目</t>
    <phoneticPr fontId="2"/>
  </si>
  <si>
    <t>2023→2030</t>
    <phoneticPr fontId="2"/>
  </si>
  <si>
    <t>2030→2040</t>
    <phoneticPr fontId="2"/>
  </si>
  <si>
    <t>2040→2050</t>
    <phoneticPr fontId="2"/>
  </si>
  <si>
    <t>各倍率</t>
    <rPh sb="0" eb="1">
      <t>カク</t>
    </rPh>
    <rPh sb="1" eb="3">
      <t>バイリツ</t>
    </rPh>
    <phoneticPr fontId="2"/>
  </si>
  <si>
    <t>要介護・要支援者の増加率の平均</t>
    <rPh sb="0" eb="3">
      <t>ヨウカイゴ</t>
    </rPh>
    <rPh sb="4" eb="8">
      <t>ヨウシエンシャ</t>
    </rPh>
    <rPh sb="9" eb="11">
      <t>ゾウカ</t>
    </rPh>
    <rPh sb="11" eb="12">
      <t>リツ</t>
    </rPh>
    <rPh sb="13" eb="15">
      <t>ヘイキン</t>
    </rPh>
    <phoneticPr fontId="2"/>
  </si>
  <si>
    <t>出力項目(各施設の排出量)</t>
    <rPh sb="0" eb="2">
      <t>シュツリョク</t>
    </rPh>
    <rPh sb="2" eb="4">
      <t>コウモク</t>
    </rPh>
    <rPh sb="5" eb="6">
      <t>カク</t>
    </rPh>
    <rPh sb="6" eb="8">
      <t>シセツ</t>
    </rPh>
    <rPh sb="9" eb="12">
      <t>ハイシュツリョウ</t>
    </rPh>
    <phoneticPr fontId="2"/>
  </si>
  <si>
    <t>老人福祉施設等〔万ｔ/年〕</t>
    <rPh sb="0" eb="7">
      <t>ロウジンフクシシセツナド</t>
    </rPh>
    <phoneticPr fontId="2"/>
  </si>
  <si>
    <t>一般病床（産科・産婦人科以外）〔万ｔ/年〕</t>
    <phoneticPr fontId="2"/>
  </si>
  <si>
    <t>病養病床〔万ｔ/年〕</t>
    <rPh sb="0" eb="1">
      <t>ビョウ</t>
    </rPh>
    <rPh sb="1" eb="2">
      <t>ヨウビョウショウスウ</t>
    </rPh>
    <phoneticPr fontId="2"/>
  </si>
  <si>
    <t>精神病床〔万ｔ/年〕</t>
    <rPh sb="0" eb="2">
      <t>セイシン</t>
    </rPh>
    <rPh sb="2" eb="4">
      <t>ビョウショウ</t>
    </rPh>
    <phoneticPr fontId="2"/>
  </si>
  <si>
    <t>保育施設〔万ｔ/年〕</t>
    <rPh sb="0" eb="2">
      <t>ホイク</t>
    </rPh>
    <rPh sb="2" eb="4">
      <t>シセツ</t>
    </rPh>
    <phoneticPr fontId="2"/>
  </si>
  <si>
    <t>乳幼児対象医療施設〔万ｔ/年〕</t>
    <rPh sb="0" eb="9">
      <t>ニュウヨウジタイショウイリョウシセツ</t>
    </rPh>
    <phoneticPr fontId="2"/>
  </si>
  <si>
    <t>※２　大人用・子ども用の内訳を含む使用済紙おむつ排出量推計より全体排出量を算出</t>
    <rPh sb="31" eb="36">
      <t>ゼンタイハイシュツリョウ</t>
    </rPh>
    <rPh sb="37" eb="39">
      <t>サンシュツ</t>
    </rPh>
    <phoneticPr fontId="2"/>
  </si>
  <si>
    <t>入力項目</t>
    <rPh sb="2" eb="4">
      <t>コウモク</t>
    </rPh>
    <phoneticPr fontId="2"/>
  </si>
  <si>
    <t>出力項目</t>
    <phoneticPr fontId="2"/>
  </si>
  <si>
    <t>子ども</t>
    <rPh sb="0" eb="1">
      <t>コ</t>
    </rPh>
    <phoneticPr fontId="2"/>
  </si>
  <si>
    <t>※１　国立環境研究所の一般廃棄物データビジュアライゼーション（自治体支援ツール）の数値の活用が可能である</t>
    <rPh sb="3" eb="10">
      <t>コクリツカンキョウケンキュウショ</t>
    </rPh>
    <rPh sb="41" eb="43">
      <t>スウチ</t>
    </rPh>
    <rPh sb="44" eb="46">
      <t>カツヨウ</t>
    </rPh>
    <rPh sb="47" eb="49">
      <t>カノウ</t>
    </rPh>
    <phoneticPr fontId="2"/>
  </si>
  <si>
    <t>大人</t>
    <rPh sb="0" eb="2">
      <t>オトナ</t>
    </rPh>
    <phoneticPr fontId="2"/>
  </si>
  <si>
    <t>一般廃棄物排出量に占める使用済紙おむつの割合（％）</t>
    <rPh sb="9" eb="10">
      <t>シ</t>
    </rPh>
    <rPh sb="12" eb="15">
      <t>シヨウズ</t>
    </rPh>
    <rPh sb="15" eb="16">
      <t>カミ</t>
    </rPh>
    <rPh sb="20" eb="22">
      <t>ワリアイ</t>
    </rPh>
    <phoneticPr fontId="2"/>
  </si>
  <si>
    <r>
      <rPr>
        <sz val="16"/>
        <color theme="1"/>
        <rFont val="游ゴシック"/>
        <family val="3"/>
        <charset val="128"/>
      </rPr>
      <t>←</t>
    </r>
    <r>
      <rPr>
        <sz val="16"/>
        <color theme="1"/>
        <rFont val="游ゴシック"/>
        <family val="3"/>
        <charset val="128"/>
        <scheme val="minor"/>
      </rPr>
      <t>要支援・要介護者、０～３歳人口は国の増減率に併せた</t>
    </r>
    <rPh sb="1" eb="4">
      <t>ヨウシエン</t>
    </rPh>
    <rPh sb="5" eb="8">
      <t>ヨウカイゴ</t>
    </rPh>
    <rPh sb="13" eb="14">
      <t>サイ</t>
    </rPh>
    <rPh sb="14" eb="16">
      <t>ジンコウ</t>
    </rPh>
    <rPh sb="17" eb="18">
      <t>クニ</t>
    </rPh>
    <rPh sb="19" eb="22">
      <t>ゾウゲンリツ</t>
    </rPh>
    <rPh sb="23" eb="24">
      <t>アワ</t>
    </rPh>
    <phoneticPr fontId="2"/>
  </si>
  <si>
    <r>
      <rPr>
        <sz val="16"/>
        <color theme="1"/>
        <rFont val="游ゴシック"/>
        <family val="3"/>
        <charset val="128"/>
      </rPr>
      <t>←</t>
    </r>
    <r>
      <rPr>
        <sz val="16"/>
        <color theme="1"/>
        <rFont val="游ゴシック"/>
        <family val="3"/>
        <charset val="128"/>
        <scheme val="minor"/>
      </rPr>
      <t>国の増減率に併せた（図2-4　計算エクセルに一般廃棄物排出量の予測について記載）</t>
    </r>
    <rPh sb="1" eb="2">
      <t>クニ</t>
    </rPh>
    <rPh sb="3" eb="6">
      <t>ゾウゲンリツ</t>
    </rPh>
    <rPh sb="7" eb="8">
      <t>アワ</t>
    </rPh>
    <rPh sb="11" eb="12">
      <t>ズ</t>
    </rPh>
    <rPh sb="16" eb="18">
      <t>ケイサン</t>
    </rPh>
    <rPh sb="23" eb="28">
      <t>イッパンハイキブツ</t>
    </rPh>
    <rPh sb="28" eb="31">
      <t>ハイシュツリョウ</t>
    </rPh>
    <rPh sb="32" eb="34">
      <t>ヨソク</t>
    </rPh>
    <rPh sb="38" eb="40">
      <t>キサイ</t>
    </rPh>
    <phoneticPr fontId="2"/>
  </si>
  <si>
    <r>
      <rPr>
        <sz val="14"/>
        <color theme="1"/>
        <rFont val="Segoe UI Symbol"/>
        <family val="2"/>
        <charset val="1"/>
      </rPr>
      <t>←</t>
    </r>
    <r>
      <rPr>
        <sz val="14"/>
        <color theme="1"/>
        <rFont val="游ゴシック"/>
        <family val="2"/>
        <charset val="128"/>
        <scheme val="minor"/>
      </rPr>
      <t>要支援・要介護者人数は国の増減率に併せた</t>
    </r>
    <rPh sb="1" eb="4">
      <t>ヨウシエン</t>
    </rPh>
    <rPh sb="5" eb="8">
      <t>ヨウカイゴ</t>
    </rPh>
    <rPh sb="8" eb="11">
      <t>シャニンズ</t>
    </rPh>
    <rPh sb="12" eb="13">
      <t>クニ</t>
    </rPh>
    <rPh sb="14" eb="17">
      <t>ゾウゲンリツ</t>
    </rPh>
    <rPh sb="18" eb="19">
      <t>アワ</t>
    </rPh>
    <phoneticPr fontId="2"/>
  </si>
  <si>
    <t>事業系・家庭系の内訳を含む使用済紙おむつの年間排出量（自治体例）</t>
    <rPh sb="0" eb="3">
      <t>ジギョウケイ</t>
    </rPh>
    <rPh sb="4" eb="7">
      <t>カテイケイ</t>
    </rPh>
    <rPh sb="8" eb="10">
      <t>ウチワケ</t>
    </rPh>
    <rPh sb="11" eb="12">
      <t>フク</t>
    </rPh>
    <rPh sb="27" eb="31">
      <t>ジチタイレイ</t>
    </rPh>
    <phoneticPr fontId="2"/>
  </si>
  <si>
    <t>大人用・子ども用の内訳を含む使用済紙おむつの年間排出量（自治体例）</t>
    <rPh sb="0" eb="3">
      <t>オトナヨウ</t>
    </rPh>
    <rPh sb="4" eb="5">
      <t>コ</t>
    </rPh>
    <rPh sb="7" eb="8">
      <t>ヨウ</t>
    </rPh>
    <rPh sb="9" eb="11">
      <t>ウチワケ</t>
    </rPh>
    <rPh sb="12" eb="13">
      <t>フク</t>
    </rPh>
    <rPh sb="28" eb="32">
      <t>ジチタイレイ</t>
    </rPh>
    <phoneticPr fontId="2"/>
  </si>
  <si>
    <r>
      <rPr>
        <sz val="11"/>
        <color theme="1"/>
        <rFont val="游ゴシック"/>
        <family val="2"/>
        <charset val="128"/>
      </rPr>
      <t>←</t>
    </r>
    <r>
      <rPr>
        <sz val="11"/>
        <color theme="1"/>
        <rFont val="游ゴシック"/>
        <family val="2"/>
        <charset val="128"/>
        <scheme val="minor"/>
      </rPr>
      <t>国の要支援・要介護者人数の増減率（平均値）を、大人施設（介護施設、病院の計４項目）の入居者数の将来予測に使用</t>
    </r>
    <rPh sb="1" eb="2">
      <t>クニ</t>
    </rPh>
    <rPh sb="14" eb="17">
      <t>ゾウゲンリツ</t>
    </rPh>
    <rPh sb="18" eb="21">
      <t>ヘイキンチ</t>
    </rPh>
    <rPh sb="24" eb="26">
      <t>オトナ</t>
    </rPh>
    <rPh sb="26" eb="28">
      <t>シセツ</t>
    </rPh>
    <rPh sb="29" eb="33">
      <t>カイゴシセツ</t>
    </rPh>
    <rPh sb="34" eb="36">
      <t>ビョウイン</t>
    </rPh>
    <rPh sb="37" eb="38">
      <t>ケイ</t>
    </rPh>
    <rPh sb="39" eb="41">
      <t>コウモク</t>
    </rPh>
    <rPh sb="43" eb="47">
      <t>ニュウキョシャスウ</t>
    </rPh>
    <rPh sb="48" eb="50">
      <t>ショウライ</t>
    </rPh>
    <rPh sb="50" eb="52">
      <t>ヨソク</t>
    </rPh>
    <rPh sb="53" eb="55">
      <t>シヨウ</t>
    </rPh>
    <phoneticPr fontId="2"/>
  </si>
  <si>
    <t>←０～３歳人口の減少率を子供の紙おむつ排出施設（保育施設、病院の計２項目）の利用者数に使用</t>
    <rPh sb="24" eb="28">
      <t>ホイクシセツ</t>
    </rPh>
    <rPh sb="29" eb="31">
      <t>ビョウイン</t>
    </rPh>
    <rPh sb="32" eb="33">
      <t>ケイ</t>
    </rPh>
    <rPh sb="34" eb="36">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</si>
</sst>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
    <numFmt numFmtId="178" formatCode="0.0"/>
    <numFmt numFmtId="179" formatCode="#,##0.0_ "/>
    <numFmt numFmtId="180" formatCode="#,##0.0;[Red]\-#,##0.0"/>
    <numFmt numFmtId="181" formatCode="#,##0.00000"/>
    <numFmt numFmtId="182" formatCode="#,##0.000;[Red]\-#,##0.000"/>
    <numFmt numFmtId="183" formatCode="#,##0.00000;[Red]\-#,##0.00000"/>
    <numFmt numFmtId="184" formatCode="0_);\(0\)"/>
    <numFmt numFmtId="185" formatCode="0.0_);\(0.0\)"/>
    <numFmt numFmtId="186" formatCode="0.000_);\(0.000\)"/>
    <numFmt numFmtId="187" formatCode="0_);[Red]\(0\)"/>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u/>
      <sz val="10"/>
      <color theme="10"/>
      <name val="Times New Roman"/>
      <family val="1"/>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2"/>
      <charset val="128"/>
      <scheme val="minor"/>
    </font>
    <font>
      <sz val="13"/>
      <color theme="1"/>
      <name val="游ゴシック"/>
      <family val="3"/>
      <charset val="128"/>
      <scheme val="minor"/>
    </font>
    <font>
      <sz val="13"/>
      <color theme="1"/>
      <name val="游ゴシック"/>
      <family val="2"/>
      <charset val="128"/>
      <scheme val="minor"/>
    </font>
    <font>
      <sz val="11"/>
      <color theme="1"/>
      <name val="游ゴシック"/>
      <family val="2"/>
      <charset val="128"/>
    </font>
    <font>
      <sz val="16"/>
      <color theme="1"/>
      <name val="游ゴシック"/>
      <family val="3"/>
      <charset val="128"/>
    </font>
    <font>
      <sz val="14"/>
      <color theme="1"/>
      <name val="游ゴシック"/>
      <family val="2"/>
      <charset val="1"/>
      <scheme val="minor"/>
    </font>
    <font>
      <sz val="14"/>
      <color theme="1"/>
      <name val="Segoe UI Symbol"/>
      <family val="2"/>
      <charset val="1"/>
    </font>
    <font>
      <sz val="14"/>
      <color theme="1"/>
      <name val="游ゴシック"/>
      <family val="2"/>
      <charset val="128"/>
      <scheme val="minor"/>
    </font>
    <font>
      <b/>
      <sz val="18"/>
      <color theme="1"/>
      <name val="游ゴシック"/>
      <family val="3"/>
      <charset val="128"/>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cellStyleXfs>
  <cellXfs count="128">
    <xf numFmtId="0" fontId="0" fillId="0" borderId="0" xfId="0">
      <alignment vertical="center"/>
    </xf>
    <xf numFmtId="0" fontId="0" fillId="0" borderId="0" xfId="0" applyAlignment="1">
      <alignment horizontal="center" vertical="center"/>
    </xf>
    <xf numFmtId="178" fontId="0" fillId="0" borderId="0" xfId="0" applyNumberFormat="1">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vertical="center" wrapText="1"/>
    </xf>
    <xf numFmtId="0" fontId="8" fillId="0" borderId="0" xfId="3" applyAlignment="1">
      <alignment vertical="center"/>
    </xf>
    <xf numFmtId="0" fontId="3" fillId="0" borderId="0" xfId="0" applyFont="1">
      <alignment vertical="center"/>
    </xf>
    <xf numFmtId="0" fontId="8" fillId="0" borderId="0" xfId="3" applyFill="1" applyAlignment="1">
      <alignment vertical="center"/>
    </xf>
    <xf numFmtId="1" fontId="0" fillId="0" borderId="0" xfId="0" applyNumberFormat="1">
      <alignment vertical="center"/>
    </xf>
    <xf numFmtId="38" fontId="0" fillId="2" borderId="1" xfId="0" applyNumberFormat="1" applyFill="1" applyBorder="1">
      <alignment vertical="center"/>
    </xf>
    <xf numFmtId="38" fontId="0" fillId="2" borderId="1" xfId="2" applyFont="1" applyFill="1" applyBorder="1">
      <alignment vertical="center"/>
    </xf>
    <xf numFmtId="38" fontId="0" fillId="0" borderId="0" xfId="0" applyNumberFormat="1">
      <alignment vertical="center"/>
    </xf>
    <xf numFmtId="1" fontId="0" fillId="2" borderId="1" xfId="0" applyNumberFormat="1" applyFill="1" applyBorder="1">
      <alignment vertical="center"/>
    </xf>
    <xf numFmtId="180" fontId="0" fillId="3" borderId="1" xfId="0" applyNumberFormat="1" applyFill="1" applyBorder="1">
      <alignment vertical="center"/>
    </xf>
    <xf numFmtId="180" fontId="0" fillId="3" borderId="1" xfId="2" applyNumberFormat="1" applyFont="1" applyFill="1" applyBorder="1">
      <alignment vertical="center"/>
    </xf>
    <xf numFmtId="0" fontId="3" fillId="0" borderId="1" xfId="0" applyFont="1" applyBorder="1">
      <alignment vertical="center"/>
    </xf>
    <xf numFmtId="0" fontId="4" fillId="0" borderId="1" xfId="0" applyFont="1" applyBorder="1">
      <alignment vertical="center"/>
    </xf>
    <xf numFmtId="0" fontId="10" fillId="0" borderId="1" xfId="0" applyFont="1" applyBorder="1" applyAlignment="1">
      <alignment horizontal="center" vertical="center"/>
    </xf>
    <xf numFmtId="0" fontId="11" fillId="0" borderId="0" xfId="0" applyFont="1">
      <alignment vertical="center"/>
    </xf>
    <xf numFmtId="0" fontId="11" fillId="0" borderId="1" xfId="0" applyFont="1" applyBorder="1" applyAlignment="1">
      <alignment horizontal="center" vertical="center"/>
    </xf>
    <xf numFmtId="0" fontId="11" fillId="0" borderId="1" xfId="0" applyFont="1" applyBorder="1">
      <alignment vertical="center"/>
    </xf>
    <xf numFmtId="3" fontId="11" fillId="2" borderId="1"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xf>
    <xf numFmtId="0" fontId="11" fillId="0" borderId="0" xfId="0" applyFont="1" applyAlignment="1">
      <alignment horizontal="center" vertical="center"/>
    </xf>
    <xf numFmtId="3" fontId="11" fillId="3" borderId="1" xfId="0" applyNumberFormat="1" applyFont="1" applyFill="1" applyBorder="1">
      <alignment vertical="center"/>
    </xf>
    <xf numFmtId="177" fontId="11" fillId="3" borderId="1" xfId="0" applyNumberFormat="1" applyFont="1" applyFill="1" applyBorder="1">
      <alignment vertical="center"/>
    </xf>
    <xf numFmtId="177" fontId="6" fillId="3" borderId="1" xfId="0" applyNumberFormat="1" applyFont="1" applyFill="1" applyBorder="1">
      <alignment vertical="center"/>
    </xf>
    <xf numFmtId="178" fontId="11" fillId="3" borderId="1" xfId="0" applyNumberFormat="1" applyFont="1" applyFill="1" applyBorder="1">
      <alignment vertical="center"/>
    </xf>
    <xf numFmtId="178" fontId="6" fillId="3" borderId="1" xfId="0" applyNumberFormat="1" applyFont="1" applyFill="1" applyBorder="1">
      <alignment vertical="center"/>
    </xf>
    <xf numFmtId="179" fontId="6" fillId="3" borderId="1" xfId="0" applyNumberFormat="1" applyFont="1" applyFill="1" applyBorder="1" applyAlignment="1">
      <alignment horizontal="right" vertical="center"/>
    </xf>
    <xf numFmtId="176" fontId="11" fillId="0" borderId="1" xfId="1" applyNumberFormat="1" applyFont="1" applyBorder="1">
      <alignment vertical="center"/>
    </xf>
    <xf numFmtId="176" fontId="11" fillId="0" borderId="1" xfId="0" applyNumberFormat="1" applyFont="1" applyBorder="1">
      <alignment vertical="center"/>
    </xf>
    <xf numFmtId="0" fontId="12" fillId="0" borderId="1" xfId="0" applyFont="1" applyBorder="1" applyAlignment="1">
      <alignment horizontal="center" vertical="center"/>
    </xf>
    <xf numFmtId="0" fontId="6" fillId="2" borderId="0" xfId="0" applyFont="1" applyFill="1" applyAlignment="1">
      <alignment horizontal="center" vertical="center"/>
    </xf>
    <xf numFmtId="0" fontId="6" fillId="4" borderId="0" xfId="0" applyFont="1" applyFill="1" applyAlignment="1">
      <alignment horizontal="center" vertical="center"/>
    </xf>
    <xf numFmtId="0" fontId="0" fillId="0" borderId="3" xfId="0" applyBorder="1">
      <alignment vertical="center"/>
    </xf>
    <xf numFmtId="0" fontId="0" fillId="0" borderId="4" xfId="0" applyBorder="1">
      <alignment vertical="center"/>
    </xf>
    <xf numFmtId="0" fontId="13" fillId="0" borderId="1" xfId="0" applyFont="1" applyBorder="1" applyAlignment="1">
      <alignment horizontal="center" vertical="center"/>
    </xf>
    <xf numFmtId="38" fontId="0" fillId="0" borderId="1" xfId="0" applyNumberFormat="1" applyBorder="1">
      <alignment vertical="center"/>
    </xf>
    <xf numFmtId="38" fontId="0" fillId="0" borderId="1" xfId="2" applyFont="1" applyFill="1" applyBorder="1">
      <alignment vertical="center"/>
    </xf>
    <xf numFmtId="178" fontId="0" fillId="0" borderId="1" xfId="0" applyNumberFormat="1" applyBorder="1">
      <alignment vertical="center"/>
    </xf>
    <xf numFmtId="178" fontId="0" fillId="0" borderId="1" xfId="2" applyNumberFormat="1" applyFont="1" applyFill="1" applyBorder="1">
      <alignment vertical="center"/>
    </xf>
    <xf numFmtId="180" fontId="0" fillId="0" borderId="1" xfId="0" applyNumberFormat="1" applyBorder="1">
      <alignment vertical="center"/>
    </xf>
    <xf numFmtId="180" fontId="0" fillId="0" borderId="1" xfId="2" applyNumberFormat="1" applyFont="1" applyFill="1" applyBorder="1">
      <alignment vertical="center"/>
    </xf>
    <xf numFmtId="0" fontId="6" fillId="0" borderId="1" xfId="0" applyFont="1" applyBorder="1" applyAlignment="1">
      <alignment horizontal="center" vertical="center"/>
    </xf>
    <xf numFmtId="181" fontId="0" fillId="5" borderId="1" xfId="0" applyNumberFormat="1" applyFill="1" applyBorder="1" applyAlignment="1">
      <alignment horizontal="center" vertical="center"/>
    </xf>
    <xf numFmtId="0" fontId="7" fillId="0" borderId="1" xfId="0" applyFont="1" applyBorder="1">
      <alignment vertical="center"/>
    </xf>
    <xf numFmtId="0" fontId="10" fillId="0" borderId="0" xfId="0" applyFont="1" applyAlignment="1">
      <alignment horizontal="center" vertical="center"/>
    </xf>
    <xf numFmtId="184" fontId="0" fillId="0" borderId="1" xfId="0" applyNumberFormat="1" applyBorder="1">
      <alignment vertical="center"/>
    </xf>
    <xf numFmtId="184" fontId="0" fillId="0" borderId="1" xfId="2" applyNumberFormat="1" applyFont="1" applyFill="1" applyBorder="1">
      <alignment vertical="center"/>
    </xf>
    <xf numFmtId="185" fontId="0" fillId="0" borderId="1" xfId="0" applyNumberFormat="1" applyBorder="1">
      <alignment vertical="center"/>
    </xf>
    <xf numFmtId="185" fontId="0" fillId="0" borderId="1" xfId="2" applyNumberFormat="1" applyFont="1" applyFill="1" applyBorder="1">
      <alignment vertical="center"/>
    </xf>
    <xf numFmtId="186" fontId="0" fillId="5" borderId="1" xfId="0" applyNumberFormat="1" applyFill="1" applyBorder="1">
      <alignment vertical="center"/>
    </xf>
    <xf numFmtId="186" fontId="0" fillId="0" borderId="1" xfId="2" applyNumberFormat="1" applyFont="1" applyFill="1" applyBorder="1">
      <alignment vertical="center"/>
    </xf>
    <xf numFmtId="186" fontId="0" fillId="5" borderId="1" xfId="0" applyNumberFormat="1" applyFill="1" applyBorder="1" applyAlignment="1">
      <alignment horizontal="center" vertical="center"/>
    </xf>
    <xf numFmtId="187" fontId="0" fillId="0" borderId="1" xfId="0" applyNumberFormat="1" applyBorder="1">
      <alignment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38" fontId="14" fillId="0" borderId="1" xfId="0" applyNumberFormat="1" applyFont="1" applyBorder="1" applyAlignment="1">
      <alignment horizontal="right" vertical="center"/>
    </xf>
    <xf numFmtId="38" fontId="14" fillId="0" borderId="1" xfId="2" applyFont="1" applyBorder="1" applyAlignment="1">
      <alignment horizontal="right" vertical="center"/>
    </xf>
    <xf numFmtId="38" fontId="14" fillId="0" borderId="1" xfId="2" applyFont="1" applyFill="1" applyBorder="1" applyAlignment="1">
      <alignment horizontal="right" vertical="center"/>
    </xf>
    <xf numFmtId="1" fontId="14" fillId="0" borderId="1" xfId="0" applyNumberFormat="1" applyFont="1" applyBorder="1" applyAlignment="1">
      <alignment horizontal="right" vertical="center"/>
    </xf>
    <xf numFmtId="178" fontId="14" fillId="0" borderId="1" xfId="0" applyNumberFormat="1" applyFont="1" applyBorder="1" applyAlignment="1">
      <alignment horizontal="right" vertical="center"/>
    </xf>
    <xf numFmtId="178" fontId="14" fillId="0" borderId="1" xfId="2" applyNumberFormat="1" applyFont="1" applyFill="1" applyBorder="1" applyAlignment="1">
      <alignment horizontal="right" vertical="center"/>
    </xf>
    <xf numFmtId="0" fontId="14" fillId="0" borderId="0" xfId="0" applyFont="1">
      <alignment vertical="center"/>
    </xf>
    <xf numFmtId="1" fontId="14" fillId="0" borderId="0" xfId="0" applyNumberFormat="1" applyFont="1">
      <alignment vertical="center"/>
    </xf>
    <xf numFmtId="180" fontId="14" fillId="0" borderId="1" xfId="0" applyNumberFormat="1" applyFont="1" applyBorder="1">
      <alignment vertical="center"/>
    </xf>
    <xf numFmtId="180" fontId="14" fillId="0" borderId="1" xfId="2" applyNumberFormat="1" applyFont="1" applyFill="1" applyBorder="1">
      <alignment vertical="center"/>
    </xf>
    <xf numFmtId="182" fontId="14" fillId="0" borderId="1" xfId="2" applyNumberFormat="1" applyFont="1" applyFill="1" applyBorder="1">
      <alignment vertical="center"/>
    </xf>
    <xf numFmtId="0" fontId="5" fillId="2" borderId="1" xfId="0" applyFont="1" applyFill="1" applyBorder="1" applyAlignment="1">
      <alignment horizontal="center" vertical="center"/>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3" fontId="11" fillId="0" borderId="1" xfId="0" applyNumberFormat="1" applyFont="1" applyBorder="1">
      <alignment vertical="center"/>
    </xf>
    <xf numFmtId="177" fontId="11" fillId="0" borderId="1" xfId="0" applyNumberFormat="1" applyFont="1" applyBorder="1">
      <alignment vertical="center"/>
    </xf>
    <xf numFmtId="177" fontId="6" fillId="0" borderId="1" xfId="0" applyNumberFormat="1" applyFont="1" applyBorder="1">
      <alignment vertical="center"/>
    </xf>
    <xf numFmtId="178" fontId="11" fillId="0" borderId="1" xfId="0" applyNumberFormat="1" applyFont="1" applyBorder="1">
      <alignment vertical="center"/>
    </xf>
    <xf numFmtId="178" fontId="6" fillId="0" borderId="1" xfId="0" applyNumberFormat="1" applyFont="1" applyBorder="1">
      <alignment vertical="center"/>
    </xf>
    <xf numFmtId="179" fontId="6" fillId="0" borderId="1" xfId="0" applyNumberFormat="1" applyFont="1" applyBorder="1" applyAlignment="1">
      <alignment horizontal="right" vertical="center"/>
    </xf>
    <xf numFmtId="0" fontId="6" fillId="0" borderId="2" xfId="0" applyFont="1" applyBorder="1" applyAlignment="1">
      <alignment horizontal="center" vertical="center"/>
    </xf>
    <xf numFmtId="176" fontId="6" fillId="0" borderId="1" xfId="1" applyNumberFormat="1" applyFont="1" applyFill="1" applyBorder="1">
      <alignment vertical="center"/>
    </xf>
    <xf numFmtId="181" fontId="0" fillId="6" borderId="1" xfId="0" applyNumberFormat="1" applyFill="1" applyBorder="1">
      <alignment vertical="center"/>
    </xf>
    <xf numFmtId="0" fontId="9" fillId="6" borderId="1" xfId="0" applyFont="1" applyFill="1" applyBorder="1">
      <alignment vertical="center"/>
    </xf>
    <xf numFmtId="183" fontId="0" fillId="6" borderId="1" xfId="0" applyNumberFormat="1" applyFill="1" applyBorder="1">
      <alignment vertical="center"/>
    </xf>
    <xf numFmtId="181" fontId="0" fillId="7" borderId="1" xfId="0" applyNumberFormat="1" applyFill="1" applyBorder="1" applyAlignment="1">
      <alignment horizontal="center" vertical="center"/>
    </xf>
    <xf numFmtId="0" fontId="0" fillId="7" borderId="0" xfId="0" applyFill="1">
      <alignment vertical="center"/>
    </xf>
    <xf numFmtId="181" fontId="0" fillId="7" borderId="3" xfId="0" applyNumberFormat="1" applyFill="1" applyBorder="1" applyAlignment="1">
      <alignment horizontal="center" vertical="center"/>
    </xf>
    <xf numFmtId="0" fontId="4" fillId="0" borderId="4" xfId="0" applyFont="1" applyBorder="1">
      <alignment vertical="center"/>
    </xf>
    <xf numFmtId="181" fontId="0" fillId="0" borderId="4" xfId="0" applyNumberFormat="1" applyBorder="1" applyAlignment="1">
      <alignment horizontal="center" vertical="center"/>
    </xf>
    <xf numFmtId="0" fontId="4" fillId="7" borderId="3" xfId="0" applyFont="1" applyFill="1" applyBorder="1">
      <alignment vertical="center"/>
    </xf>
    <xf numFmtId="3" fontId="12" fillId="5" borderId="0" xfId="0" applyNumberFormat="1" applyFont="1" applyFill="1">
      <alignment vertical="center"/>
    </xf>
    <xf numFmtId="0" fontId="0" fillId="5" borderId="0" xfId="0" applyFill="1">
      <alignment vertical="center"/>
    </xf>
    <xf numFmtId="3" fontId="13" fillId="5" borderId="1" xfId="0" applyNumberFormat="1" applyFont="1" applyFill="1" applyBorder="1" applyAlignment="1">
      <alignment horizontal="center" vertical="center"/>
    </xf>
    <xf numFmtId="3" fontId="13" fillId="5" borderId="0" xfId="0" applyNumberFormat="1" applyFont="1" applyFill="1" applyAlignment="1">
      <alignment horizontal="center" vertical="center"/>
    </xf>
    <xf numFmtId="181" fontId="20" fillId="5" borderId="1" xfId="0" applyNumberFormat="1" applyFont="1" applyFill="1" applyBorder="1" applyAlignment="1">
      <alignment horizontal="center" vertical="center"/>
    </xf>
    <xf numFmtId="0" fontId="13" fillId="0" borderId="0" xfId="0" applyFont="1" applyAlignment="1">
      <alignment horizontal="center" vertical="center"/>
    </xf>
    <xf numFmtId="38" fontId="0" fillId="0" borderId="0" xfId="0" applyNumberFormat="1" applyAlignment="1">
      <alignment horizontal="right" vertical="center"/>
    </xf>
    <xf numFmtId="38" fontId="0" fillId="0" borderId="0" xfId="2" applyFont="1" applyBorder="1" applyAlignment="1">
      <alignment horizontal="right" vertical="center"/>
    </xf>
    <xf numFmtId="38" fontId="0" fillId="0" borderId="0" xfId="2" applyFont="1" applyFill="1" applyBorder="1" applyAlignment="1">
      <alignment horizontal="right" vertical="center"/>
    </xf>
    <xf numFmtId="1" fontId="0" fillId="0" borderId="0" xfId="0" applyNumberFormat="1" applyAlignment="1">
      <alignment horizontal="right" vertical="center"/>
    </xf>
    <xf numFmtId="178" fontId="0" fillId="0" borderId="0" xfId="0" applyNumberFormat="1" applyAlignment="1">
      <alignment horizontal="right" vertical="center"/>
    </xf>
    <xf numFmtId="178" fontId="0" fillId="0" borderId="0" xfId="2" applyNumberFormat="1" applyFont="1" applyFill="1" applyBorder="1" applyAlignment="1">
      <alignment horizontal="right"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21" fillId="0" borderId="0" xfId="0" applyFont="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3" fontId="18" fillId="5" borderId="0" xfId="0" applyNumberFormat="1" applyFont="1" applyFill="1" applyAlignment="1">
      <alignment horizontal="center" vertical="center"/>
    </xf>
    <xf numFmtId="3" fontId="20" fillId="5" borderId="0" xfId="0" applyNumberFormat="1" applyFont="1" applyFill="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3" fontId="0" fillId="6" borderId="0" xfId="0" applyNumberFormat="1" applyFill="1" applyAlignment="1">
      <alignment horizontal="left" vertical="center"/>
    </xf>
    <xf numFmtId="0" fontId="0" fillId="0" borderId="1" xfId="0" applyBorder="1" applyAlignment="1">
      <alignment horizontal="center" vertical="center"/>
    </xf>
  </cellXfs>
  <cellStyles count="4">
    <cellStyle name="パーセント" xfId="1" builtinId="5"/>
    <cellStyle name="ハイパーリンク 2" xfId="3" xr:uid="{B60D1403-60DA-4DC7-ADDC-ACF6276A9523}"/>
    <cellStyle name="桁区切り" xfId="2" builtinId="6"/>
    <cellStyle name="標準" xfId="0" builtinId="0"/>
  </cellStyles>
  <dxfs count="0"/>
  <tableStyles count="0" defaultTableStyle="TableStyleMedium2" defaultPivotStyle="PivotStyleLight16"/>
  <colors>
    <mruColors>
      <color rgb="FF75ABE1"/>
      <color rgb="FFCCFF66"/>
      <color rgb="FFE8D9F3"/>
      <color rgb="FFD9E8F7"/>
      <color rgb="FFD8BFEB"/>
      <color rgb="FFAC75D5"/>
      <color rgb="FFF3AFED"/>
      <color rgb="FFDF63B9"/>
      <color rgb="FFFFB7FF"/>
      <color rgb="FFB7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 Id="rId3"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drawings/drawing5.xml" Type="http://schemas.openxmlformats.org/officeDocument/2006/relationships/chartUserShapes"/></Relationships>
</file>

<file path=xl/charts/_rels/chart4.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 Id="rId3" Target="../drawings/drawing7.xml" Type="http://schemas.openxmlformats.org/officeDocument/2006/relationships/chartUserShapes"/></Relationships>
</file>

<file path=xl/charts/_rels/chart5.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8.xml" Type="http://schemas.openxmlformats.org/officeDocument/2006/relationships/chartUserShapes"/></Relationships>
</file>

<file path=xl/charts/_rels/chart6.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 Id="rId3" Target="../drawings/drawing10.xml" Type="http://schemas.openxmlformats.org/officeDocument/2006/relationships/chartUserShapes"/></Relationships>
</file>

<file path=xl/charts/_rels/chart7.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drawings/drawing12.xml" Type="http://schemas.openxmlformats.org/officeDocument/2006/relationships/chartUserShapes"/></Relationships>
</file>

<file path=xl/charts/_rels/chart8.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ja-JP" sz="2000"/>
              <a:t>年間排出量</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大人用</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'①排出量推計シート_自治体例（大・子、組成）'!$E$11:$H$11</c:f>
              <c:strCache>
                <c:ptCount val="4"/>
                <c:pt idx="0">
                  <c:v>2023年</c:v>
                </c:pt>
                <c:pt idx="1">
                  <c:v>2030年</c:v>
                </c:pt>
                <c:pt idx="2">
                  <c:v>2040年</c:v>
                </c:pt>
                <c:pt idx="3">
                  <c:v>2050年</c:v>
                </c:pt>
              </c:strCache>
            </c:strRef>
          </c:cat>
          <c:val>
            <c:numRef>
              <c:f>'①排出量推計シート_自治体例（大・子、組成）'!$E$14:$H$14</c:f>
              <c:numCache>
                <c:formatCode>#,##0.0</c:formatCode>
                <c:ptCount val="4"/>
                <c:pt idx="0">
                  <c:v>3.0898496956800003</c:v>
                </c:pt>
                <c:pt idx="1">
                  <c:v>3.6411602090703674</c:v>
                </c:pt>
                <c:pt idx="2">
                  <c:v>4.0369732176621733</c:v>
                </c:pt>
                <c:pt idx="3">
                  <c:v>4.3741795589903978</c:v>
                </c:pt>
              </c:numCache>
            </c:numRef>
          </c:val>
          <c:extLst>
            <c:ext xmlns:c16="http://schemas.microsoft.com/office/drawing/2014/chart" uri="{C3380CC4-5D6E-409C-BE32-E72D297353CC}">
              <c16:uniqueId val="{00000000-E481-4646-931C-276A7AE0AEE7}"/>
            </c:ext>
          </c:extLst>
        </c:ser>
        <c:ser>
          <c:idx val="1"/>
          <c:order val="1"/>
          <c:tx>
            <c:v>子ども用</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'①排出量推計シート_自治体例（大・子、組成）'!$E$11:$H$11</c:f>
              <c:strCache>
                <c:ptCount val="4"/>
                <c:pt idx="0">
                  <c:v>2023年</c:v>
                </c:pt>
                <c:pt idx="1">
                  <c:v>2030年</c:v>
                </c:pt>
                <c:pt idx="2">
                  <c:v>2040年</c:v>
                </c:pt>
                <c:pt idx="3">
                  <c:v>2050年</c:v>
                </c:pt>
              </c:strCache>
            </c:strRef>
          </c:cat>
          <c:val>
            <c:numRef>
              <c:f>'①排出量推計シート_自治体例（大・子、組成）'!$E$17:$H$17</c:f>
              <c:numCache>
                <c:formatCode>0.0</c:formatCode>
                <c:ptCount val="4"/>
                <c:pt idx="0">
                  <c:v>1.9309886999999999</c:v>
                </c:pt>
                <c:pt idx="1">
                  <c:v>1.8559580542119991</c:v>
                </c:pt>
                <c:pt idx="2">
                  <c:v>1.7575178469381409</c:v>
                </c:pt>
                <c:pt idx="3">
                  <c:v>1.5282241934100094</c:v>
                </c:pt>
              </c:numCache>
            </c:numRef>
          </c:val>
          <c:extLst>
            <c:ext xmlns:c16="http://schemas.microsoft.com/office/drawing/2014/chart" uri="{C3380CC4-5D6E-409C-BE32-E72D297353CC}">
              <c16:uniqueId val="{00000001-E481-4646-931C-276A7AE0AEE7}"/>
            </c:ext>
          </c:extLst>
        </c:ser>
        <c:dLbls>
          <c:dLblPos val="ctr"/>
          <c:showLegendKey val="0"/>
          <c:showVal val="1"/>
          <c:showCatName val="0"/>
          <c:showSerName val="0"/>
          <c:showPercent val="0"/>
          <c:showBubbleSize val="0"/>
        </c:dLbls>
        <c:gapWidth val="150"/>
        <c:overlap val="100"/>
        <c:axId val="1958545231"/>
        <c:axId val="1958546671"/>
      </c:barChart>
      <c:catAx>
        <c:axId val="195854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546671"/>
        <c:crosses val="autoZero"/>
        <c:auto val="1"/>
        <c:lblAlgn val="ctr"/>
        <c:lblOffset val="100"/>
        <c:noMultiLvlLbl val="0"/>
      </c:catAx>
      <c:valAx>
        <c:axId val="1958546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ja-JP"/>
          </a:p>
        </c:txPr>
        <c:crossAx val="1958545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ja-JP" sz="1600"/>
              <a:t>一般廃棄物排出量に占める紙おむつの割合</a:t>
            </a:r>
          </a:p>
        </c:rich>
      </c:tx>
      <c:layout>
        <c:manualLayout>
          <c:xMode val="edge"/>
          <c:yMode val="edge"/>
          <c:x val="0.22189936562114213"/>
          <c:y val="2.8403563193455102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0409961684734155"/>
          <c:y val="0.13383408591593288"/>
          <c:w val="0.87603605212559721"/>
          <c:h val="0.68951625228029922"/>
        </c:manualLayout>
      </c:layout>
      <c:barChart>
        <c:barDir val="col"/>
        <c:grouping val="percentStacked"/>
        <c:varyColors val="0"/>
        <c:ser>
          <c:idx val="1"/>
          <c:order val="0"/>
          <c:tx>
            <c:v>使用済紙おむつ以外の一般廃棄物</c:v>
          </c:tx>
          <c:spPr>
            <a:solidFill>
              <a:schemeClr val="bg1">
                <a:lumMod val="95000"/>
              </a:schemeClr>
            </a:solidFill>
            <a:ln>
              <a:noFill/>
            </a:ln>
            <a:effectLst/>
          </c:spPr>
          <c:invertIfNegative val="0"/>
          <c:dLbls>
            <c:delete val="1"/>
          </c:dLbls>
          <c:cat>
            <c:strRef>
              <c:f>'①排出量推計シート_自治体例（大・子、組成）'!$E$11:$H$11</c:f>
              <c:strCache>
                <c:ptCount val="4"/>
                <c:pt idx="0">
                  <c:v>2023年</c:v>
                </c:pt>
                <c:pt idx="1">
                  <c:v>2030年</c:v>
                </c:pt>
                <c:pt idx="2">
                  <c:v>2040年</c:v>
                </c:pt>
                <c:pt idx="3">
                  <c:v>2050年</c:v>
                </c:pt>
              </c:strCache>
            </c:strRef>
          </c:cat>
          <c:val>
            <c:numRef>
              <c:f>'①排出量推計シート_自治体例（大・子、組成）'!$E$20:$H$20</c:f>
              <c:numCache>
                <c:formatCode>0.0%</c:formatCode>
                <c:ptCount val="4"/>
                <c:pt idx="0">
                  <c:v>0.93900338953706197</c:v>
                </c:pt>
                <c:pt idx="1">
                  <c:v>0.93022720613387766</c:v>
                </c:pt>
                <c:pt idx="2">
                  <c:v>0.92170913976801228</c:v>
                </c:pt>
                <c:pt idx="3">
                  <c:v>0.91404486842509791</c:v>
                </c:pt>
              </c:numCache>
            </c:numRef>
          </c:val>
          <c:extLst>
            <c:ext xmlns:c16="http://schemas.microsoft.com/office/drawing/2014/chart" uri="{C3380CC4-5D6E-409C-BE32-E72D297353CC}">
              <c16:uniqueId val="{00000000-F73F-4003-B9DB-C81439CC9BAC}"/>
            </c:ext>
          </c:extLst>
        </c:ser>
        <c:ser>
          <c:idx val="0"/>
          <c:order val="1"/>
          <c:tx>
            <c:v>使用済紙おむつ</c:v>
          </c:tx>
          <c:spPr>
            <a:solidFill>
              <a:srgbClr val="CCFF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'①排出量推計シート_自治体例（大・子、組成）'!$E$11:$H$11</c:f>
              <c:strCache>
                <c:ptCount val="4"/>
                <c:pt idx="0">
                  <c:v>2023年</c:v>
                </c:pt>
                <c:pt idx="1">
                  <c:v>2030年</c:v>
                </c:pt>
                <c:pt idx="2">
                  <c:v>2040年</c:v>
                </c:pt>
                <c:pt idx="3">
                  <c:v>2050年</c:v>
                </c:pt>
              </c:strCache>
            </c:strRef>
          </c:cat>
          <c:val>
            <c:numRef>
              <c:f>'①排出量推計シート_自治体例（大・子、組成）'!$E$19:$H$19</c:f>
              <c:numCache>
                <c:formatCode>0.0%</c:formatCode>
                <c:ptCount val="4"/>
                <c:pt idx="0">
                  <c:v>6.0996610462937993E-2</c:v>
                </c:pt>
                <c:pt idx="1">
                  <c:v>6.977279386612234E-2</c:v>
                </c:pt>
                <c:pt idx="2">
                  <c:v>7.8290860231987738E-2</c:v>
                </c:pt>
                <c:pt idx="3">
                  <c:v>8.5955131574902047E-2</c:v>
                </c:pt>
              </c:numCache>
            </c:numRef>
          </c:val>
          <c:extLst>
            <c:ext xmlns:c16="http://schemas.microsoft.com/office/drawing/2014/chart" uri="{C3380CC4-5D6E-409C-BE32-E72D297353CC}">
              <c16:uniqueId val="{00000001-F73F-4003-B9DB-C81439CC9BAC}"/>
            </c:ext>
          </c:extLst>
        </c:ser>
        <c:dLbls>
          <c:dLblPos val="ctr"/>
          <c:showLegendKey val="0"/>
          <c:showVal val="1"/>
          <c:showCatName val="0"/>
          <c:showSerName val="0"/>
          <c:showPercent val="0"/>
          <c:showBubbleSize val="0"/>
        </c:dLbls>
        <c:gapWidth val="150"/>
        <c:overlap val="100"/>
        <c:axId val="1958494831"/>
        <c:axId val="1958485711"/>
      </c:barChart>
      <c:catAx>
        <c:axId val="1958494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85711"/>
        <c:crosses val="autoZero"/>
        <c:auto val="1"/>
        <c:lblAlgn val="ctr"/>
        <c:lblOffset val="100"/>
        <c:noMultiLvlLbl val="0"/>
      </c:catAx>
      <c:valAx>
        <c:axId val="195848571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94831"/>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ja-JP" sz="2000"/>
              <a:t>年間排出量</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大人用</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←入力項目の計算!#REF!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←入力項目の計算!#REF!</c15:sqref>
                        </c15:formulaRef>
                      </c:ext>
                    </c:extLst>
                  </c:multiLvlStrRef>
                </c15:cat>
              </c15:filteredCategoryTitle>
            </c:ext>
            <c:ext xmlns:c16="http://schemas.microsoft.com/office/drawing/2014/chart" uri="{C3380CC4-5D6E-409C-BE32-E72D297353CC}">
              <c16:uniqueId val="{00000000-D492-4259-9786-BF4B730B088B}"/>
            </c:ext>
          </c:extLst>
        </c:ser>
        <c:ser>
          <c:idx val="1"/>
          <c:order val="1"/>
          <c:tx>
            <c:v>子ども用</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←入力項目の計算!#REF!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←入力項目の計算!#REF!</c15:sqref>
                        </c15:formulaRef>
                      </c:ext>
                    </c:extLst>
                  </c:multiLvlStrRef>
                </c15:cat>
              </c15:filteredCategoryTitle>
            </c:ext>
            <c:ext xmlns:c16="http://schemas.microsoft.com/office/drawing/2014/chart" uri="{C3380CC4-5D6E-409C-BE32-E72D297353CC}">
              <c16:uniqueId val="{00000001-D492-4259-9786-BF4B730B088B}"/>
            </c:ext>
          </c:extLst>
        </c:ser>
        <c:dLbls>
          <c:dLblPos val="ctr"/>
          <c:showLegendKey val="0"/>
          <c:showVal val="1"/>
          <c:showCatName val="0"/>
          <c:showSerName val="0"/>
          <c:showPercent val="0"/>
          <c:showBubbleSize val="0"/>
        </c:dLbls>
        <c:gapWidth val="150"/>
        <c:overlap val="100"/>
        <c:axId val="1958545231"/>
        <c:axId val="1958546671"/>
      </c:barChart>
      <c:catAx>
        <c:axId val="195854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546671"/>
        <c:crosses val="autoZero"/>
        <c:auto val="1"/>
        <c:lblAlgn val="ctr"/>
        <c:lblOffset val="100"/>
        <c:noMultiLvlLbl val="0"/>
      </c:catAx>
      <c:valAx>
        <c:axId val="1958546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ja-JP"/>
          </a:p>
        </c:txPr>
        <c:crossAx val="1958545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ja-JP" sz="2000"/>
              <a:t>年間排出量</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大人用</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①入力シート!$E$14:$H$14</c:f>
              <c:strCache>
                <c:ptCount val="4"/>
                <c:pt idx="0">
                  <c:v>2023年</c:v>
                </c:pt>
                <c:pt idx="1">
                  <c:v>2030年</c:v>
                </c:pt>
                <c:pt idx="2">
                  <c:v>2040年</c:v>
                </c:pt>
                <c:pt idx="3">
                  <c:v>2050年</c:v>
                </c:pt>
              </c:strCache>
            </c:strRef>
          </c:cat>
          <c:val>
            <c:numRef>
              <c:f>①入力シート!$E$17:$H$17</c:f>
              <c:numCache>
                <c:formatCode>#,##0.0</c:formatCode>
                <c:ptCount val="4"/>
                <c:pt idx="0">
                  <c:v>0</c:v>
                </c:pt>
                <c:pt idx="1">
                  <c:v>0</c:v>
                </c:pt>
                <c:pt idx="2">
                  <c:v>0</c:v>
                </c:pt>
                <c:pt idx="3">
                  <c:v>0</c:v>
                </c:pt>
              </c:numCache>
            </c:numRef>
          </c:val>
          <c:extLst>
            <c:ext xmlns:c16="http://schemas.microsoft.com/office/drawing/2014/chart" uri="{C3380CC4-5D6E-409C-BE32-E72D297353CC}">
              <c16:uniqueId val="{00000000-91D9-4B6E-8E5F-65CFE54AE377}"/>
            </c:ext>
          </c:extLst>
        </c:ser>
        <c:ser>
          <c:idx val="1"/>
          <c:order val="1"/>
          <c:tx>
            <c:v>子ども用</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lumMod val="9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①入力シート!$E$14:$H$14</c:f>
              <c:strCache>
                <c:ptCount val="4"/>
                <c:pt idx="0">
                  <c:v>2023年</c:v>
                </c:pt>
                <c:pt idx="1">
                  <c:v>2030年</c:v>
                </c:pt>
                <c:pt idx="2">
                  <c:v>2040年</c:v>
                </c:pt>
                <c:pt idx="3">
                  <c:v>2050年</c:v>
                </c:pt>
              </c:strCache>
            </c:strRef>
          </c:cat>
          <c:val>
            <c:numRef>
              <c:f>①入力シート!$E$20:$H$20</c:f>
              <c:numCache>
                <c:formatCode>0.0</c:formatCode>
                <c:ptCount val="4"/>
                <c:pt idx="0">
                  <c:v>0</c:v>
                </c:pt>
                <c:pt idx="1">
                  <c:v>0</c:v>
                </c:pt>
                <c:pt idx="2">
                  <c:v>0</c:v>
                </c:pt>
                <c:pt idx="3">
                  <c:v>0</c:v>
                </c:pt>
              </c:numCache>
            </c:numRef>
          </c:val>
          <c:extLst>
            <c:ext xmlns:c16="http://schemas.microsoft.com/office/drawing/2014/chart" uri="{C3380CC4-5D6E-409C-BE32-E72D297353CC}">
              <c16:uniqueId val="{00000001-91D9-4B6E-8E5F-65CFE54AE377}"/>
            </c:ext>
          </c:extLst>
        </c:ser>
        <c:dLbls>
          <c:dLblPos val="ctr"/>
          <c:showLegendKey val="0"/>
          <c:showVal val="1"/>
          <c:showCatName val="0"/>
          <c:showSerName val="0"/>
          <c:showPercent val="0"/>
          <c:showBubbleSize val="0"/>
        </c:dLbls>
        <c:gapWidth val="150"/>
        <c:overlap val="100"/>
        <c:axId val="1958545231"/>
        <c:axId val="1958546671"/>
      </c:barChart>
      <c:catAx>
        <c:axId val="19585452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546671"/>
        <c:crosses val="autoZero"/>
        <c:auto val="1"/>
        <c:lblAlgn val="ctr"/>
        <c:lblOffset val="100"/>
        <c:noMultiLvlLbl val="0"/>
      </c:catAx>
      <c:valAx>
        <c:axId val="1958546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ja-JP"/>
          </a:p>
        </c:txPr>
        <c:crossAx val="1958545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ja-JP"/>
              <a:t>一般廃棄物排出量に占める紙おむつの割合</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1"/>
          <c:order val="0"/>
          <c:tx>
            <c:v>使用済紙おむつ以外の一般廃棄物</c:v>
          </c:tx>
          <c:spPr>
            <a:solidFill>
              <a:schemeClr val="bg1">
                <a:lumMod val="95000"/>
              </a:schemeClr>
            </a:solidFill>
            <a:ln>
              <a:noFill/>
            </a:ln>
            <a:effectLst/>
          </c:spPr>
          <c:invertIfNegative val="0"/>
          <c:dLbls>
            <c:delete val="1"/>
          </c:dLbls>
          <c:cat>
            <c:strRef>
              <c:f>①入力シート!$E$14:$H$14</c:f>
              <c:strCache>
                <c:ptCount val="4"/>
                <c:pt idx="0">
                  <c:v>2023年</c:v>
                </c:pt>
                <c:pt idx="1">
                  <c:v>2030年</c:v>
                </c:pt>
                <c:pt idx="2">
                  <c:v>2040年</c:v>
                </c:pt>
                <c:pt idx="3">
                  <c:v>2050年</c:v>
                </c:pt>
              </c:strCache>
            </c:strRef>
          </c:cat>
          <c:val>
            <c:numRef>
              <c:f>①入力シート!$E$23:$H$23</c:f>
              <c:numCache>
                <c:formatCode>0.0%</c:formatCode>
                <c:ptCount val="4"/>
                <c:pt idx="0">
                  <c:v>0</c:v>
                </c:pt>
                <c:pt idx="1">
                  <c:v>0</c:v>
                </c:pt>
                <c:pt idx="2">
                  <c:v>0</c:v>
                </c:pt>
                <c:pt idx="3">
                  <c:v>0</c:v>
                </c:pt>
              </c:numCache>
            </c:numRef>
          </c:val>
          <c:extLst>
            <c:ext xmlns:c16="http://schemas.microsoft.com/office/drawing/2014/chart" uri="{C3380CC4-5D6E-409C-BE32-E72D297353CC}">
              <c16:uniqueId val="{00000000-DAAC-4816-A3C5-CF805AA6AF33}"/>
            </c:ext>
          </c:extLst>
        </c:ser>
        <c:ser>
          <c:idx val="0"/>
          <c:order val="1"/>
          <c:tx>
            <c:v>使用済紙おむつ</c:v>
          </c:tx>
          <c:spPr>
            <a:solidFill>
              <a:srgbClr val="CCFF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①入力シート!$E$14:$H$14</c:f>
              <c:strCache>
                <c:ptCount val="4"/>
                <c:pt idx="0">
                  <c:v>2023年</c:v>
                </c:pt>
                <c:pt idx="1">
                  <c:v>2030年</c:v>
                </c:pt>
                <c:pt idx="2">
                  <c:v>2040年</c:v>
                </c:pt>
                <c:pt idx="3">
                  <c:v>2050年</c:v>
                </c:pt>
              </c:strCache>
            </c:strRef>
          </c:cat>
          <c:val>
            <c:numRef>
              <c:f>①入力シート!$E$22:$H$22</c:f>
              <c:numCache>
                <c:formatCode>0.0%</c:formatCode>
                <c:ptCount val="4"/>
                <c:pt idx="0">
                  <c:v>0</c:v>
                </c:pt>
                <c:pt idx="1">
                  <c:v>0</c:v>
                </c:pt>
                <c:pt idx="2">
                  <c:v>0</c:v>
                </c:pt>
                <c:pt idx="3">
                  <c:v>0</c:v>
                </c:pt>
              </c:numCache>
            </c:numRef>
          </c:val>
          <c:extLst>
            <c:ext xmlns:c16="http://schemas.microsoft.com/office/drawing/2014/chart" uri="{C3380CC4-5D6E-409C-BE32-E72D297353CC}">
              <c16:uniqueId val="{00000001-DAAC-4816-A3C5-CF805AA6AF33}"/>
            </c:ext>
          </c:extLst>
        </c:ser>
        <c:dLbls>
          <c:dLblPos val="ctr"/>
          <c:showLegendKey val="0"/>
          <c:showVal val="1"/>
          <c:showCatName val="0"/>
          <c:showSerName val="0"/>
          <c:showPercent val="0"/>
          <c:showBubbleSize val="0"/>
        </c:dLbls>
        <c:gapWidth val="150"/>
        <c:overlap val="100"/>
        <c:axId val="1958494831"/>
        <c:axId val="1958485711"/>
      </c:barChart>
      <c:catAx>
        <c:axId val="1958494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85711"/>
        <c:crosses val="autoZero"/>
        <c:auto val="1"/>
        <c:lblAlgn val="ctr"/>
        <c:lblOffset val="100"/>
        <c:noMultiLvlLbl val="0"/>
      </c:catAx>
      <c:valAx>
        <c:axId val="1958485711"/>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1958494831"/>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b="1"/>
              <a:t>紙おむつの排出量（事業系・家庭系の内訳）</a:t>
            </a:r>
          </a:p>
        </c:rich>
      </c:tx>
      <c:layout>
        <c:manualLayout>
          <c:xMode val="edge"/>
          <c:yMode val="edge"/>
          <c:x val="0.24764293430197257"/>
          <c:y val="3.6733954807331014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事業系紙おむつの排出量</c:v>
          </c:tx>
          <c:spPr>
            <a:solidFill>
              <a:srgbClr val="AC75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'②排出量推計シート_自治体例（事・家）'!$F$14:$I$14</c:f>
              <c:strCache>
                <c:ptCount val="4"/>
                <c:pt idx="0">
                  <c:v>2023年</c:v>
                </c:pt>
                <c:pt idx="1">
                  <c:v>2030年</c:v>
                </c:pt>
                <c:pt idx="2">
                  <c:v>2040年</c:v>
                </c:pt>
                <c:pt idx="3">
                  <c:v>2050年</c:v>
                </c:pt>
              </c:strCache>
            </c:strRef>
          </c:cat>
          <c:val>
            <c:numRef>
              <c:f>'②排出量推計シート_自治体例（事・家）'!$F$21:$I$21</c:f>
              <c:numCache>
                <c:formatCode>#,##0.0;[Red]\-#,##0.0</c:formatCode>
                <c:ptCount val="4"/>
                <c:pt idx="0">
                  <c:v>2.28460508</c:v>
                </c:pt>
                <c:pt idx="1">
                  <c:v>2.5912652659647031</c:v>
                </c:pt>
                <c:pt idx="2">
                  <c:v>2.7448413891174686</c:v>
                </c:pt>
                <c:pt idx="3">
                  <c:v>2.8637847491454078</c:v>
                </c:pt>
              </c:numCache>
            </c:numRef>
          </c:val>
          <c:extLst>
            <c:ext xmlns:c16="http://schemas.microsoft.com/office/drawing/2014/chart" uri="{C3380CC4-5D6E-409C-BE32-E72D297353CC}">
              <c16:uniqueId val="{00000000-48B0-42E3-86D4-1DF568132C22}"/>
            </c:ext>
          </c:extLst>
        </c:ser>
        <c:ser>
          <c:idx val="1"/>
          <c:order val="1"/>
          <c:tx>
            <c:v>家庭系紙おむつの排出量</c:v>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'②排出量推計シート_自治体例（事・家）'!$F$14:$I$14</c:f>
              <c:strCache>
                <c:ptCount val="4"/>
                <c:pt idx="0">
                  <c:v>2023年</c:v>
                </c:pt>
                <c:pt idx="1">
                  <c:v>2030年</c:v>
                </c:pt>
                <c:pt idx="2">
                  <c:v>2040年</c:v>
                </c:pt>
                <c:pt idx="3">
                  <c:v>2050年</c:v>
                </c:pt>
              </c:strCache>
            </c:strRef>
          </c:cat>
          <c:val>
            <c:numRef>
              <c:f>'②排出量推計シート_自治体例（事・家）'!$F$22:$I$22</c:f>
              <c:numCache>
                <c:formatCode>#,##0.0;[Red]\-#,##0.0</c:formatCode>
                <c:ptCount val="4"/>
                <c:pt idx="0">
                  <c:v>2.7573966697600008</c:v>
                </c:pt>
                <c:pt idx="1">
                  <c:v>2.9307924508044469</c:v>
                </c:pt>
                <c:pt idx="2">
                  <c:v>3.0773001769736825</c:v>
                </c:pt>
                <c:pt idx="3">
                  <c:v>3.068579137220687</c:v>
                </c:pt>
              </c:numCache>
            </c:numRef>
          </c:val>
          <c:extLst>
            <c:ext xmlns:c16="http://schemas.microsoft.com/office/drawing/2014/chart" uri="{C3380CC4-5D6E-409C-BE32-E72D297353CC}">
              <c16:uniqueId val="{00000001-48B0-42E3-86D4-1DF568132C22}"/>
            </c:ext>
          </c:extLst>
        </c:ser>
        <c:dLbls>
          <c:dLblPos val="ctr"/>
          <c:showLegendKey val="0"/>
          <c:showVal val="1"/>
          <c:showCatName val="0"/>
          <c:showSerName val="0"/>
          <c:showPercent val="0"/>
          <c:showBubbleSize val="0"/>
        </c:dLbls>
        <c:gapWidth val="150"/>
        <c:overlap val="100"/>
        <c:axId val="63008784"/>
        <c:axId val="63005904"/>
      </c:barChart>
      <c:catAx>
        <c:axId val="6300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ja-JP"/>
          </a:p>
        </c:txPr>
        <c:crossAx val="63005904"/>
        <c:crosses val="autoZero"/>
        <c:auto val="1"/>
        <c:lblAlgn val="ctr"/>
        <c:lblOffset val="100"/>
        <c:noMultiLvlLbl val="0"/>
      </c:catAx>
      <c:valAx>
        <c:axId val="630059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crossAx val="6300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紙おむつの排出量（事業系・家庭系の内訳）</a:t>
            </a:r>
          </a:p>
        </c:rich>
      </c:tx>
      <c:layout>
        <c:manualLayout>
          <c:xMode val="edge"/>
          <c:yMode val="edge"/>
          <c:x val="0.27474911955536541"/>
          <c:y val="3.67338674688340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91935510756192E-2"/>
          <c:y val="0.15100821871886122"/>
          <c:w val="0.92141180602669093"/>
          <c:h val="0.62672972610703659"/>
        </c:manualLayout>
      </c:layout>
      <c:barChart>
        <c:barDir val="col"/>
        <c:grouping val="stacked"/>
        <c:varyColors val="0"/>
        <c:ser>
          <c:idx val="0"/>
          <c:order val="0"/>
          <c:tx>
            <c:v>事業系紙おむつの排出量</c:v>
          </c:tx>
          <c:spPr>
            <a:solidFill>
              <a:srgbClr val="AC75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←入力項目計算!$F$20:$I$20</c:f>
              <c:strCache>
                <c:ptCount val="4"/>
                <c:pt idx="0">
                  <c:v>2023年</c:v>
                </c:pt>
                <c:pt idx="1">
                  <c:v>2030年</c:v>
                </c:pt>
                <c:pt idx="2">
                  <c:v>2040年</c:v>
                </c:pt>
                <c:pt idx="3">
                  <c:v>2050年</c:v>
                </c:pt>
              </c:strCache>
            </c:strRef>
          </c:cat>
          <c:val>
            <c:numRef>
              <c:f>←入力項目計算!$F$27:$I$27</c:f>
              <c:numCache>
                <c:formatCode>#,##0.0;[Red]\-#,##0.0</c:formatCode>
                <c:ptCount val="4"/>
                <c:pt idx="0">
                  <c:v>2.28460508</c:v>
                </c:pt>
                <c:pt idx="1">
                  <c:v>2.5912652659647031</c:v>
                </c:pt>
                <c:pt idx="2">
                  <c:v>2.7448413891174686</c:v>
                </c:pt>
                <c:pt idx="3">
                  <c:v>2.8637847491454078</c:v>
                </c:pt>
              </c:numCache>
            </c:numRef>
          </c:val>
          <c:extLst>
            <c:ext xmlns:c16="http://schemas.microsoft.com/office/drawing/2014/chart" uri="{C3380CC4-5D6E-409C-BE32-E72D297353CC}">
              <c16:uniqueId val="{00000000-F043-4EEA-A7ED-ABB8CBDF79A4}"/>
            </c:ext>
          </c:extLst>
        </c:ser>
        <c:ser>
          <c:idx val="1"/>
          <c:order val="1"/>
          <c:tx>
            <c:v>家庭系紙おむつの排出量</c:v>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←入力項目計算!$F$20:$I$20</c:f>
              <c:strCache>
                <c:ptCount val="4"/>
                <c:pt idx="0">
                  <c:v>2023年</c:v>
                </c:pt>
                <c:pt idx="1">
                  <c:v>2030年</c:v>
                </c:pt>
                <c:pt idx="2">
                  <c:v>2040年</c:v>
                </c:pt>
                <c:pt idx="3">
                  <c:v>2050年</c:v>
                </c:pt>
              </c:strCache>
            </c:strRef>
          </c:cat>
          <c:val>
            <c:numRef>
              <c:f>←入力項目計算!$F$28:$I$28</c:f>
              <c:numCache>
                <c:formatCode>#,##0.0;[Red]\-#,##0.0</c:formatCode>
                <c:ptCount val="4"/>
                <c:pt idx="0">
                  <c:v>2.7573966697600008</c:v>
                </c:pt>
                <c:pt idx="1">
                  <c:v>2.9307924508044469</c:v>
                </c:pt>
                <c:pt idx="2">
                  <c:v>3.0773001769736825</c:v>
                </c:pt>
                <c:pt idx="3">
                  <c:v>3.068579137220687</c:v>
                </c:pt>
              </c:numCache>
            </c:numRef>
          </c:val>
          <c:extLst>
            <c:ext xmlns:c16="http://schemas.microsoft.com/office/drawing/2014/chart" uri="{C3380CC4-5D6E-409C-BE32-E72D297353CC}">
              <c16:uniqueId val="{00000001-F043-4EEA-A7ED-ABB8CBDF79A4}"/>
            </c:ext>
          </c:extLst>
        </c:ser>
        <c:dLbls>
          <c:dLblPos val="ctr"/>
          <c:showLegendKey val="0"/>
          <c:showVal val="1"/>
          <c:showCatName val="0"/>
          <c:showSerName val="0"/>
          <c:showPercent val="0"/>
          <c:showBubbleSize val="0"/>
        </c:dLbls>
        <c:gapWidth val="150"/>
        <c:overlap val="100"/>
        <c:axId val="63008784"/>
        <c:axId val="63005904"/>
      </c:barChart>
      <c:catAx>
        <c:axId val="6300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63005904"/>
        <c:crosses val="autoZero"/>
        <c:auto val="1"/>
        <c:lblAlgn val="ctr"/>
        <c:lblOffset val="100"/>
        <c:noMultiLvlLbl val="0"/>
      </c:catAx>
      <c:valAx>
        <c:axId val="630059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6300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紙おむつの排出量（事業系・家庭系の内訳）</a:t>
            </a:r>
          </a:p>
        </c:rich>
      </c:tx>
      <c:layout>
        <c:manualLayout>
          <c:xMode val="edge"/>
          <c:yMode val="edge"/>
          <c:x val="0.26202272919740399"/>
          <c:y val="3.33944249716673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v>事業系紙おむつの排出量</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②入力シート!$F$13:$I$13</c:f>
              <c:strCache>
                <c:ptCount val="4"/>
                <c:pt idx="0">
                  <c:v>2023年</c:v>
                </c:pt>
                <c:pt idx="1">
                  <c:v>2030年</c:v>
                </c:pt>
                <c:pt idx="2">
                  <c:v>2040年</c:v>
                </c:pt>
                <c:pt idx="3">
                  <c:v>2050年</c:v>
                </c:pt>
              </c:strCache>
            </c:strRef>
          </c:cat>
          <c:val>
            <c:numRef>
              <c:f>②入力シート!$F$20:$I$20</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0-4CBA-41F2-843C-98781C3FB03D}"/>
            </c:ext>
          </c:extLst>
        </c:ser>
        <c:ser>
          <c:idx val="1"/>
          <c:order val="1"/>
          <c:tx>
            <c:v>家庭系紙おむつの排出量</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②入力シート!$F$13:$I$13</c:f>
              <c:strCache>
                <c:ptCount val="4"/>
                <c:pt idx="0">
                  <c:v>2023年</c:v>
                </c:pt>
                <c:pt idx="1">
                  <c:v>2030年</c:v>
                </c:pt>
                <c:pt idx="2">
                  <c:v>2040年</c:v>
                </c:pt>
                <c:pt idx="3">
                  <c:v>2050年</c:v>
                </c:pt>
              </c:strCache>
            </c:strRef>
          </c:cat>
          <c:val>
            <c:numRef>
              <c:f>②入力シート!$F$21:$I$21</c:f>
              <c:numCache>
                <c:formatCode>#,##0.0;[Red]\-#,##0.0</c:formatCode>
                <c:ptCount val="4"/>
                <c:pt idx="0">
                  <c:v>0</c:v>
                </c:pt>
                <c:pt idx="1">
                  <c:v>0</c:v>
                </c:pt>
                <c:pt idx="2">
                  <c:v>0</c:v>
                </c:pt>
                <c:pt idx="3">
                  <c:v>0</c:v>
                </c:pt>
              </c:numCache>
            </c:numRef>
          </c:val>
          <c:extLst>
            <c:ext xmlns:c16="http://schemas.microsoft.com/office/drawing/2014/chart" uri="{C3380CC4-5D6E-409C-BE32-E72D297353CC}">
              <c16:uniqueId val="{00000001-4CBA-41F2-843C-98781C3FB03D}"/>
            </c:ext>
          </c:extLst>
        </c:ser>
        <c:dLbls>
          <c:dLblPos val="ctr"/>
          <c:showLegendKey val="0"/>
          <c:showVal val="1"/>
          <c:showCatName val="0"/>
          <c:showSerName val="0"/>
          <c:showPercent val="0"/>
          <c:showBubbleSize val="0"/>
        </c:dLbls>
        <c:gapWidth val="150"/>
        <c:overlap val="100"/>
        <c:axId val="63008784"/>
        <c:axId val="63005904"/>
      </c:barChart>
      <c:catAx>
        <c:axId val="63008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ja-JP"/>
          </a:p>
        </c:txPr>
        <c:crossAx val="63005904"/>
        <c:crosses val="autoZero"/>
        <c:auto val="1"/>
        <c:lblAlgn val="ctr"/>
        <c:lblOffset val="100"/>
        <c:noMultiLvlLbl val="0"/>
      </c:catAx>
      <c:valAx>
        <c:axId val="63005904"/>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crossAx val="63008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0.xml.rels><?xml version="1.0" encoding="UTF-8" standalone="yes"?><Relationships xmlns="http://schemas.openxmlformats.org/package/2006/relationships"><Relationship Id="rId1" Target="../media/image1.png" Type="http://schemas.openxmlformats.org/officeDocument/2006/relationships/image"/></Relationships>
</file>

<file path=xl/drawings/_rels/drawing11.xml.rels><?xml version="1.0" encoding="UTF-8" standalone="yes"?><Relationships xmlns="http://schemas.openxmlformats.org/package/2006/relationships"><Relationship Id="rId1" Target="../charts/chart7.xml" Type="http://schemas.openxmlformats.org/officeDocument/2006/relationships/chart"/></Relationships>
</file>

<file path=xl/drawings/_rels/drawing12.xml.rels><?xml version="1.0" encoding="UTF-8" standalone="yes"?><Relationships xmlns="http://schemas.openxmlformats.org/package/2006/relationships"><Relationship Id="rId1" Target="../media/image1.png" Type="http://schemas.openxmlformats.org/officeDocument/2006/relationships/image"/></Relationships>
</file>

<file path=xl/drawings/_rels/drawing13.xml.rels><?xml version="1.0" encoding="UTF-8" standalone="yes"?><Relationships xmlns="http://schemas.openxmlformats.org/package/2006/relationships"><Relationship Id="rId1" Target="../ink/ink1.xml" Type="http://schemas.openxmlformats.org/officeDocument/2006/relationships/customXml"/><Relationship Id="rId10" Target="../media/image7.png" Type="http://schemas.openxmlformats.org/officeDocument/2006/relationships/image"/><Relationship Id="rId11" Target="../ink/ink2.xml" Type="http://schemas.openxmlformats.org/officeDocument/2006/relationships/customXml"/><Relationship Id="rId12" Target="../charts/chart8.xml" Type="http://schemas.openxmlformats.org/officeDocument/2006/relationships/char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charts/chart3.xml" Type="http://schemas.openxmlformats.org/officeDocument/2006/relationships/chart"/></Relationships>
</file>

<file path=xl/drawings/_rels/drawing5.xml.rels><?xml version="1.0" encoding="UTF-8" standalone="yes"?><Relationships xmlns="http://schemas.openxmlformats.org/package/2006/relationships"><Relationship Id="rId1" Target="../media/image1.png" Type="http://schemas.openxmlformats.org/officeDocument/2006/relationships/image"/></Relationships>
</file>

<file path=xl/drawings/_rels/drawing6.xml.rels><?xml version="1.0" encoding="UTF-8" standalone="yes"?><Relationships xmlns="http://schemas.openxmlformats.org/package/2006/relationships"><Relationship Id="rId1" Target="../charts/chart4.xml" Type="http://schemas.openxmlformats.org/officeDocument/2006/relationships/chart"/><Relationship Id="rId2" Target="../charts/chart5.xml" Type="http://schemas.openxmlformats.org/officeDocument/2006/relationships/char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_rels/drawing8.xml.rels><?xml version="1.0" encoding="UTF-8" standalone="yes"?><Relationships xmlns="http://schemas.openxmlformats.org/package/2006/relationships"><Relationship Id="rId1" Target="../media/image2.png" Type="http://schemas.openxmlformats.org/officeDocument/2006/relationships/image"/></Relationships>
</file>

<file path=xl/drawings/_rels/drawing9.xml.rels><?xml version="1.0" encoding="UTF-8" standalone="yes"?><Relationships xmlns="http://schemas.openxmlformats.org/package/2006/relationships"><Relationship Id="rId1" Target="../charts/chart6.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390350</xdr:colOff>
      <xdr:row>21</xdr:row>
      <xdr:rowOff>55392</xdr:rowOff>
    </xdr:from>
    <xdr:to>
      <xdr:col>3</xdr:col>
      <xdr:colOff>2227384</xdr:colOff>
      <xdr:row>43</xdr:row>
      <xdr:rowOff>190500</xdr:rowOff>
    </xdr:to>
    <xdr:graphicFrame macro="">
      <xdr:nvGraphicFramePr>
        <xdr:cNvPr id="2" name="グラフ 1">
          <a:extLst>
            <a:ext uri="{FF2B5EF4-FFF2-40B4-BE49-F238E27FC236}">
              <a16:creationId xmlns:a16="http://schemas.microsoft.com/office/drawing/2014/main" id="{24E4725E-93E5-4970-B5FA-D8B8EE5A1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2372019</xdr:colOff>
      <xdr:row>21</xdr:row>
      <xdr:rowOff>67243</xdr:rowOff>
    </xdr:from>
    <xdr:to>
      <xdr:col>9</xdr:col>
      <xdr:colOff>117232</xdr:colOff>
      <xdr:row>43</xdr:row>
      <xdr:rowOff>219808</xdr:rowOff>
    </xdr:to>
    <xdr:graphicFrame macro="">
      <xdr:nvGraphicFramePr>
        <xdr:cNvPr id="3" name="グラフ 2">
          <a:extLst>
            <a:ext uri="{FF2B5EF4-FFF2-40B4-BE49-F238E27FC236}">
              <a16:creationId xmlns:a16="http://schemas.microsoft.com/office/drawing/2014/main" id="{6F34AEB8-4FF1-4CDE-8C27-761480C4B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0.00678</cdr:x>
      <cdr:y>0.01334</cdr:y>
    </cdr:from>
    <cdr:to>
      <cdr:x>0.12513</cdr:x>
      <cdr:y>0.12326</cdr:y>
    </cdr:to>
    <cdr:pic>
      <cdr:nvPicPr>
        <cdr:cNvPr id="2" name="chart">
          <a:extLst xmlns:a="http://schemas.openxmlformats.org/drawingml/2006/main">
            <a:ext uri="{FF2B5EF4-FFF2-40B4-BE49-F238E27FC236}">
              <a16:creationId xmlns:a16="http://schemas.microsoft.com/office/drawing/2014/main" id="{920E80A9-814D-4969-61B1-BC47087CA10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0" y="50800"/>
          <a:ext cx="886455" cy="418672"/>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3</xdr:col>
      <xdr:colOff>161963</xdr:colOff>
      <xdr:row>28</xdr:row>
      <xdr:rowOff>182756</xdr:rowOff>
    </xdr:from>
    <xdr:to>
      <xdr:col>8</xdr:col>
      <xdr:colOff>349722</xdr:colOff>
      <xdr:row>45</xdr:row>
      <xdr:rowOff>43365</xdr:rowOff>
    </xdr:to>
    <xdr:graphicFrame macro="">
      <xdr:nvGraphicFramePr>
        <xdr:cNvPr id="4" name="グラフ 3">
          <a:extLst>
            <a:ext uri="{FF2B5EF4-FFF2-40B4-BE49-F238E27FC236}">
              <a16:creationId xmlns:a16="http://schemas.microsoft.com/office/drawing/2014/main" id="{571C054C-5B42-4AE2-8B1F-080C6B1A4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0.00678</cdr:x>
      <cdr:y>0.01334</cdr:y>
    </cdr:from>
    <cdr:to>
      <cdr:x>0.12513</cdr:x>
      <cdr:y>0.12326</cdr:y>
    </cdr:to>
    <cdr:pic>
      <cdr:nvPicPr>
        <cdr:cNvPr id="2" name="chart">
          <a:extLst xmlns:a="http://schemas.openxmlformats.org/drawingml/2006/main">
            <a:ext uri="{FF2B5EF4-FFF2-40B4-BE49-F238E27FC236}">
              <a16:creationId xmlns:a16="http://schemas.microsoft.com/office/drawing/2014/main" id="{920E80A9-814D-4969-61B1-BC47087CA10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0800" y="50800"/>
          <a:ext cx="886455" cy="418672"/>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editAs="oneCell">
    <xdr:from>
      <xdr:col>15</xdr:col>
      <xdr:colOff>60657</xdr:colOff>
      <xdr:row>40</xdr:row>
      <xdr:rowOff>55317</xdr:rowOff>
    </xdr:from>
    <xdr:to>
      <xdr:col>15</xdr:col>
      <xdr:colOff>57207</xdr:colOff>
      <xdr:row>40</xdr:row>
      <xdr:rowOff>59487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89E721A1-F7C9-4B16-99D5-6ED866702D91}"/>
                </a:ext>
              </a:extLst>
            </xdr14:cNvPr>
            <xdr14:cNvContentPartPr/>
          </xdr14:nvContentPartPr>
          <xdr14:nvPr macro=""/>
          <xdr14:xfrm>
            <a:off x="14227841" y="14563396"/>
            <a:ext cx="360" cy="360"/>
          </xdr14:xfrm>
        </xdr:contentPart>
      </mc:Choice>
      <mc:Fallback xmlns="">
        <xdr:pic>
          <xdr:nvPicPr>
            <xdr:cNvPr id="31" name="インク 30">
              <a:extLst>
                <a:ext uri="{FF2B5EF4-FFF2-40B4-BE49-F238E27FC236}">
                  <a16:creationId xmlns:a16="http://schemas.microsoft.com/office/drawing/2014/main" id="{6D34FE8A-CCCA-47F4-AE6A-2D1B15800185}"/>
                </a:ext>
              </a:extLst>
            </xdr:cNvPr>
            <xdr:cNvPicPr/>
          </xdr:nvPicPr>
          <xdr:blipFill>
            <a:blip xmlns:r="http://schemas.openxmlformats.org/officeDocument/2006/relationships" r:embed="rId10"/>
            <a:stretch>
              <a:fillRect/>
            </a:stretch>
          </xdr:blipFill>
          <xdr:spPr>
            <a:xfrm>
              <a:off x="14191841" y="14491756"/>
              <a:ext cx="72000" cy="144000"/>
            </a:xfrm>
            <a:prstGeom prst="rect">
              <a:avLst/>
            </a:prstGeom>
          </xdr:spPr>
        </xdr:pic>
      </mc:Fallback>
    </mc:AlternateContent>
    <xdr:clientData/>
  </xdr:twoCellAnchor>
  <xdr:twoCellAnchor editAs="oneCell">
    <xdr:from>
      <xdr:col>15</xdr:col>
      <xdr:colOff>77577</xdr:colOff>
      <xdr:row>42</xdr:row>
      <xdr:rowOff>55220</xdr:rowOff>
    </xdr:from>
    <xdr:to>
      <xdr:col>15</xdr:col>
      <xdr:colOff>77937</xdr:colOff>
      <xdr:row>42</xdr:row>
      <xdr:rowOff>59390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3" name="インク 2">
              <a:extLst>
                <a:ext uri="{FF2B5EF4-FFF2-40B4-BE49-F238E27FC236}">
                  <a16:creationId xmlns:a16="http://schemas.microsoft.com/office/drawing/2014/main" id="{D9090C4F-B257-4B52-82C2-DDD258C5969B}"/>
                </a:ext>
              </a:extLst>
            </xdr14:cNvPr>
            <xdr14:cNvContentPartPr/>
          </xdr14:nvContentPartPr>
          <xdr14:nvPr macro=""/>
          <xdr14:xfrm>
            <a:off x="14244761" y="15024509"/>
            <a:ext cx="360" cy="360"/>
          </xdr14:xfrm>
        </xdr:contentPart>
      </mc:Choice>
      <mc:Fallback xmlns="">
        <xdr:pic>
          <xdr:nvPicPr>
            <xdr:cNvPr id="32" name="インク 31">
              <a:extLst>
                <a:ext uri="{FF2B5EF4-FFF2-40B4-BE49-F238E27FC236}">
                  <a16:creationId xmlns:a16="http://schemas.microsoft.com/office/drawing/2014/main" id="{0F68E053-8175-A163-469A-B0BF2569F87B}"/>
                </a:ext>
              </a:extLst>
            </xdr:cNvPr>
            <xdr:cNvPicPr/>
          </xdr:nvPicPr>
          <xdr:blipFill>
            <a:blip xmlns:r="http://schemas.openxmlformats.org/officeDocument/2006/relationships" r:embed="rId10"/>
            <a:stretch>
              <a:fillRect/>
            </a:stretch>
          </xdr:blipFill>
          <xdr:spPr>
            <a:xfrm>
              <a:off x="14209121" y="14952869"/>
              <a:ext cx="72000" cy="144000"/>
            </a:xfrm>
            <a:prstGeom prst="rect">
              <a:avLst/>
            </a:prstGeom>
          </xdr:spPr>
        </xdr:pic>
      </mc:Fallback>
    </mc:AlternateContent>
    <xdr:clientData/>
  </xdr:twoCellAnchor>
  <xdr:twoCellAnchor>
    <xdr:from>
      <xdr:col>3</xdr:col>
      <xdr:colOff>15425</xdr:colOff>
      <xdr:row>21</xdr:row>
      <xdr:rowOff>212895</xdr:rowOff>
    </xdr:from>
    <xdr:to>
      <xdr:col>8</xdr:col>
      <xdr:colOff>197469</xdr:colOff>
      <xdr:row>38</xdr:row>
      <xdr:rowOff>69694</xdr:rowOff>
    </xdr:to>
    <xdr:graphicFrame macro="">
      <xdr:nvGraphicFramePr>
        <xdr:cNvPr id="4" name="グラフ 3">
          <a:extLst>
            <a:ext uri="{FF2B5EF4-FFF2-40B4-BE49-F238E27FC236}">
              <a16:creationId xmlns:a16="http://schemas.microsoft.com/office/drawing/2014/main" id="{3E8764AA-2713-4007-BCDD-FE6D9D226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0.00378</cdr:x>
      <cdr:y>0.01879</cdr:y>
    </cdr:from>
    <cdr:to>
      <cdr:x>0.1271</cdr:x>
      <cdr:y>0.12163</cdr:y>
    </cdr:to>
    <cdr:pic>
      <cdr:nvPicPr>
        <cdr:cNvPr id="2" name="chart">
          <a:extLst xmlns:a="http://schemas.openxmlformats.org/drawingml/2006/main">
            <a:ext uri="{FF2B5EF4-FFF2-40B4-BE49-F238E27FC236}">
              <a16:creationId xmlns:a16="http://schemas.microsoft.com/office/drawing/2014/main" id="{E094F452-06E5-E415-FD21-05578578CA0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5248" y="95973"/>
          <a:ext cx="823084" cy="525144"/>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0.01398</cdr:y>
    </cdr:from>
    <cdr:to>
      <cdr:x>0.09116</cdr:x>
      <cdr:y>0.11683</cdr:y>
    </cdr:to>
    <cdr:pic>
      <cdr:nvPicPr>
        <cdr:cNvPr id="2" name="chart">
          <a:extLst xmlns:a="http://schemas.openxmlformats.org/drawingml/2006/main">
            <a:ext uri="{FF2B5EF4-FFF2-40B4-BE49-F238E27FC236}">
              <a16:creationId xmlns:a16="http://schemas.microsoft.com/office/drawing/2014/main" id="{1675B5D6-F883-BFD3-E428-DCFB7F5808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74990"/>
          <a:ext cx="641076" cy="551844"/>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1</xdr:col>
      <xdr:colOff>35308</xdr:colOff>
      <xdr:row>14</xdr:row>
      <xdr:rowOff>0</xdr:rowOff>
    </xdr:from>
    <xdr:to>
      <xdr:col>3</xdr:col>
      <xdr:colOff>2447406</xdr:colOff>
      <xdr:row>14</xdr:row>
      <xdr:rowOff>0</xdr:rowOff>
    </xdr:to>
    <xdr:graphicFrame macro="">
      <xdr:nvGraphicFramePr>
        <xdr:cNvPr id="2" name="グラフ 1">
          <a:extLst>
            <a:ext uri="{FF2B5EF4-FFF2-40B4-BE49-F238E27FC236}">
              <a16:creationId xmlns:a16="http://schemas.microsoft.com/office/drawing/2014/main" id="{21E8EA62-2784-4FDE-9F02-F4BED33AC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0.00188</cdr:x>
      <cdr:y>0.03123</cdr:y>
    </cdr:from>
    <cdr:to>
      <cdr:x>0.1252</cdr:x>
      <cdr:y>0.13407</cdr:y>
    </cdr:to>
    <cdr:pic>
      <cdr:nvPicPr>
        <cdr:cNvPr id="2" name="chart">
          <a:extLst xmlns:a="http://schemas.openxmlformats.org/drawingml/2006/main">
            <a:ext uri="{FF2B5EF4-FFF2-40B4-BE49-F238E27FC236}">
              <a16:creationId xmlns:a16="http://schemas.microsoft.com/office/drawing/2014/main" id="{E094F452-06E5-E415-FD21-05578578CA0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949" y="98534"/>
          <a:ext cx="718974" cy="32446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1</xdr:col>
      <xdr:colOff>547687</xdr:colOff>
      <xdr:row>23</xdr:row>
      <xdr:rowOff>190499</xdr:rowOff>
    </xdr:from>
    <xdr:to>
      <xdr:col>4</xdr:col>
      <xdr:colOff>279647</xdr:colOff>
      <xdr:row>42</xdr:row>
      <xdr:rowOff>23813</xdr:rowOff>
    </xdr:to>
    <xdr:graphicFrame macro="">
      <xdr:nvGraphicFramePr>
        <xdr:cNvPr id="2" name="グラフ 1">
          <a:extLst>
            <a:ext uri="{FF2B5EF4-FFF2-40B4-BE49-F238E27FC236}">
              <a16:creationId xmlns:a16="http://schemas.microsoft.com/office/drawing/2014/main" id="{120084CB-5019-4DA4-93A4-3005D41B8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481765</xdr:colOff>
      <xdr:row>23</xdr:row>
      <xdr:rowOff>177341</xdr:rowOff>
    </xdr:from>
    <xdr:to>
      <xdr:col>9</xdr:col>
      <xdr:colOff>909338</xdr:colOff>
      <xdr:row>42</xdr:row>
      <xdr:rowOff>10602</xdr:rowOff>
    </xdr:to>
    <xdr:graphicFrame macro="">
      <xdr:nvGraphicFramePr>
        <xdr:cNvPr id="3" name="グラフ 2">
          <a:extLst>
            <a:ext uri="{FF2B5EF4-FFF2-40B4-BE49-F238E27FC236}">
              <a16:creationId xmlns:a16="http://schemas.microsoft.com/office/drawing/2014/main" id="{F2EAB3BC-D04C-4163-8787-3CECF1DDD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0.00188</cdr:x>
      <cdr:y>0.03123</cdr:y>
    </cdr:from>
    <cdr:to>
      <cdr:x>0.1252</cdr:x>
      <cdr:y>0.13407</cdr:y>
    </cdr:to>
    <cdr:pic>
      <cdr:nvPicPr>
        <cdr:cNvPr id="2" name="chart">
          <a:extLst xmlns:a="http://schemas.openxmlformats.org/drawingml/2006/main">
            <a:ext uri="{FF2B5EF4-FFF2-40B4-BE49-F238E27FC236}">
              <a16:creationId xmlns:a16="http://schemas.microsoft.com/office/drawing/2014/main" id="{E094F452-06E5-E415-FD21-05578578CA0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0949" y="98534"/>
          <a:ext cx="718974" cy="324460"/>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0.03902</cdr:y>
    </cdr:from>
    <cdr:to>
      <cdr:x>0.08193</cdr:x>
      <cdr:y>0.14187</cdr:y>
    </cdr:to>
    <cdr:pic>
      <cdr:nvPicPr>
        <cdr:cNvPr id="2" name="chart">
          <a:extLst xmlns:a="http://schemas.openxmlformats.org/drawingml/2006/main">
            <a:ext uri="{FF2B5EF4-FFF2-40B4-BE49-F238E27FC236}">
              <a16:creationId xmlns:a16="http://schemas.microsoft.com/office/drawing/2014/main" id="{1675B5D6-F883-BFD3-E428-DCFB7F5808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137862"/>
          <a:ext cx="512596" cy="363454"/>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3</xdr:col>
      <xdr:colOff>39234</xdr:colOff>
      <xdr:row>23</xdr:row>
      <xdr:rowOff>18475</xdr:rowOff>
    </xdr:from>
    <xdr:to>
      <xdr:col>8</xdr:col>
      <xdr:colOff>384222</xdr:colOff>
      <xdr:row>44</xdr:row>
      <xdr:rowOff>220294</xdr:rowOff>
    </xdr:to>
    <xdr:graphicFrame macro="">
      <xdr:nvGraphicFramePr>
        <xdr:cNvPr id="4" name="グラフ 3">
          <a:extLst>
            <a:ext uri="{FF2B5EF4-FFF2-40B4-BE49-F238E27FC236}">
              <a16:creationId xmlns:a16="http://schemas.microsoft.com/office/drawing/2014/main" id="{42FDFA0A-F1DC-4137-83BD-26D4FCE12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1-22T04:55:49.724"/>
    </inkml:context>
    <inkml:brush xml:id="br0">
      <inkml:brushProperty name="width" value="0.2" units="cm"/>
      <inkml:brushProperty name="height" value="0.4" units="cm"/>
      <inkml:brushProperty name="color" value="#FF8517"/>
      <inkml:brushProperty name="tip" value="rectangle"/>
      <inkml:brushProperty name="rasterOp" value="maskPen"/>
      <inkml:brushProperty name="ignorePressure" value="1"/>
    </inkml:brush>
  </inkml:definitions>
  <inkml:trace contextRef="#ctx0" brushRef="#br0">0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1-22T04:55:49.725"/>
    </inkml:context>
    <inkml:brush xml:id="br0">
      <inkml:brushProperty name="width" value="0.2" units="cm"/>
      <inkml:brushProperty name="height" value="0.4" units="cm"/>
      <inkml:brushProperty name="color" value="#FF8517"/>
      <inkml:brushProperty name="tip" value="rectangle"/>
      <inkml:brushProperty name="rasterOp" value="maskPen"/>
      <inkml:brushProperty name="ignorePressure" value="1"/>
    </inkml:brush>
  </inkml:definitions>
  <inkml:trace contextRef="#ctx0" brushRef="#br0">1 1,'0'0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4.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6.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9.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45DA-B1FA-4954-9752-A9FF6B783C01}">
  <sheetPr codeName="Sheet4">
    <tabColor rgb="FFFF6699"/>
  </sheetPr>
  <dimension ref="C2:V29"/>
  <sheetViews>
    <sheetView showGridLines="0" zoomScale="68" zoomScaleNormal="40" workbookViewId="0">
      <selection activeCell="I6" sqref="I6"/>
    </sheetView>
  </sheetViews>
  <sheetFormatPr defaultRowHeight="18" x14ac:dyDescent="0.55000000000000004"/>
  <cols>
    <col min="1" max="1" width="6.9140625" customWidth="1"/>
    <col min="2" max="2" width="6.08203125" customWidth="1"/>
    <col min="3" max="3" width="48.5" customWidth="1"/>
    <col min="4" max="4" width="36.4140625" customWidth="1"/>
    <col min="5" max="5" width="20.83203125" customWidth="1"/>
    <col min="6" max="6" width="19.9140625" customWidth="1"/>
    <col min="7" max="7" width="18.6640625" customWidth="1"/>
    <col min="8" max="8" width="18.9140625" customWidth="1"/>
    <col min="10" max="10" width="4.6640625" customWidth="1"/>
  </cols>
  <sheetData>
    <row r="2" spans="3:22" ht="26.4" customHeight="1" x14ac:dyDescent="0.55000000000000004">
      <c r="C2" s="108" t="s">
        <v>87</v>
      </c>
      <c r="D2" s="108"/>
      <c r="E2" s="108"/>
      <c r="F2" s="108"/>
    </row>
    <row r="3" spans="3:22" ht="22.5" x14ac:dyDescent="0.55000000000000004">
      <c r="C3" s="82"/>
      <c r="D3" s="19"/>
      <c r="E3" s="19"/>
      <c r="F3" s="19"/>
      <c r="G3" s="19"/>
      <c r="H3" s="19"/>
    </row>
    <row r="4" spans="3:22" ht="38.4" customHeight="1" x14ac:dyDescent="0.55000000000000004">
      <c r="C4" s="109" t="s">
        <v>77</v>
      </c>
      <c r="D4" s="110"/>
      <c r="E4" s="72" t="s">
        <v>24</v>
      </c>
      <c r="F4" s="72" t="s">
        <v>11</v>
      </c>
      <c r="G4" s="72" t="s">
        <v>12</v>
      </c>
      <c r="H4" s="72" t="s">
        <v>13</v>
      </c>
    </row>
    <row r="5" spans="3:22" ht="31.25" customHeight="1" x14ac:dyDescent="0.55000000000000004">
      <c r="C5" s="105" t="s">
        <v>2</v>
      </c>
      <c r="D5" s="21" t="s">
        <v>22</v>
      </c>
      <c r="E5" s="73">
        <v>17311</v>
      </c>
      <c r="F5" s="74">
        <v>19793.21062664907</v>
      </c>
      <c r="G5" s="74">
        <v>20503.280963031102</v>
      </c>
      <c r="H5" s="74">
        <v>21356.346412292511</v>
      </c>
      <c r="N5" s="93" t="s">
        <v>83</v>
      </c>
      <c r="O5" s="93"/>
      <c r="P5" s="93"/>
      <c r="Q5" s="93"/>
      <c r="R5" s="93"/>
      <c r="S5" s="94"/>
      <c r="T5" s="94"/>
      <c r="U5" s="94"/>
      <c r="V5" s="94"/>
    </row>
    <row r="6" spans="3:22" ht="31.25" customHeight="1" x14ac:dyDescent="0.55000000000000004">
      <c r="C6" s="106"/>
      <c r="D6" s="21" t="s">
        <v>23</v>
      </c>
      <c r="E6" s="73">
        <v>107836</v>
      </c>
      <c r="F6" s="74">
        <v>127266.32055964807</v>
      </c>
      <c r="G6" s="74">
        <v>141551.31572450654</v>
      </c>
      <c r="H6" s="74">
        <v>153643.63942214134</v>
      </c>
    </row>
    <row r="7" spans="3:22" ht="34.75" customHeight="1" x14ac:dyDescent="0.55000000000000004">
      <c r="C7" s="20" t="s">
        <v>79</v>
      </c>
      <c r="D7" s="21" t="s">
        <v>6</v>
      </c>
      <c r="E7" s="74">
        <v>97970</v>
      </c>
      <c r="F7" s="74">
        <v>94163.270127447933</v>
      </c>
      <c r="G7" s="74">
        <v>89168.840534659612</v>
      </c>
      <c r="H7" s="74">
        <v>77535.474044140501</v>
      </c>
    </row>
    <row r="8" spans="3:22" ht="28.75" customHeight="1" x14ac:dyDescent="0.55000000000000004">
      <c r="C8" s="113" t="s">
        <v>16</v>
      </c>
      <c r="D8" s="114"/>
      <c r="E8" s="74">
        <v>82.313400000000001</v>
      </c>
      <c r="F8" s="74">
        <v>78.785984603541181</v>
      </c>
      <c r="G8" s="74">
        <v>74.01235658198614</v>
      </c>
      <c r="H8" s="74">
        <v>68.668427867590452</v>
      </c>
      <c r="N8" s="93" t="s">
        <v>84</v>
      </c>
      <c r="O8" s="94"/>
      <c r="P8" s="94"/>
      <c r="Q8" s="94"/>
      <c r="R8" s="94"/>
      <c r="S8" s="94"/>
      <c r="T8" s="94"/>
      <c r="U8" s="94"/>
      <c r="V8" s="94"/>
    </row>
    <row r="9" spans="3:22" ht="22.5" x14ac:dyDescent="0.55000000000000004">
      <c r="C9" s="19" t="s">
        <v>80</v>
      </c>
      <c r="D9" s="19"/>
      <c r="E9" s="19"/>
      <c r="F9" s="19"/>
      <c r="G9" s="19"/>
      <c r="H9" s="19"/>
    </row>
    <row r="10" spans="3:22" ht="22.5" x14ac:dyDescent="0.55000000000000004">
      <c r="C10" s="82"/>
      <c r="D10" s="19"/>
      <c r="E10" s="19"/>
      <c r="F10" s="19"/>
      <c r="G10" s="19"/>
      <c r="H10" s="19"/>
    </row>
    <row r="11" spans="3:22" ht="26.4" customHeight="1" x14ac:dyDescent="0.55000000000000004">
      <c r="C11" s="111" t="s">
        <v>78</v>
      </c>
      <c r="D11" s="112"/>
      <c r="E11" s="75" t="s">
        <v>24</v>
      </c>
      <c r="F11" s="75" t="s">
        <v>11</v>
      </c>
      <c r="G11" s="75" t="s">
        <v>12</v>
      </c>
      <c r="H11" s="75" t="s">
        <v>13</v>
      </c>
    </row>
    <row r="12" spans="3:22" ht="26.4" customHeight="1" x14ac:dyDescent="0.55000000000000004">
      <c r="C12" s="107" t="s">
        <v>2</v>
      </c>
      <c r="D12" s="21" t="s">
        <v>1</v>
      </c>
      <c r="E12" s="76">
        <f>(E5*0.2+E6*0.64)/1000</f>
        <v>72.477240000000009</v>
      </c>
      <c r="F12" s="76">
        <f>(F5*0.2+F6*0.64)/1000</f>
        <v>85.40908728350459</v>
      </c>
      <c r="G12" s="76">
        <f>(G5*0.2+G6*0.64)/1000</f>
        <v>94.693498256290425</v>
      </c>
      <c r="H12" s="76">
        <f>(H5*0.2+H6*0.64)/1000</f>
        <v>102.60319851262895</v>
      </c>
    </row>
    <row r="13" spans="3:22" ht="26.4" customHeight="1" x14ac:dyDescent="0.55000000000000004">
      <c r="C13" s="107"/>
      <c r="D13" s="21" t="s">
        <v>0</v>
      </c>
      <c r="E13" s="77">
        <f>E12*1000*292*365/10^10</f>
        <v>0.77246242392000009</v>
      </c>
      <c r="F13" s="77">
        <f>F12*1000*292*365/10^10</f>
        <v>0.91029005226759185</v>
      </c>
      <c r="G13" s="77">
        <f>G12*1000*292*365/10^10</f>
        <v>1.0092433044155433</v>
      </c>
      <c r="H13" s="77">
        <f>H12*1000*292*365/10^10</f>
        <v>1.0935448897475994</v>
      </c>
    </row>
    <row r="14" spans="3:22" ht="26.4" customHeight="1" x14ac:dyDescent="0.55000000000000004">
      <c r="C14" s="107"/>
      <c r="D14" s="21" t="s">
        <v>5</v>
      </c>
      <c r="E14" s="78">
        <f>E13*4</f>
        <v>3.0898496956800003</v>
      </c>
      <c r="F14" s="78">
        <f t="shared" ref="F14:H14" si="0">F13*4</f>
        <v>3.6411602090703674</v>
      </c>
      <c r="G14" s="78">
        <f t="shared" si="0"/>
        <v>4.0369732176621733</v>
      </c>
      <c r="H14" s="78">
        <f t="shared" si="0"/>
        <v>4.3741795589903978</v>
      </c>
    </row>
    <row r="15" spans="3:22" ht="26.4" customHeight="1" x14ac:dyDescent="0.55000000000000004">
      <c r="C15" s="107" t="s">
        <v>3</v>
      </c>
      <c r="D15" s="21" t="s">
        <v>1</v>
      </c>
      <c r="E15" s="79">
        <f>E7/1000*0.9</f>
        <v>88.173000000000002</v>
      </c>
      <c r="F15" s="79">
        <f>F7/1000*0.9</f>
        <v>84.746943114703143</v>
      </c>
      <c r="G15" s="79">
        <f>G7/1000*0.9</f>
        <v>80.251956481193645</v>
      </c>
      <c r="H15" s="79">
        <f>H7/1000*0.9</f>
        <v>69.78192663972645</v>
      </c>
    </row>
    <row r="16" spans="3:22" ht="26.4" customHeight="1" x14ac:dyDescent="0.55000000000000004">
      <c r="C16" s="107"/>
      <c r="D16" s="21" t="s">
        <v>0</v>
      </c>
      <c r="E16" s="79">
        <f>E15*30*1000*5*365/10^10</f>
        <v>0.48274717499999997</v>
      </c>
      <c r="F16" s="79">
        <f t="shared" ref="F16:H16" si="1">F15*30*1000*5*365/10^10</f>
        <v>0.46398951355299978</v>
      </c>
      <c r="G16" s="79">
        <f t="shared" si="1"/>
        <v>0.43937946173453524</v>
      </c>
      <c r="H16" s="79">
        <f t="shared" si="1"/>
        <v>0.38205604835250234</v>
      </c>
    </row>
    <row r="17" spans="3:8" ht="26.4" customHeight="1" x14ac:dyDescent="0.55000000000000004">
      <c r="C17" s="107"/>
      <c r="D17" s="21" t="s">
        <v>4</v>
      </c>
      <c r="E17" s="80">
        <f>E16*4</f>
        <v>1.9309886999999999</v>
      </c>
      <c r="F17" s="80">
        <f t="shared" ref="F17:H17" si="2">F16*4</f>
        <v>1.8559580542119991</v>
      </c>
      <c r="G17" s="80">
        <f t="shared" si="2"/>
        <v>1.7575178469381409</v>
      </c>
      <c r="H17" s="80">
        <f t="shared" si="2"/>
        <v>1.5282241934100094</v>
      </c>
    </row>
    <row r="18" spans="3:8" ht="26.4" customHeight="1" x14ac:dyDescent="0.55000000000000004">
      <c r="C18" s="107" t="s">
        <v>7</v>
      </c>
      <c r="D18" s="107"/>
      <c r="E18" s="81">
        <f>E14+E17</f>
        <v>5.0208383956800002</v>
      </c>
      <c r="F18" s="81">
        <f t="shared" ref="F18:H18" si="3">F14+F17</f>
        <v>5.497118263282367</v>
      </c>
      <c r="G18" s="81">
        <f t="shared" si="3"/>
        <v>5.7944910646003143</v>
      </c>
      <c r="H18" s="81">
        <f t="shared" si="3"/>
        <v>5.9024037524004074</v>
      </c>
    </row>
    <row r="19" spans="3:8" ht="26.4" customHeight="1" x14ac:dyDescent="0.55000000000000004">
      <c r="C19" s="107" t="s">
        <v>82</v>
      </c>
      <c r="D19" s="107"/>
      <c r="E19" s="83">
        <f>E18/E8</f>
        <v>6.0996610462937993E-2</v>
      </c>
      <c r="F19" s="83">
        <f>F18/F8</f>
        <v>6.977279386612234E-2</v>
      </c>
      <c r="G19" s="83">
        <f>G18/G8</f>
        <v>7.8290860231987738E-2</v>
      </c>
      <c r="H19" s="83">
        <f>H18/H8</f>
        <v>8.5955131574902047E-2</v>
      </c>
    </row>
    <row r="20" spans="3:8" ht="26.4" customHeight="1" x14ac:dyDescent="0.55000000000000004">
      <c r="C20" s="107" t="s">
        <v>25</v>
      </c>
      <c r="D20" s="107"/>
      <c r="E20" s="32">
        <f>1-E19</f>
        <v>0.93900338953706197</v>
      </c>
      <c r="F20" s="32">
        <f t="shared" ref="F20:H20" si="4">1-F19</f>
        <v>0.93022720613387766</v>
      </c>
      <c r="G20" s="32">
        <f t="shared" si="4"/>
        <v>0.92170913976801228</v>
      </c>
      <c r="H20" s="32">
        <f t="shared" si="4"/>
        <v>0.91404486842509791</v>
      </c>
    </row>
    <row r="21" spans="3:8" x14ac:dyDescent="0.55000000000000004">
      <c r="C21" s="1"/>
      <c r="D21" s="1"/>
    </row>
    <row r="29" spans="3:8" x14ac:dyDescent="0.55000000000000004">
      <c r="E29" s="2"/>
    </row>
  </sheetData>
  <mergeCells count="10">
    <mergeCell ref="C19:D19"/>
    <mergeCell ref="C20:D20"/>
    <mergeCell ref="C4:D4"/>
    <mergeCell ref="C11:D11"/>
    <mergeCell ref="C8:D8"/>
    <mergeCell ref="C5:C6"/>
    <mergeCell ref="C12:C14"/>
    <mergeCell ref="C2:F2"/>
    <mergeCell ref="C15:C17"/>
    <mergeCell ref="C18:D18"/>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3ECE-6DFD-4415-A542-8C48BC361880}">
  <sheetPr codeName="Sheet5">
    <tabColor rgb="FFFF6699"/>
  </sheetPr>
  <dimension ref="C1:N14"/>
  <sheetViews>
    <sheetView showGridLines="0" zoomScale="63" zoomScaleNormal="85" workbookViewId="0">
      <selection activeCell="D15" sqref="D15"/>
    </sheetView>
  </sheetViews>
  <sheetFormatPr defaultRowHeight="18" x14ac:dyDescent="0.55000000000000004"/>
  <cols>
    <col min="1" max="1" width="6.9140625" customWidth="1"/>
    <col min="2" max="2" width="14.1640625" customWidth="1"/>
    <col min="3" max="3" width="48.5" customWidth="1"/>
    <col min="4" max="4" width="35.08203125" customWidth="1"/>
    <col min="5" max="5" width="20.83203125" customWidth="1"/>
    <col min="6" max="6" width="19.9140625" customWidth="1"/>
    <col min="7" max="7" width="18.6640625" customWidth="1"/>
    <col min="8" max="8" width="18.9140625" customWidth="1"/>
    <col min="10" max="10" width="8" customWidth="1"/>
    <col min="14" max="14" width="28.5" customWidth="1"/>
  </cols>
  <sheetData>
    <row r="1" spans="3:14" ht="26.5" x14ac:dyDescent="0.55000000000000004">
      <c r="C1" s="117" t="s">
        <v>10</v>
      </c>
      <c r="D1" s="117"/>
    </row>
    <row r="3" spans="3:14" ht="22.5" x14ac:dyDescent="0.55000000000000004">
      <c r="C3" s="118" t="s">
        <v>9</v>
      </c>
      <c r="E3" s="19"/>
      <c r="F3" s="19"/>
      <c r="G3" s="19"/>
      <c r="H3" s="19"/>
    </row>
    <row r="4" spans="3:14" ht="22.5" x14ac:dyDescent="0.55000000000000004">
      <c r="C4" s="119"/>
      <c r="D4" s="19"/>
      <c r="E4" s="19"/>
      <c r="F4" s="19"/>
      <c r="G4" s="19"/>
      <c r="H4" s="19"/>
    </row>
    <row r="5" spans="3:14" ht="26.5" x14ac:dyDescent="0.55000000000000004">
      <c r="C5" s="20"/>
      <c r="D5" s="20" t="s">
        <v>20</v>
      </c>
      <c r="E5" s="33" t="s">
        <v>24</v>
      </c>
      <c r="F5" s="33" t="s">
        <v>11</v>
      </c>
      <c r="G5" s="33" t="s">
        <v>12</v>
      </c>
      <c r="H5" s="33" t="s">
        <v>13</v>
      </c>
    </row>
    <row r="6" spans="3:14" ht="22.5" x14ac:dyDescent="0.55000000000000004">
      <c r="C6" s="107" t="s">
        <v>17</v>
      </c>
      <c r="D6" s="21" t="s">
        <v>22</v>
      </c>
      <c r="E6" s="22">
        <v>17311</v>
      </c>
      <c r="F6" s="23">
        <f>E6*F7</f>
        <v>19793.21062664907</v>
      </c>
      <c r="G6" s="23">
        <f t="shared" ref="G6:H6" si="0">F6*G7</f>
        <v>20503.280963031102</v>
      </c>
      <c r="H6" s="23">
        <f t="shared" si="0"/>
        <v>21356.346412292511</v>
      </c>
    </row>
    <row r="7" spans="3:14" ht="24.65" customHeight="1" x14ac:dyDescent="0.55000000000000004">
      <c r="C7" s="107"/>
      <c r="D7" s="21"/>
      <c r="E7" s="95"/>
      <c r="F7" s="97">
        <v>1.1433892107127879</v>
      </c>
      <c r="G7" s="97">
        <v>1.0358744394618835</v>
      </c>
      <c r="H7" s="97">
        <v>1.0416062897835496</v>
      </c>
      <c r="J7" s="115" t="s">
        <v>85</v>
      </c>
      <c r="K7" s="116"/>
      <c r="L7" s="116"/>
      <c r="M7" s="116"/>
      <c r="N7" s="116"/>
    </row>
    <row r="8" spans="3:14" ht="22.5" x14ac:dyDescent="0.55000000000000004">
      <c r="C8" s="107"/>
      <c r="D8" s="21" t="s">
        <v>23</v>
      </c>
      <c r="E8" s="22">
        <v>107836</v>
      </c>
      <c r="F8" s="23">
        <f>E8*F9</f>
        <v>127266.32055964807</v>
      </c>
      <c r="G8" s="23">
        <f>F8*G9</f>
        <v>141551.31572450654</v>
      </c>
      <c r="H8" s="23">
        <f t="shared" ref="H8" si="1">G8*H9</f>
        <v>153643.63942214134</v>
      </c>
    </row>
    <row r="9" spans="3:14" ht="22.5" x14ac:dyDescent="0.55000000000000004">
      <c r="C9" s="20"/>
      <c r="D9" s="21"/>
      <c r="E9" s="95"/>
      <c r="F9" s="97">
        <v>1.1801839882752334</v>
      </c>
      <c r="G9" s="97">
        <v>1.1122448979591837</v>
      </c>
      <c r="H9" s="97">
        <v>1.0854271374006117</v>
      </c>
      <c r="J9" s="115" t="s">
        <v>85</v>
      </c>
      <c r="K9" s="116"/>
      <c r="L9" s="116"/>
      <c r="M9" s="116"/>
      <c r="N9" s="116"/>
    </row>
    <row r="10" spans="3:14" ht="22.5" x14ac:dyDescent="0.55000000000000004">
      <c r="C10" s="20" t="s">
        <v>18</v>
      </c>
      <c r="D10" s="21" t="s">
        <v>6</v>
      </c>
      <c r="E10" s="23">
        <v>97970</v>
      </c>
      <c r="F10" s="23">
        <f>E10*F11</f>
        <v>94163.270127447933</v>
      </c>
      <c r="G10" s="23">
        <f t="shared" ref="G10:H10" si="2">F10*G11</f>
        <v>89168.840534659612</v>
      </c>
      <c r="H10" s="23">
        <f t="shared" si="2"/>
        <v>77535.474044140501</v>
      </c>
    </row>
    <row r="11" spans="3:14" ht="22.5" x14ac:dyDescent="0.55000000000000004">
      <c r="C11" s="20"/>
      <c r="D11" s="21"/>
      <c r="E11" s="95"/>
      <c r="F11" s="97">
        <v>0.96114392290954309</v>
      </c>
      <c r="G11" s="97">
        <v>0.9469598965071151</v>
      </c>
      <c r="H11" s="97">
        <v>0.86953551912568305</v>
      </c>
      <c r="J11" s="115" t="s">
        <v>85</v>
      </c>
      <c r="K11" s="116"/>
      <c r="L11" s="116"/>
      <c r="M11" s="116"/>
      <c r="N11" s="116"/>
    </row>
    <row r="12" spans="3:14" ht="22.5" x14ac:dyDescent="0.55000000000000004">
      <c r="C12" s="20" t="s">
        <v>19</v>
      </c>
      <c r="D12" s="21" t="s">
        <v>16</v>
      </c>
      <c r="E12" s="23">
        <f>823134/10000</f>
        <v>82.313400000000001</v>
      </c>
      <c r="F12" s="23">
        <f>E12*F13</f>
        <v>78.785984603541181</v>
      </c>
      <c r="G12" s="23">
        <f t="shared" ref="G12:H12" si="3">F12*G13</f>
        <v>74.01235658198614</v>
      </c>
      <c r="H12" s="23">
        <f t="shared" si="3"/>
        <v>68.668427867590452</v>
      </c>
    </row>
    <row r="13" spans="3:14" ht="22.5" x14ac:dyDescent="0.55000000000000004">
      <c r="C13" s="24"/>
      <c r="D13" s="19"/>
      <c r="E13" s="96"/>
      <c r="F13" s="97">
        <v>0.95714652296638436</v>
      </c>
      <c r="G13" s="97">
        <v>0.93941018766756035</v>
      </c>
      <c r="H13" s="97">
        <v>0.92779680365296802</v>
      </c>
      <c r="J13" s="115" t="s">
        <v>85</v>
      </c>
      <c r="K13" s="116"/>
      <c r="L13" s="116"/>
      <c r="M13" s="116"/>
      <c r="N13" s="116"/>
    </row>
    <row r="14" spans="3:14" ht="22.5" x14ac:dyDescent="0.55000000000000004">
      <c r="C14" s="19" t="s">
        <v>26</v>
      </c>
      <c r="D14" s="19"/>
      <c r="E14" s="19"/>
      <c r="F14" s="19"/>
      <c r="G14" s="19"/>
      <c r="H14" s="19"/>
    </row>
  </sheetData>
  <mergeCells count="7">
    <mergeCell ref="J11:N11"/>
    <mergeCell ref="J13:N13"/>
    <mergeCell ref="J7:N7"/>
    <mergeCell ref="C1:D1"/>
    <mergeCell ref="C3:C4"/>
    <mergeCell ref="C6:C8"/>
    <mergeCell ref="J9:N9"/>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C58CB-6A6D-44B5-9375-F905A6673101}">
  <sheetPr codeName="Sheet3">
    <tabColor rgb="FFFF6699"/>
  </sheetPr>
  <dimension ref="C1:H32"/>
  <sheetViews>
    <sheetView showGridLines="0" zoomScale="64" zoomScaleNormal="85" workbookViewId="0">
      <selection activeCell="K14" sqref="K14"/>
    </sheetView>
  </sheetViews>
  <sheetFormatPr defaultRowHeight="18" x14ac:dyDescent="0.55000000000000004"/>
  <cols>
    <col min="1" max="1" width="6.9140625" customWidth="1"/>
    <col min="2" max="2" width="14.1640625" customWidth="1"/>
    <col min="3" max="3" width="48.5" customWidth="1"/>
    <col min="4" max="4" width="35.08203125" customWidth="1"/>
    <col min="5" max="5" width="20.83203125" customWidth="1"/>
    <col min="6" max="6" width="19.9140625" customWidth="1"/>
    <col min="7" max="7" width="18.6640625" customWidth="1"/>
    <col min="8" max="8" width="18.9140625" customWidth="1"/>
    <col min="10" max="10" width="24.4140625" customWidth="1"/>
  </cols>
  <sheetData>
    <row r="1" spans="3:8" ht="26.5" x14ac:dyDescent="0.55000000000000004">
      <c r="C1" s="117" t="s">
        <v>10</v>
      </c>
      <c r="D1" s="117"/>
    </row>
    <row r="3" spans="3:8" ht="22.5" x14ac:dyDescent="0.55000000000000004">
      <c r="C3" s="118" t="s">
        <v>9</v>
      </c>
      <c r="D3" s="19"/>
      <c r="E3" s="19"/>
      <c r="F3" s="19"/>
      <c r="G3" s="19"/>
      <c r="H3" s="19"/>
    </row>
    <row r="4" spans="3:8" ht="22.5" x14ac:dyDescent="0.55000000000000004">
      <c r="C4" s="119"/>
      <c r="D4" s="19"/>
      <c r="E4" s="19"/>
      <c r="F4" s="19"/>
      <c r="G4" s="19"/>
      <c r="H4" s="19"/>
    </row>
    <row r="5" spans="3:8" ht="26.5" x14ac:dyDescent="0.55000000000000004">
      <c r="C5" s="20"/>
      <c r="D5" s="20" t="s">
        <v>20</v>
      </c>
      <c r="E5" s="33" t="s">
        <v>24</v>
      </c>
      <c r="F5" s="33" t="s">
        <v>11</v>
      </c>
      <c r="G5" s="33" t="s">
        <v>12</v>
      </c>
      <c r="H5" s="33" t="s">
        <v>13</v>
      </c>
    </row>
    <row r="6" spans="3:8" ht="22.5" x14ac:dyDescent="0.55000000000000004">
      <c r="C6" s="107" t="s">
        <v>17</v>
      </c>
      <c r="D6" s="21" t="s">
        <v>22</v>
      </c>
      <c r="E6" s="22"/>
      <c r="F6" s="23"/>
      <c r="G6" s="23"/>
      <c r="H6" s="23"/>
    </row>
    <row r="7" spans="3:8" ht="22.5" x14ac:dyDescent="0.55000000000000004">
      <c r="C7" s="107"/>
      <c r="D7" s="21" t="s">
        <v>23</v>
      </c>
      <c r="E7" s="22"/>
      <c r="F7" s="23"/>
      <c r="G7" s="23"/>
      <c r="H7" s="23"/>
    </row>
    <row r="8" spans="3:8" ht="22.5" x14ac:dyDescent="0.55000000000000004">
      <c r="C8" s="20" t="s">
        <v>18</v>
      </c>
      <c r="D8" s="21" t="s">
        <v>6</v>
      </c>
      <c r="E8" s="23"/>
      <c r="F8" s="23"/>
      <c r="G8" s="23"/>
      <c r="H8" s="23"/>
    </row>
    <row r="9" spans="3:8" ht="22.5" x14ac:dyDescent="0.55000000000000004">
      <c r="C9" s="20" t="s">
        <v>19</v>
      </c>
      <c r="D9" s="21" t="s">
        <v>16</v>
      </c>
      <c r="E9" s="23"/>
      <c r="F9" s="23"/>
      <c r="G9" s="23"/>
      <c r="H9" s="23"/>
    </row>
    <row r="10" spans="3:8" ht="22.5" x14ac:dyDescent="0.55000000000000004">
      <c r="C10" s="19" t="s">
        <v>26</v>
      </c>
      <c r="D10" s="19"/>
      <c r="E10" s="19"/>
      <c r="F10" s="19"/>
      <c r="G10" s="19"/>
      <c r="H10" s="19"/>
    </row>
    <row r="11" spans="3:8" ht="22.5" x14ac:dyDescent="0.55000000000000004">
      <c r="C11" s="19"/>
      <c r="D11" s="19"/>
      <c r="E11" s="19"/>
      <c r="F11" s="19"/>
      <c r="G11" s="19"/>
      <c r="H11" s="19"/>
    </row>
    <row r="12" spans="3:8" ht="22.5" x14ac:dyDescent="0.55000000000000004">
      <c r="C12" s="120" t="s">
        <v>15</v>
      </c>
      <c r="D12" s="24"/>
      <c r="E12" s="19"/>
      <c r="F12" s="19"/>
      <c r="G12" s="19"/>
      <c r="H12" s="19"/>
    </row>
    <row r="13" spans="3:8" ht="22.5" x14ac:dyDescent="0.55000000000000004">
      <c r="C13" s="121"/>
      <c r="D13" s="19"/>
      <c r="E13" s="19"/>
      <c r="F13" s="19"/>
      <c r="G13" s="19"/>
      <c r="H13" s="19"/>
    </row>
    <row r="14" spans="3:8" ht="26.5" x14ac:dyDescent="0.55000000000000004">
      <c r="C14" s="21"/>
      <c r="D14" s="20" t="s">
        <v>21</v>
      </c>
      <c r="E14" s="33" t="s">
        <v>24</v>
      </c>
      <c r="F14" s="33" t="s">
        <v>11</v>
      </c>
      <c r="G14" s="33" t="s">
        <v>12</v>
      </c>
      <c r="H14" s="33" t="s">
        <v>13</v>
      </c>
    </row>
    <row r="15" spans="3:8" ht="22.5" x14ac:dyDescent="0.55000000000000004">
      <c r="C15" s="107" t="s">
        <v>2</v>
      </c>
      <c r="D15" s="21" t="s">
        <v>1</v>
      </c>
      <c r="E15" s="25">
        <f>(E6*0.2+E7*0.64)/1000</f>
        <v>0</v>
      </c>
      <c r="F15" s="25">
        <f>(F6*0.2+F7*0.64)/1000</f>
        <v>0</v>
      </c>
      <c r="G15" s="25">
        <f>(G6*0.2+G7*0.64)/1000</f>
        <v>0</v>
      </c>
      <c r="H15" s="25">
        <f>(H6*0.2+H7*0.64)/1000</f>
        <v>0</v>
      </c>
    </row>
    <row r="16" spans="3:8" ht="22.5" x14ac:dyDescent="0.55000000000000004">
      <c r="C16" s="107"/>
      <c r="D16" s="21" t="s">
        <v>0</v>
      </c>
      <c r="E16" s="26">
        <f>E15*1000*292*365/10^10</f>
        <v>0</v>
      </c>
      <c r="F16" s="26">
        <f t="shared" ref="F16:H16" si="0">F15*1000*292*365/10^10</f>
        <v>0</v>
      </c>
      <c r="G16" s="26">
        <f t="shared" si="0"/>
        <v>0</v>
      </c>
      <c r="H16" s="26">
        <f t="shared" si="0"/>
        <v>0</v>
      </c>
    </row>
    <row r="17" spans="3:8" ht="22.5" x14ac:dyDescent="0.55000000000000004">
      <c r="C17" s="107"/>
      <c r="D17" s="21" t="s">
        <v>5</v>
      </c>
      <c r="E17" s="27">
        <f>E16*4</f>
        <v>0</v>
      </c>
      <c r="F17" s="27">
        <f t="shared" ref="F17:H17" si="1">F16*4</f>
        <v>0</v>
      </c>
      <c r="G17" s="27">
        <f t="shared" si="1"/>
        <v>0</v>
      </c>
      <c r="H17" s="27">
        <f t="shared" si="1"/>
        <v>0</v>
      </c>
    </row>
    <row r="18" spans="3:8" ht="22.5" x14ac:dyDescent="0.55000000000000004">
      <c r="C18" s="107" t="s">
        <v>3</v>
      </c>
      <c r="D18" s="21" t="s">
        <v>1</v>
      </c>
      <c r="E18" s="28">
        <f>E8/1000*0.9</f>
        <v>0</v>
      </c>
      <c r="F18" s="28">
        <f>F8/1000*0.9</f>
        <v>0</v>
      </c>
      <c r="G18" s="28">
        <f>G8/1000*0.9</f>
        <v>0</v>
      </c>
      <c r="H18" s="28">
        <f>H8/1000*0.9</f>
        <v>0</v>
      </c>
    </row>
    <row r="19" spans="3:8" ht="22.5" x14ac:dyDescent="0.55000000000000004">
      <c r="C19" s="107"/>
      <c r="D19" s="21" t="s">
        <v>0</v>
      </c>
      <c r="E19" s="28">
        <f>E18*30*1000*5*365/10^10</f>
        <v>0</v>
      </c>
      <c r="F19" s="28">
        <f t="shared" ref="F19:H19" si="2">F18*30*1000*5*365/10^10</f>
        <v>0</v>
      </c>
      <c r="G19" s="28">
        <f t="shared" si="2"/>
        <v>0</v>
      </c>
      <c r="H19" s="28">
        <f t="shared" si="2"/>
        <v>0</v>
      </c>
    </row>
    <row r="20" spans="3:8" ht="22.5" x14ac:dyDescent="0.55000000000000004">
      <c r="C20" s="107"/>
      <c r="D20" s="21" t="s">
        <v>4</v>
      </c>
      <c r="E20" s="29">
        <f>E19*4</f>
        <v>0</v>
      </c>
      <c r="F20" s="29">
        <f t="shared" ref="F20:H20" si="3">F19*4</f>
        <v>0</v>
      </c>
      <c r="G20" s="29">
        <f t="shared" si="3"/>
        <v>0</v>
      </c>
      <c r="H20" s="29">
        <f t="shared" si="3"/>
        <v>0</v>
      </c>
    </row>
    <row r="21" spans="3:8" ht="22.5" x14ac:dyDescent="0.55000000000000004">
      <c r="C21" s="107" t="s">
        <v>7</v>
      </c>
      <c r="D21" s="107"/>
      <c r="E21" s="30">
        <f>E17+E20</f>
        <v>0</v>
      </c>
      <c r="F21" s="30">
        <f t="shared" ref="F21:H21" si="4">F17+F20</f>
        <v>0</v>
      </c>
      <c r="G21" s="30">
        <f t="shared" si="4"/>
        <v>0</v>
      </c>
      <c r="H21" s="30">
        <f t="shared" si="4"/>
        <v>0</v>
      </c>
    </row>
    <row r="22" spans="3:8" ht="22.5" x14ac:dyDescent="0.55000000000000004">
      <c r="C22" s="107" t="s">
        <v>8</v>
      </c>
      <c r="D22" s="107"/>
      <c r="E22" s="31" t="e">
        <f>E21/E9</f>
        <v>#DIV/0!</v>
      </c>
      <c r="F22" s="31" t="e">
        <f>F21/F9</f>
        <v>#DIV/0!</v>
      </c>
      <c r="G22" s="31" t="e">
        <f>G21/G9</f>
        <v>#DIV/0!</v>
      </c>
      <c r="H22" s="31" t="e">
        <f>H21/H9</f>
        <v>#DIV/0!</v>
      </c>
    </row>
    <row r="23" spans="3:8" ht="22.5" x14ac:dyDescent="0.55000000000000004">
      <c r="C23" s="107" t="s">
        <v>25</v>
      </c>
      <c r="D23" s="107"/>
      <c r="E23" s="32" t="e">
        <f>1-E22</f>
        <v>#DIV/0!</v>
      </c>
      <c r="F23" s="32" t="e">
        <f t="shared" ref="F23:H23" si="5">1-F22</f>
        <v>#DIV/0!</v>
      </c>
      <c r="G23" s="32" t="e">
        <f t="shared" si="5"/>
        <v>#DIV/0!</v>
      </c>
      <c r="H23" s="32" t="e">
        <f t="shared" si="5"/>
        <v>#DIV/0!</v>
      </c>
    </row>
    <row r="24" spans="3:8" x14ac:dyDescent="0.55000000000000004">
      <c r="C24" s="1"/>
      <c r="D24" s="1"/>
    </row>
    <row r="32" spans="3:8" x14ac:dyDescent="0.55000000000000004">
      <c r="E32" s="2"/>
    </row>
  </sheetData>
  <mergeCells count="9">
    <mergeCell ref="C23:D23"/>
    <mergeCell ref="C1:D1"/>
    <mergeCell ref="C6:C7"/>
    <mergeCell ref="C15:C17"/>
    <mergeCell ref="C18:C20"/>
    <mergeCell ref="C21:D21"/>
    <mergeCell ref="C22:D22"/>
    <mergeCell ref="C3:C4"/>
    <mergeCell ref="C12:C13"/>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CB81-436B-42D2-81C8-C5464E3AB55B}">
  <sheetPr codeName="Sheet7">
    <tabColor rgb="FFFFFF66"/>
  </sheetPr>
  <dimension ref="C1:Q31"/>
  <sheetViews>
    <sheetView showGridLines="0" zoomScale="61" zoomScaleNormal="147" workbookViewId="0">
      <selection activeCell="M27" sqref="M27"/>
    </sheetView>
  </sheetViews>
  <sheetFormatPr defaultRowHeight="18" x14ac:dyDescent="0.55000000000000004"/>
  <cols>
    <col min="2" max="2" width="4.5" customWidth="1"/>
    <col min="4" max="4" width="10.6640625" customWidth="1"/>
    <col min="5" max="5" width="50.5" customWidth="1"/>
    <col min="6" max="9" width="17.4140625" customWidth="1"/>
    <col min="10" max="10" width="5.4140625" customWidth="1"/>
    <col min="11" max="11" width="29.08203125" customWidth="1"/>
    <col min="12" max="12" width="7.08203125" customWidth="1"/>
    <col min="13" max="13" width="29.83203125" customWidth="1"/>
    <col min="17" max="17" width="8.83203125" customWidth="1"/>
  </cols>
  <sheetData>
    <row r="1" spans="3:17" x14ac:dyDescent="0.55000000000000004">
      <c r="E1" s="7"/>
    </row>
    <row r="2" spans="3:17" ht="29" x14ac:dyDescent="0.55000000000000004">
      <c r="E2" s="108" t="s">
        <v>86</v>
      </c>
      <c r="F2" s="108"/>
      <c r="G2" s="108"/>
      <c r="H2" s="108"/>
      <c r="I2" s="108"/>
      <c r="J2" s="108"/>
    </row>
    <row r="4" spans="3:17" ht="25.25" customHeight="1" x14ac:dyDescent="0.55000000000000004">
      <c r="C4" s="122" t="s">
        <v>63</v>
      </c>
      <c r="D4" s="122"/>
      <c r="E4" s="122"/>
      <c r="F4" s="57" t="s">
        <v>37</v>
      </c>
      <c r="G4" s="57" t="s">
        <v>38</v>
      </c>
      <c r="H4" s="57" t="s">
        <v>39</v>
      </c>
      <c r="I4" s="57" t="s">
        <v>40</v>
      </c>
      <c r="M4" s="8"/>
      <c r="N4" s="98"/>
      <c r="O4" s="48"/>
      <c r="P4" s="48"/>
      <c r="Q4" s="48"/>
    </row>
    <row r="5" spans="3:17" ht="25.25" customHeight="1" x14ac:dyDescent="0.55000000000000004">
      <c r="C5" s="124" t="s">
        <v>81</v>
      </c>
      <c r="D5" s="59" t="s">
        <v>28</v>
      </c>
      <c r="E5" s="60" t="s">
        <v>53</v>
      </c>
      <c r="F5" s="61">
        <v>30000</v>
      </c>
      <c r="G5" s="62">
        <v>34853.597984820321</v>
      </c>
      <c r="H5" s="62">
        <v>37434.843904946239</v>
      </c>
      <c r="I5" s="62">
        <v>39812.582163620958</v>
      </c>
      <c r="N5" s="99"/>
      <c r="O5" s="100"/>
      <c r="P5" s="100"/>
      <c r="Q5" s="100"/>
    </row>
    <row r="6" spans="3:17" ht="25.25" customHeight="1" x14ac:dyDescent="0.55000000000000004">
      <c r="C6" s="124"/>
      <c r="D6" s="124" t="s">
        <v>30</v>
      </c>
      <c r="E6" s="60" t="s">
        <v>55</v>
      </c>
      <c r="F6" s="63">
        <v>26000</v>
      </c>
      <c r="G6" s="62">
        <v>30206.451586844276</v>
      </c>
      <c r="H6" s="62">
        <v>32443.53138428674</v>
      </c>
      <c r="I6" s="62">
        <v>34504.237875138162</v>
      </c>
      <c r="K6" s="8"/>
      <c r="N6" s="101"/>
      <c r="O6" s="100"/>
      <c r="P6" s="100"/>
      <c r="Q6" s="100"/>
    </row>
    <row r="7" spans="3:17" ht="25.25" customHeight="1" x14ac:dyDescent="0.55000000000000004">
      <c r="C7" s="124"/>
      <c r="D7" s="124"/>
      <c r="E7" s="60" t="s">
        <v>56</v>
      </c>
      <c r="F7" s="63">
        <v>8000</v>
      </c>
      <c r="G7" s="63">
        <v>9294.2927959520857</v>
      </c>
      <c r="H7" s="63">
        <v>9982.6250413189973</v>
      </c>
      <c r="I7" s="63">
        <v>10616.688576965589</v>
      </c>
      <c r="N7" s="101"/>
      <c r="O7" s="101"/>
      <c r="P7" s="101"/>
      <c r="Q7" s="101"/>
    </row>
    <row r="8" spans="3:17" ht="25.25" customHeight="1" x14ac:dyDescent="0.55000000000000004">
      <c r="C8" s="124"/>
      <c r="D8" s="124"/>
      <c r="E8" s="60" t="s">
        <v>57</v>
      </c>
      <c r="F8" s="63">
        <v>9560</v>
      </c>
      <c r="G8" s="62">
        <v>11106.679891162741</v>
      </c>
      <c r="H8" s="62">
        <v>11929.2369243762</v>
      </c>
      <c r="I8" s="62">
        <v>12686.942849473877</v>
      </c>
      <c r="N8" s="101"/>
      <c r="O8" s="100"/>
      <c r="P8" s="100"/>
      <c r="Q8" s="100"/>
    </row>
    <row r="9" spans="3:17" ht="25.25" customHeight="1" x14ac:dyDescent="0.55000000000000004">
      <c r="C9" s="124" t="s">
        <v>79</v>
      </c>
      <c r="D9" s="59" t="s">
        <v>33</v>
      </c>
      <c r="E9" s="60" t="s">
        <v>54</v>
      </c>
      <c r="F9" s="63">
        <v>80000</v>
      </c>
      <c r="G9" s="63">
        <v>76891.513832763449</v>
      </c>
      <c r="H9" s="63">
        <v>72813.17998134908</v>
      </c>
      <c r="I9" s="63">
        <v>63313.646254274165</v>
      </c>
      <c r="N9" s="101"/>
      <c r="O9" s="101"/>
      <c r="P9" s="101"/>
      <c r="Q9" s="101"/>
    </row>
    <row r="10" spans="3:17" ht="25.25" customHeight="1" x14ac:dyDescent="0.55000000000000004">
      <c r="C10" s="124"/>
      <c r="D10" s="59" t="s">
        <v>30</v>
      </c>
      <c r="E10" s="60" t="s">
        <v>58</v>
      </c>
      <c r="F10" s="63">
        <v>400</v>
      </c>
      <c r="G10" s="64">
        <v>384.45756916381725</v>
      </c>
      <c r="H10" s="64">
        <v>364.06589990674541</v>
      </c>
      <c r="I10" s="64">
        <v>316.56823127137085</v>
      </c>
      <c r="N10" s="101"/>
      <c r="O10" s="102"/>
      <c r="P10" s="102"/>
      <c r="Q10" s="102"/>
    </row>
    <row r="11" spans="3:17" ht="25.25" customHeight="1" x14ac:dyDescent="0.55000000000000004">
      <c r="C11" s="124" t="s">
        <v>61</v>
      </c>
      <c r="D11" s="124"/>
      <c r="E11" s="124"/>
      <c r="F11" s="65">
        <v>5.0420017497600007</v>
      </c>
      <c r="G11" s="66">
        <v>5.52205771676915</v>
      </c>
      <c r="H11" s="66">
        <v>5.8221415660911511</v>
      </c>
      <c r="I11" s="66">
        <v>5.9323638863660948</v>
      </c>
      <c r="N11" s="103"/>
      <c r="O11" s="104"/>
      <c r="P11" s="104"/>
      <c r="Q11" s="104"/>
    </row>
    <row r="12" spans="3:17" ht="25.25" customHeight="1" x14ac:dyDescent="0.55000000000000004">
      <c r="C12" s="67" t="s">
        <v>76</v>
      </c>
      <c r="D12" s="67"/>
      <c r="F12" s="68"/>
      <c r="G12" s="68"/>
      <c r="H12" s="68"/>
      <c r="I12" s="68"/>
    </row>
    <row r="13" spans="3:17" x14ac:dyDescent="0.55000000000000004">
      <c r="N13" s="7"/>
    </row>
    <row r="14" spans="3:17" ht="24.65" customHeight="1" x14ac:dyDescent="0.55000000000000004">
      <c r="C14" s="123" t="s">
        <v>69</v>
      </c>
      <c r="D14" s="123"/>
      <c r="E14" s="123"/>
      <c r="F14" s="58" t="s">
        <v>37</v>
      </c>
      <c r="G14" s="58" t="s">
        <v>38</v>
      </c>
      <c r="H14" s="58" t="s">
        <v>39</v>
      </c>
      <c r="I14" s="58" t="s">
        <v>40</v>
      </c>
    </row>
    <row r="15" spans="3:17" ht="24.65" customHeight="1" x14ac:dyDescent="0.55000000000000004">
      <c r="C15" s="125" t="s">
        <v>81</v>
      </c>
      <c r="D15" s="59" t="s">
        <v>28</v>
      </c>
      <c r="E15" s="60" t="s">
        <v>70</v>
      </c>
      <c r="F15" s="69">
        <f>F5*1.02/10^7*365</f>
        <v>1.1169</v>
      </c>
      <c r="G15" s="69">
        <f>G5*1.02/10^7*365</f>
        <v>1.2975994529748605</v>
      </c>
      <c r="H15" s="69">
        <f>H5*1.02/10^7*365</f>
        <v>1.3936992385811484</v>
      </c>
      <c r="I15" s="69">
        <f>I5*1.02/10^7*365</f>
        <v>1.4822224339516084</v>
      </c>
    </row>
    <row r="16" spans="3:17" ht="24.65" customHeight="1" x14ac:dyDescent="0.55000000000000004">
      <c r="C16" s="125"/>
      <c r="D16" s="125" t="s">
        <v>30</v>
      </c>
      <c r="E16" s="60" t="s">
        <v>71</v>
      </c>
      <c r="F16" s="70">
        <f>F6*0.527/10^7*365</f>
        <v>0.50012299999999998</v>
      </c>
      <c r="G16" s="70">
        <f>G6*0.527/10^7*365</f>
        <v>0.58103619949874319</v>
      </c>
      <c r="H16" s="70">
        <f>H6*0.527/10^7*365</f>
        <v>0.62406754794244756</v>
      </c>
      <c r="I16" s="70">
        <f>I6*0.527/10^7*365</f>
        <v>0.66370626764722018</v>
      </c>
    </row>
    <row r="17" spans="3:9" ht="24.65" customHeight="1" x14ac:dyDescent="0.55000000000000004">
      <c r="C17" s="125"/>
      <c r="D17" s="125"/>
      <c r="E17" s="60" t="s">
        <v>72</v>
      </c>
      <c r="F17" s="70">
        <f>F7*0.791/10^7*365</f>
        <v>0.23097199999999998</v>
      </c>
      <c r="G17" s="70">
        <f>G7*0.791/10^7*365</f>
        <v>0.26834017445833069</v>
      </c>
      <c r="H17" s="70">
        <f>H7*0.791/10^7*365</f>
        <v>0.28821335888044142</v>
      </c>
      <c r="I17" s="70">
        <f>I7*0.791/10^7*365</f>
        <v>0.30651972424986207</v>
      </c>
    </row>
    <row r="18" spans="3:9" ht="24.65" customHeight="1" x14ac:dyDescent="0.55000000000000004">
      <c r="C18" s="125"/>
      <c r="D18" s="125"/>
      <c r="E18" s="60" t="s">
        <v>73</v>
      </c>
      <c r="F18" s="70">
        <f>F8*0.352/10^7*365</f>
        <v>0.12282687999999999</v>
      </c>
      <c r="G18" s="70">
        <f>G8*0.352/10^7*365</f>
        <v>0.14269862324165888</v>
      </c>
      <c r="H18" s="70">
        <f>H8*0.352/10^7*365</f>
        <v>0.15326683600438543</v>
      </c>
      <c r="I18" s="70">
        <f>I8*0.352/10^7*365</f>
        <v>0.16300184173004037</v>
      </c>
    </row>
    <row r="19" spans="3:9" ht="24.65" customHeight="1" x14ac:dyDescent="0.55000000000000004">
      <c r="C19" s="125" t="s">
        <v>79</v>
      </c>
      <c r="D19" s="59" t="s">
        <v>33</v>
      </c>
      <c r="E19" s="60" t="s">
        <v>74</v>
      </c>
      <c r="F19" s="70">
        <f>F9*0.106/10^7*365</f>
        <v>0.30952000000000002</v>
      </c>
      <c r="G19" s="70">
        <f>G9*0.106/10^7*365</f>
        <v>0.29749326701896178</v>
      </c>
      <c r="H19" s="70">
        <f>H9*0.106/10^7*365</f>
        <v>0.28171419334783959</v>
      </c>
      <c r="I19" s="70">
        <f>I9*0.106/10^7*365</f>
        <v>0.24496049735778674</v>
      </c>
    </row>
    <row r="20" spans="3:9" ht="24.65" customHeight="1" x14ac:dyDescent="0.55000000000000004">
      <c r="C20" s="125"/>
      <c r="D20" s="59" t="s">
        <v>30</v>
      </c>
      <c r="E20" s="60" t="s">
        <v>75</v>
      </c>
      <c r="F20" s="71">
        <f>F10*0.292/10^7*365</f>
        <v>4.2632E-3</v>
      </c>
      <c r="G20" s="71">
        <f>G10*0.292/10^7*365</f>
        <v>4.097548772147964E-3</v>
      </c>
      <c r="H20" s="71">
        <f>H10*0.292/10^7*365</f>
        <v>3.8802143612060927E-3</v>
      </c>
      <c r="I20" s="71">
        <f>I10*0.292/10^7*365</f>
        <v>3.3739842088902705E-3</v>
      </c>
    </row>
    <row r="21" spans="3:9" ht="24.65" customHeight="1" x14ac:dyDescent="0.55000000000000004">
      <c r="C21" s="124" t="s">
        <v>59</v>
      </c>
      <c r="D21" s="124"/>
      <c r="E21" s="124"/>
      <c r="F21" s="69">
        <f>SUM(F15:F20)</f>
        <v>2.28460508</v>
      </c>
      <c r="G21" s="69">
        <f t="shared" ref="G21:I21" si="0">SUM(G15:G20)</f>
        <v>2.5912652659647031</v>
      </c>
      <c r="H21" s="69">
        <f t="shared" si="0"/>
        <v>2.7448413891174686</v>
      </c>
      <c r="I21" s="69">
        <f t="shared" si="0"/>
        <v>2.8637847491454078</v>
      </c>
    </row>
    <row r="22" spans="3:9" ht="24.65" customHeight="1" x14ac:dyDescent="0.55000000000000004">
      <c r="C22" s="124" t="s">
        <v>60</v>
      </c>
      <c r="D22" s="124"/>
      <c r="E22" s="124"/>
      <c r="F22" s="69">
        <f>F11-F21</f>
        <v>2.7573966697600008</v>
      </c>
      <c r="G22" s="69">
        <f>G11-G21</f>
        <v>2.9307924508044469</v>
      </c>
      <c r="H22" s="69">
        <f>H11-H21</f>
        <v>3.0773001769736825</v>
      </c>
      <c r="I22" s="69">
        <f>I11-I21</f>
        <v>3.068579137220687</v>
      </c>
    </row>
    <row r="23" spans="3:9" x14ac:dyDescent="0.55000000000000004">
      <c r="F23" s="12"/>
    </row>
    <row r="31" spans="3:9" x14ac:dyDescent="0.55000000000000004">
      <c r="E31" s="5"/>
      <c r="F31" s="7"/>
      <c r="G31" s="6"/>
    </row>
  </sheetData>
  <mergeCells count="12">
    <mergeCell ref="E2:J2"/>
    <mergeCell ref="C4:E4"/>
    <mergeCell ref="C14:E14"/>
    <mergeCell ref="C21:E21"/>
    <mergeCell ref="C22:E22"/>
    <mergeCell ref="C11:E11"/>
    <mergeCell ref="C19:C20"/>
    <mergeCell ref="C5:C8"/>
    <mergeCell ref="D6:D8"/>
    <mergeCell ref="C9:C10"/>
    <mergeCell ref="C15:C18"/>
    <mergeCell ref="D16:D18"/>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BA2E-4423-4AAC-87F8-3DD6B75CB8DC}">
  <sheetPr codeName="Sheet13">
    <tabColor rgb="FFFFFF66"/>
  </sheetPr>
  <dimension ref="C1:AA64"/>
  <sheetViews>
    <sheetView showGridLines="0" topLeftCell="B1" zoomScale="79" zoomScaleNormal="79" workbookViewId="0">
      <selection activeCell="P9" sqref="P9"/>
    </sheetView>
  </sheetViews>
  <sheetFormatPr defaultRowHeight="18" x14ac:dyDescent="0.55000000000000004"/>
  <cols>
    <col min="4" max="4" width="8.6640625" customWidth="1"/>
    <col min="5" max="5" width="48.1640625" customWidth="1"/>
    <col min="6" max="6" width="12.58203125" customWidth="1"/>
    <col min="7" max="7" width="13.6640625" customWidth="1"/>
    <col min="8" max="8" width="14.4140625" customWidth="1"/>
    <col min="9" max="9" width="12.9140625" customWidth="1"/>
    <col min="10" max="10" width="6.1640625" customWidth="1"/>
    <col min="11" max="11" width="33.9140625" customWidth="1"/>
    <col min="12" max="12" width="14" customWidth="1"/>
    <col min="13" max="13" width="14.4140625" customWidth="1"/>
    <col min="14" max="14" width="12.58203125" customWidth="1"/>
    <col min="15" max="15" width="4.5" customWidth="1"/>
    <col min="16" max="16" width="14.9140625" customWidth="1"/>
    <col min="17" max="17" width="8.83203125" customWidth="1"/>
  </cols>
  <sheetData>
    <row r="1" spans="3:27" x14ac:dyDescent="0.55000000000000004">
      <c r="E1" s="7"/>
    </row>
    <row r="2" spans="3:27" ht="22.5" x14ac:dyDescent="0.55000000000000004">
      <c r="E2" s="45" t="s">
        <v>63</v>
      </c>
    </row>
    <row r="3" spans="3:27" ht="20" x14ac:dyDescent="0.55000000000000004">
      <c r="E3" s="16"/>
      <c r="F3" s="38" t="s">
        <v>37</v>
      </c>
      <c r="G3" s="18" t="s">
        <v>38</v>
      </c>
      <c r="H3" s="18" t="s">
        <v>39</v>
      </c>
      <c r="I3" s="18" t="s">
        <v>40</v>
      </c>
      <c r="K3" s="48" t="s">
        <v>67</v>
      </c>
      <c r="M3" s="8"/>
    </row>
    <row r="4" spans="3:27" x14ac:dyDescent="0.55000000000000004">
      <c r="C4" s="3" t="s">
        <v>27</v>
      </c>
      <c r="D4" s="4" t="s">
        <v>28</v>
      </c>
      <c r="E4" s="3" t="s">
        <v>53</v>
      </c>
      <c r="F4" s="39">
        <v>30000</v>
      </c>
      <c r="G4" s="56">
        <f>F4*G5</f>
        <v>34853.597984820321</v>
      </c>
      <c r="H4" s="56">
        <f t="shared" ref="H4:I4" si="0">G4*H5</f>
        <v>37434.843904946239</v>
      </c>
      <c r="I4" s="56">
        <f t="shared" si="0"/>
        <v>39812.582163620958</v>
      </c>
      <c r="L4" t="s">
        <v>64</v>
      </c>
      <c r="M4" t="s">
        <v>65</v>
      </c>
      <c r="N4" t="s">
        <v>66</v>
      </c>
    </row>
    <row r="5" spans="3:27" x14ac:dyDescent="0.55000000000000004">
      <c r="C5" s="3"/>
      <c r="D5" s="4"/>
      <c r="E5" s="3"/>
      <c r="F5" s="39"/>
      <c r="G5" s="86">
        <v>1.1617865994940106</v>
      </c>
      <c r="H5" s="86">
        <v>1.0740596687105337</v>
      </c>
      <c r="I5" s="86">
        <v>1.0635167135920807</v>
      </c>
      <c r="K5" s="47" t="s">
        <v>22</v>
      </c>
      <c r="L5" s="46">
        <v>1.1433892107127879</v>
      </c>
      <c r="M5" s="46">
        <v>1.0358744394618835</v>
      </c>
      <c r="N5" s="46">
        <v>1.0416062897835496</v>
      </c>
    </row>
    <row r="6" spans="3:27" x14ac:dyDescent="0.55000000000000004">
      <c r="C6" s="3"/>
      <c r="D6" s="127" t="s">
        <v>30</v>
      </c>
      <c r="E6" s="3" t="s">
        <v>55</v>
      </c>
      <c r="F6" s="40">
        <v>26000</v>
      </c>
      <c r="G6" s="39">
        <f>F6*G7</f>
        <v>30206.451586844276</v>
      </c>
      <c r="H6" s="39">
        <f t="shared" ref="H6:I6" si="1">G6*H7</f>
        <v>32443.53138428674</v>
      </c>
      <c r="I6" s="39">
        <f t="shared" si="1"/>
        <v>34504.237875138162</v>
      </c>
      <c r="K6" s="47" t="s">
        <v>23</v>
      </c>
      <c r="L6" s="46">
        <v>1.1801839882752334</v>
      </c>
      <c r="M6" s="46">
        <v>1.1122448979591837</v>
      </c>
      <c r="N6" s="46">
        <v>1.0854271374006117</v>
      </c>
    </row>
    <row r="7" spans="3:27" x14ac:dyDescent="0.55000000000000004">
      <c r="C7" s="3"/>
      <c r="D7" s="127"/>
      <c r="E7" s="3"/>
      <c r="F7" s="40"/>
      <c r="G7" s="86">
        <v>1.1617865994940106</v>
      </c>
      <c r="H7" s="86">
        <v>1.0740596687105337</v>
      </c>
      <c r="I7" s="86">
        <v>1.0635167135920807</v>
      </c>
      <c r="K7" s="85" t="s">
        <v>68</v>
      </c>
      <c r="L7" s="84">
        <f>AVERAGE(L5:L6)</f>
        <v>1.1617865994940106</v>
      </c>
      <c r="M7" s="84">
        <f>AVERAGE(M5:M6)</f>
        <v>1.0740596687105337</v>
      </c>
      <c r="N7" s="84">
        <f>AVERAGE(N5:N6)</f>
        <v>1.0635167135920807</v>
      </c>
      <c r="P7" s="126" t="s">
        <v>88</v>
      </c>
      <c r="Q7" s="126"/>
      <c r="R7" s="126"/>
      <c r="S7" s="126"/>
      <c r="T7" s="126"/>
      <c r="U7" s="126"/>
      <c r="V7" s="126"/>
      <c r="W7" s="126"/>
      <c r="X7" s="126"/>
      <c r="Y7" s="126"/>
      <c r="Z7" s="126"/>
      <c r="AA7" s="126"/>
    </row>
    <row r="8" spans="3:27" x14ac:dyDescent="0.55000000000000004">
      <c r="C8" s="3"/>
      <c r="D8" s="127"/>
      <c r="E8" s="3" t="s">
        <v>56</v>
      </c>
      <c r="F8" s="40">
        <v>8000</v>
      </c>
      <c r="G8" s="39">
        <f>F8*G9</f>
        <v>9294.2927959520857</v>
      </c>
      <c r="H8" s="39">
        <f t="shared" ref="H8:I8" si="2">G8*H9</f>
        <v>9982.6250413189973</v>
      </c>
      <c r="I8" s="39">
        <f t="shared" si="2"/>
        <v>10616.688576965589</v>
      </c>
      <c r="K8" s="92" t="s">
        <v>6</v>
      </c>
      <c r="L8" s="89">
        <v>0.96114392290954309</v>
      </c>
      <c r="M8" s="89">
        <v>0.9469598965071151</v>
      </c>
      <c r="N8" s="89">
        <v>0.86953551912568305</v>
      </c>
      <c r="P8" s="88" t="s">
        <v>89</v>
      </c>
      <c r="Q8" s="88"/>
      <c r="R8" s="88"/>
      <c r="S8" s="88"/>
      <c r="T8" s="88"/>
      <c r="U8" s="88"/>
      <c r="V8" s="88"/>
      <c r="W8" s="88"/>
      <c r="X8" s="88"/>
      <c r="Y8" s="88"/>
    </row>
    <row r="9" spans="3:27" x14ac:dyDescent="0.55000000000000004">
      <c r="C9" s="3"/>
      <c r="D9" s="127"/>
      <c r="E9" s="3"/>
      <c r="F9" s="40"/>
      <c r="G9" s="86">
        <v>1.1617865994940106</v>
      </c>
      <c r="H9" s="86">
        <v>1.0740596687105337</v>
      </c>
      <c r="I9" s="86">
        <v>1.0635167135920807</v>
      </c>
      <c r="K9" s="90"/>
      <c r="L9" s="91"/>
      <c r="M9" s="91"/>
      <c r="N9" s="91"/>
    </row>
    <row r="10" spans="3:27" x14ac:dyDescent="0.55000000000000004">
      <c r="C10" s="3"/>
      <c r="D10" s="127"/>
      <c r="E10" s="3" t="s">
        <v>57</v>
      </c>
      <c r="F10" s="40">
        <v>9560</v>
      </c>
      <c r="G10" s="39">
        <f>F10*G11</f>
        <v>11106.679891162741</v>
      </c>
      <c r="H10" s="39">
        <f t="shared" ref="H10:I10" si="3">G10*H11</f>
        <v>11929.2369243762</v>
      </c>
      <c r="I10" s="39">
        <f t="shared" si="3"/>
        <v>12686.942849473877</v>
      </c>
    </row>
    <row r="11" spans="3:27" x14ac:dyDescent="0.55000000000000004">
      <c r="C11" s="3"/>
      <c r="D11" s="4"/>
      <c r="E11" s="3"/>
      <c r="F11" s="40"/>
      <c r="G11" s="86">
        <v>1.1617865994940106</v>
      </c>
      <c r="H11" s="86">
        <v>1.0740596687105337</v>
      </c>
      <c r="I11" s="86">
        <v>1.0635167135920807</v>
      </c>
    </row>
    <row r="12" spans="3:27" x14ac:dyDescent="0.55000000000000004">
      <c r="C12" s="127" t="s">
        <v>14</v>
      </c>
      <c r="D12" s="4" t="s">
        <v>33</v>
      </c>
      <c r="E12" s="3" t="s">
        <v>54</v>
      </c>
      <c r="F12" s="40">
        <v>80000</v>
      </c>
      <c r="G12" s="40">
        <f>F12*G13</f>
        <v>76891.513832763449</v>
      </c>
      <c r="H12" s="40">
        <f>G12*H13</f>
        <v>72813.17998134908</v>
      </c>
      <c r="I12" s="40">
        <f t="shared" ref="I12" si="4">H12*I13</f>
        <v>63313.646254274165</v>
      </c>
    </row>
    <row r="13" spans="3:27" x14ac:dyDescent="0.55000000000000004">
      <c r="C13" s="127"/>
      <c r="D13" s="4"/>
      <c r="E13" s="3"/>
      <c r="F13" s="40"/>
      <c r="G13" s="87">
        <v>0.96114392290954309</v>
      </c>
      <c r="H13" s="87">
        <v>0.9469598965071151</v>
      </c>
      <c r="I13" s="87">
        <v>0.86953551912568305</v>
      </c>
    </row>
    <row r="14" spans="3:27" x14ac:dyDescent="0.55000000000000004">
      <c r="C14" s="127"/>
      <c r="D14" s="4" t="s">
        <v>30</v>
      </c>
      <c r="E14" s="3" t="s">
        <v>58</v>
      </c>
      <c r="F14" s="40">
        <v>400</v>
      </c>
      <c r="G14" s="40">
        <f>F14*G15</f>
        <v>384.45756916381725</v>
      </c>
      <c r="H14" s="40">
        <f t="shared" ref="H14:I14" si="5">G14*H15</f>
        <v>364.06589990674541</v>
      </c>
      <c r="I14" s="40">
        <f t="shared" si="5"/>
        <v>316.56823127137085</v>
      </c>
    </row>
    <row r="15" spans="3:27" x14ac:dyDescent="0.55000000000000004">
      <c r="C15" s="1"/>
      <c r="D15" s="1"/>
      <c r="E15" s="36"/>
      <c r="F15" s="40"/>
      <c r="G15" s="87">
        <v>0.96114392290954309</v>
      </c>
      <c r="H15" s="87">
        <v>0.9469598965071151</v>
      </c>
      <c r="I15" s="87">
        <v>0.86953551912568305</v>
      </c>
    </row>
    <row r="16" spans="3:27" x14ac:dyDescent="0.55000000000000004">
      <c r="E16" s="36" t="s">
        <v>61</v>
      </c>
      <c r="F16" s="41">
        <v>5.0420017497600007</v>
      </c>
      <c r="G16" s="42">
        <v>5.52205771676915</v>
      </c>
      <c r="H16" s="42">
        <v>5.8221415660911511</v>
      </c>
      <c r="I16" s="42">
        <v>5.9323638863660948</v>
      </c>
    </row>
    <row r="17" spans="3:14" x14ac:dyDescent="0.55000000000000004">
      <c r="E17" s="37" t="s">
        <v>62</v>
      </c>
      <c r="F17" s="9"/>
      <c r="G17" s="9"/>
      <c r="H17" s="9"/>
      <c r="I17" s="9"/>
    </row>
    <row r="18" spans="3:14" x14ac:dyDescent="0.55000000000000004">
      <c r="N18" s="7"/>
    </row>
    <row r="19" spans="3:14" ht="22.5" x14ac:dyDescent="0.55000000000000004">
      <c r="E19" s="45" t="s">
        <v>50</v>
      </c>
      <c r="N19" s="7"/>
    </row>
    <row r="20" spans="3:14" ht="20" x14ac:dyDescent="0.55000000000000004">
      <c r="E20" s="17" t="s">
        <v>52</v>
      </c>
      <c r="F20" s="18" t="s">
        <v>37</v>
      </c>
      <c r="G20" s="18" t="s">
        <v>38</v>
      </c>
      <c r="H20" s="18" t="s">
        <v>39</v>
      </c>
      <c r="I20" s="18" t="s">
        <v>40</v>
      </c>
    </row>
    <row r="21" spans="3:14" x14ac:dyDescent="0.55000000000000004">
      <c r="C21" s="127" t="s">
        <v>27</v>
      </c>
      <c r="D21" s="4" t="s">
        <v>28</v>
      </c>
      <c r="E21" s="3" t="s">
        <v>41</v>
      </c>
      <c r="F21" s="43">
        <f>F4*1.02/10^7*365</f>
        <v>1.1169</v>
      </c>
      <c r="G21" s="43">
        <f t="shared" ref="G21:I21" si="6">G4*1.02/10^7*365</f>
        <v>1.2975994529748605</v>
      </c>
      <c r="H21" s="43">
        <f t="shared" si="6"/>
        <v>1.3936992385811484</v>
      </c>
      <c r="I21" s="43">
        <f t="shared" si="6"/>
        <v>1.4822224339516084</v>
      </c>
    </row>
    <row r="22" spans="3:14" x14ac:dyDescent="0.55000000000000004">
      <c r="C22" s="127"/>
      <c r="D22" s="127" t="s">
        <v>30</v>
      </c>
      <c r="E22" s="3" t="s">
        <v>42</v>
      </c>
      <c r="F22" s="44">
        <f>F6*0.527/10^7*365</f>
        <v>0.50012299999999998</v>
      </c>
      <c r="G22" s="44">
        <f t="shared" ref="G22:I22" si="7">G6*0.527/10^7*365</f>
        <v>0.58103619949874319</v>
      </c>
      <c r="H22" s="44">
        <f t="shared" si="7"/>
        <v>0.62406754794244756</v>
      </c>
      <c r="I22" s="44">
        <f t="shared" si="7"/>
        <v>0.66370626764722018</v>
      </c>
    </row>
    <row r="23" spans="3:14" x14ac:dyDescent="0.55000000000000004">
      <c r="C23" s="127"/>
      <c r="D23" s="127"/>
      <c r="E23" s="3" t="s">
        <v>43</v>
      </c>
      <c r="F23" s="44">
        <f>F8*0.791/10^7*365</f>
        <v>0.23097199999999998</v>
      </c>
      <c r="G23" s="44">
        <f t="shared" ref="G23:I23" si="8">G8*0.791/10^7*365</f>
        <v>0.26834017445833069</v>
      </c>
      <c r="H23" s="44">
        <f t="shared" si="8"/>
        <v>0.28821335888044142</v>
      </c>
      <c r="I23" s="44">
        <f t="shared" si="8"/>
        <v>0.30651972424986207</v>
      </c>
    </row>
    <row r="24" spans="3:14" x14ac:dyDescent="0.55000000000000004">
      <c r="C24" s="127"/>
      <c r="D24" s="127"/>
      <c r="E24" s="3" t="s">
        <v>44</v>
      </c>
      <c r="F24" s="44">
        <f>F10*0.352/10^7*365</f>
        <v>0.12282687999999999</v>
      </c>
      <c r="G24" s="44">
        <f t="shared" ref="G24:I24" si="9">G10*0.352/10^7*365</f>
        <v>0.14269862324165888</v>
      </c>
      <c r="H24" s="44">
        <f t="shared" si="9"/>
        <v>0.15326683600438543</v>
      </c>
      <c r="I24" s="44">
        <f t="shared" si="9"/>
        <v>0.16300184173004037</v>
      </c>
    </row>
    <row r="25" spans="3:14" x14ac:dyDescent="0.55000000000000004">
      <c r="C25" s="127" t="s">
        <v>14</v>
      </c>
      <c r="D25" s="4" t="s">
        <v>33</v>
      </c>
      <c r="E25" s="3" t="s">
        <v>45</v>
      </c>
      <c r="F25" s="44">
        <f>F12*0.106/10^7*365</f>
        <v>0.30952000000000002</v>
      </c>
      <c r="G25" s="44">
        <f>G12*0.106/10^7*365</f>
        <v>0.29749326701896178</v>
      </c>
      <c r="H25" s="44">
        <f t="shared" ref="H25:I25" si="10">H12*0.106/10^7*365</f>
        <v>0.28171419334783959</v>
      </c>
      <c r="I25" s="44">
        <f t="shared" si="10"/>
        <v>0.24496049735778674</v>
      </c>
    </row>
    <row r="26" spans="3:14" x14ac:dyDescent="0.55000000000000004">
      <c r="C26" s="127"/>
      <c r="D26" s="4" t="s">
        <v>30</v>
      </c>
      <c r="E26" s="3" t="s">
        <v>46</v>
      </c>
      <c r="F26" s="44">
        <f>F14*0.292/10^7*365</f>
        <v>4.2632E-3</v>
      </c>
      <c r="G26" s="44">
        <f>G14*0.292/10^7*365</f>
        <v>4.097548772147964E-3</v>
      </c>
      <c r="H26" s="44">
        <f t="shared" ref="H26:I26" si="11">H14*0.292/10^7*365</f>
        <v>3.8802143612060927E-3</v>
      </c>
      <c r="I26" s="44">
        <f t="shared" si="11"/>
        <v>3.3739842088902705E-3</v>
      </c>
    </row>
    <row r="27" spans="3:14" x14ac:dyDescent="0.55000000000000004">
      <c r="E27" s="3" t="s">
        <v>59</v>
      </c>
      <c r="F27" s="43">
        <f>SUM(F21:F26)</f>
        <v>2.28460508</v>
      </c>
      <c r="G27" s="43">
        <f t="shared" ref="G27:I27" si="12">SUM(G21:G26)</f>
        <v>2.5912652659647031</v>
      </c>
      <c r="H27" s="43">
        <f t="shared" si="12"/>
        <v>2.7448413891174686</v>
      </c>
      <c r="I27" s="43">
        <f t="shared" si="12"/>
        <v>2.8637847491454078</v>
      </c>
    </row>
    <row r="28" spans="3:14" x14ac:dyDescent="0.55000000000000004">
      <c r="E28" s="3" t="s">
        <v>60</v>
      </c>
      <c r="F28" s="43">
        <f>F16-F27</f>
        <v>2.7573966697600008</v>
      </c>
      <c r="G28" s="43">
        <f t="shared" ref="G28:I28" si="13">G16-G27</f>
        <v>2.9307924508044469</v>
      </c>
      <c r="H28" s="43">
        <f t="shared" si="13"/>
        <v>3.0773001769736825</v>
      </c>
      <c r="I28" s="43">
        <f t="shared" si="13"/>
        <v>3.068579137220687</v>
      </c>
    </row>
    <row r="29" spans="3:14" x14ac:dyDescent="0.55000000000000004">
      <c r="F29" s="12"/>
    </row>
    <row r="37" spans="5:7" x14ac:dyDescent="0.55000000000000004">
      <c r="E37" s="5"/>
      <c r="F37" s="7"/>
      <c r="G37" s="6"/>
    </row>
    <row r="52" spans="5:8" x14ac:dyDescent="0.55000000000000004">
      <c r="E52" s="49">
        <v>30000</v>
      </c>
      <c r="F52" s="49">
        <f>E52*F53</f>
        <v>34853.597984820299</v>
      </c>
      <c r="G52" s="49">
        <f>F52*G53</f>
        <v>37434.843904946087</v>
      </c>
      <c r="H52" s="49">
        <f>G52*H53</f>
        <v>39812.582163620769</v>
      </c>
    </row>
    <row r="53" spans="5:8" x14ac:dyDescent="0.55000000000000004">
      <c r="E53" s="49"/>
      <c r="F53" s="53">
        <v>1.16178659949401</v>
      </c>
      <c r="G53" s="53">
        <v>1.0740596687105299</v>
      </c>
      <c r="H53" s="53">
        <v>1.06351671359208</v>
      </c>
    </row>
    <row r="54" spans="5:8" x14ac:dyDescent="0.55000000000000004">
      <c r="E54" s="50">
        <v>26000</v>
      </c>
      <c r="F54" s="49">
        <f>E54*F55</f>
        <v>30206.451586844258</v>
      </c>
      <c r="G54" s="49">
        <f>F54*G55</f>
        <v>32443.531384286605</v>
      </c>
      <c r="H54" s="49">
        <f>G54*H55</f>
        <v>34504.237875138017</v>
      </c>
    </row>
    <row r="55" spans="5:8" x14ac:dyDescent="0.55000000000000004">
      <c r="E55" s="50"/>
      <c r="F55" s="53">
        <v>1.16178659949401</v>
      </c>
      <c r="G55" s="53">
        <v>1.0740596687105299</v>
      </c>
      <c r="H55" s="53">
        <v>1.0635167135920807</v>
      </c>
    </row>
    <row r="56" spans="5:8" x14ac:dyDescent="0.55000000000000004">
      <c r="E56" s="50">
        <v>8000</v>
      </c>
      <c r="F56" s="49">
        <f>E56*F57</f>
        <v>9294.2927959520803</v>
      </c>
      <c r="G56" s="49">
        <f>F56*G57</f>
        <v>9982.6250413189555</v>
      </c>
      <c r="H56" s="49">
        <f>G56*H57</f>
        <v>10616.688576965538</v>
      </c>
    </row>
    <row r="57" spans="5:8" x14ac:dyDescent="0.55000000000000004">
      <c r="E57" s="50"/>
      <c r="F57" s="53">
        <v>1.16178659949401</v>
      </c>
      <c r="G57" s="53">
        <v>1.0740596687105299</v>
      </c>
      <c r="H57" s="53">
        <v>1.06351671359208</v>
      </c>
    </row>
    <row r="58" spans="5:8" x14ac:dyDescent="0.55000000000000004">
      <c r="E58" s="50">
        <v>9560</v>
      </c>
      <c r="F58" s="49">
        <f>E58*F59</f>
        <v>11106.679891162741</v>
      </c>
      <c r="G58" s="49">
        <f t="shared" ref="G58" si="14">F58*G59</f>
        <v>11929.2369243762</v>
      </c>
      <c r="H58" s="49">
        <f t="shared" ref="H58" si="15">G58*H59</f>
        <v>12686.942849473877</v>
      </c>
    </row>
    <row r="59" spans="5:8" x14ac:dyDescent="0.55000000000000004">
      <c r="E59" s="50"/>
      <c r="F59" s="53">
        <v>1.1617865994940106</v>
      </c>
      <c r="G59" s="53">
        <v>1.0740596687105337</v>
      </c>
      <c r="H59" s="53">
        <v>1.0635167135920807</v>
      </c>
    </row>
    <row r="60" spans="5:8" x14ac:dyDescent="0.55000000000000004">
      <c r="E60" s="50">
        <v>80000</v>
      </c>
      <c r="F60" s="50">
        <f>E60*F61</f>
        <v>76891.513832763449</v>
      </c>
      <c r="G60" s="50">
        <f>F60*G61</f>
        <v>72813.17998134908</v>
      </c>
      <c r="H60" s="50">
        <f t="shared" ref="H60" si="16">G60*H61</f>
        <v>63313.646254274165</v>
      </c>
    </row>
    <row r="61" spans="5:8" x14ac:dyDescent="0.55000000000000004">
      <c r="E61" s="50"/>
      <c r="F61" s="55">
        <v>0.96114392290954309</v>
      </c>
      <c r="G61" s="55">
        <v>0.9469598965071151</v>
      </c>
      <c r="H61" s="55">
        <v>0.86953551912568305</v>
      </c>
    </row>
    <row r="62" spans="5:8" x14ac:dyDescent="0.55000000000000004">
      <c r="E62" s="50">
        <v>400</v>
      </c>
      <c r="F62" s="50">
        <f>E62*F63</f>
        <v>384.45756916381725</v>
      </c>
      <c r="G62" s="50">
        <f>F62*G63</f>
        <v>364.06589990674541</v>
      </c>
      <c r="H62" s="50">
        <f>G62*H63</f>
        <v>316.56823127137085</v>
      </c>
    </row>
    <row r="63" spans="5:8" x14ac:dyDescent="0.55000000000000004">
      <c r="E63" s="54"/>
      <c r="F63" s="55">
        <v>0.96114392290954309</v>
      </c>
      <c r="G63" s="55">
        <v>0.9469598965071151</v>
      </c>
      <c r="H63" s="55">
        <v>0.86953551912568305</v>
      </c>
    </row>
    <row r="64" spans="5:8" x14ac:dyDescent="0.55000000000000004">
      <c r="E64" s="51">
        <v>5.0420017497600007</v>
      </c>
      <c r="F64" s="52">
        <v>5.52205771676915</v>
      </c>
      <c r="G64" s="52">
        <v>5.8221415660911511</v>
      </c>
      <c r="H64" s="52">
        <v>5.9323638863660948</v>
      </c>
    </row>
  </sheetData>
  <mergeCells count="6">
    <mergeCell ref="P7:AA7"/>
    <mergeCell ref="C25:C26"/>
    <mergeCell ref="D6:D10"/>
    <mergeCell ref="C12:C14"/>
    <mergeCell ref="C21:C24"/>
    <mergeCell ref="D22:D24"/>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C5458-AA5A-4C79-9916-CCA29D25D83D}">
  <sheetPr codeName="Sheet8">
    <tabColor rgb="FFFFFF66"/>
  </sheetPr>
  <dimension ref="C1:N30"/>
  <sheetViews>
    <sheetView tabSelected="1" zoomScale="78" zoomScaleNormal="82" workbookViewId="0">
      <selection activeCell="K16" sqref="K16"/>
    </sheetView>
  </sheetViews>
  <sheetFormatPr defaultRowHeight="18" x14ac:dyDescent="0.55000000000000004"/>
  <cols>
    <col min="4" max="4" width="8.6640625" customWidth="1"/>
    <col min="5" max="5" width="38.1640625" customWidth="1"/>
    <col min="6" max="6" width="12.58203125" customWidth="1"/>
    <col min="7" max="7" width="13.6640625" customWidth="1"/>
    <col min="8" max="8" width="14.4140625" customWidth="1"/>
    <col min="9" max="9" width="12.9140625" customWidth="1"/>
    <col min="10" max="10" width="6.83203125" customWidth="1"/>
    <col min="11" max="11" width="29.08203125" customWidth="1"/>
    <col min="12" max="12" width="7.08203125" customWidth="1"/>
    <col min="13" max="13" width="29.83203125" customWidth="1"/>
  </cols>
  <sheetData>
    <row r="1" spans="3:14" x14ac:dyDescent="0.55000000000000004">
      <c r="E1" s="7"/>
    </row>
    <row r="2" spans="3:14" ht="22.5" x14ac:dyDescent="0.55000000000000004">
      <c r="E2" s="34" t="s">
        <v>51</v>
      </c>
    </row>
    <row r="3" spans="3:14" x14ac:dyDescent="0.55000000000000004">
      <c r="E3" s="16"/>
      <c r="F3" s="3" t="s">
        <v>37</v>
      </c>
      <c r="G3" s="3" t="s">
        <v>38</v>
      </c>
      <c r="H3" s="3" t="s">
        <v>39</v>
      </c>
      <c r="I3" s="3" t="s">
        <v>40</v>
      </c>
      <c r="M3" s="8"/>
    </row>
    <row r="4" spans="3:14" x14ac:dyDescent="0.55000000000000004">
      <c r="C4" s="127" t="s">
        <v>27</v>
      </c>
      <c r="D4" s="4" t="s">
        <v>28</v>
      </c>
      <c r="E4" s="3" t="s">
        <v>29</v>
      </c>
      <c r="F4" s="10"/>
      <c r="G4" s="10"/>
      <c r="H4" s="10"/>
      <c r="I4" s="10"/>
    </row>
    <row r="5" spans="3:14" x14ac:dyDescent="0.55000000000000004">
      <c r="C5" s="127"/>
      <c r="D5" s="127" t="s">
        <v>30</v>
      </c>
      <c r="E5" s="3" t="s">
        <v>36</v>
      </c>
      <c r="F5" s="11"/>
      <c r="G5" s="11"/>
      <c r="H5" s="11"/>
      <c r="I5" s="11"/>
      <c r="K5" s="8"/>
    </row>
    <row r="6" spans="3:14" x14ac:dyDescent="0.55000000000000004">
      <c r="C6" s="127"/>
      <c r="D6" s="127"/>
      <c r="E6" s="3" t="s">
        <v>31</v>
      </c>
      <c r="F6" s="11"/>
      <c r="G6" s="11"/>
      <c r="H6" s="11"/>
      <c r="I6" s="11"/>
    </row>
    <row r="7" spans="3:14" x14ac:dyDescent="0.55000000000000004">
      <c r="C7" s="127"/>
      <c r="D7" s="127"/>
      <c r="E7" s="3" t="s">
        <v>32</v>
      </c>
      <c r="F7" s="11"/>
      <c r="G7" s="11"/>
      <c r="H7" s="11"/>
      <c r="I7" s="11"/>
    </row>
    <row r="8" spans="3:14" x14ac:dyDescent="0.55000000000000004">
      <c r="C8" s="127" t="s">
        <v>14</v>
      </c>
      <c r="D8" s="4" t="s">
        <v>33</v>
      </c>
      <c r="E8" s="3" t="s">
        <v>34</v>
      </c>
      <c r="F8" s="11"/>
      <c r="G8" s="11"/>
      <c r="H8" s="11"/>
      <c r="I8" s="11"/>
    </row>
    <row r="9" spans="3:14" x14ac:dyDescent="0.55000000000000004">
      <c r="C9" s="127"/>
      <c r="D9" s="4" t="s">
        <v>30</v>
      </c>
      <c r="E9" s="3" t="s">
        <v>35</v>
      </c>
      <c r="F9" s="11"/>
      <c r="G9" s="11"/>
      <c r="H9" s="11"/>
      <c r="I9" s="11"/>
    </row>
    <row r="10" spans="3:14" x14ac:dyDescent="0.55000000000000004">
      <c r="E10" s="3" t="s">
        <v>49</v>
      </c>
      <c r="F10" s="13"/>
      <c r="G10" s="13"/>
      <c r="H10" s="13"/>
      <c r="I10" s="13"/>
    </row>
    <row r="11" spans="3:14" x14ac:dyDescent="0.55000000000000004">
      <c r="N11" s="7"/>
    </row>
    <row r="12" spans="3:14" ht="22.5" x14ac:dyDescent="0.55000000000000004">
      <c r="E12" s="35" t="s">
        <v>50</v>
      </c>
      <c r="N12" s="7"/>
    </row>
    <row r="13" spans="3:14" x14ac:dyDescent="0.55000000000000004">
      <c r="E13" s="17" t="s">
        <v>52</v>
      </c>
      <c r="F13" s="3" t="s">
        <v>37</v>
      </c>
      <c r="G13" s="3" t="s">
        <v>38</v>
      </c>
      <c r="H13" s="3" t="s">
        <v>39</v>
      </c>
      <c r="I13" s="3" t="s">
        <v>40</v>
      </c>
    </row>
    <row r="14" spans="3:14" x14ac:dyDescent="0.55000000000000004">
      <c r="C14" s="127" t="s">
        <v>27</v>
      </c>
      <c r="D14" s="4" t="s">
        <v>28</v>
      </c>
      <c r="E14" s="3" t="s">
        <v>41</v>
      </c>
      <c r="F14" s="14">
        <f>F4*1.02/10^7*365</f>
        <v>0</v>
      </c>
      <c r="G14" s="14">
        <f t="shared" ref="G14:I14" si="0">G4*1.02/10^7*365</f>
        <v>0</v>
      </c>
      <c r="H14" s="14">
        <f t="shared" si="0"/>
        <v>0</v>
      </c>
      <c r="I14" s="14">
        <f t="shared" si="0"/>
        <v>0</v>
      </c>
    </row>
    <row r="15" spans="3:14" x14ac:dyDescent="0.55000000000000004">
      <c r="C15" s="127"/>
      <c r="D15" s="127" t="s">
        <v>30</v>
      </c>
      <c r="E15" s="3" t="s">
        <v>42</v>
      </c>
      <c r="F15" s="15">
        <f>F5*0.527/10^7*365</f>
        <v>0</v>
      </c>
      <c r="G15" s="15">
        <f t="shared" ref="G15:I15" si="1">G5*0.527/10^7*365</f>
        <v>0</v>
      </c>
      <c r="H15" s="15">
        <f t="shared" si="1"/>
        <v>0</v>
      </c>
      <c r="I15" s="15">
        <f t="shared" si="1"/>
        <v>0</v>
      </c>
    </row>
    <row r="16" spans="3:14" x14ac:dyDescent="0.55000000000000004">
      <c r="C16" s="127"/>
      <c r="D16" s="127"/>
      <c r="E16" s="3" t="s">
        <v>43</v>
      </c>
      <c r="F16" s="15">
        <f>F6*0.791/10^7*365</f>
        <v>0</v>
      </c>
      <c r="G16" s="15">
        <f t="shared" ref="G16:I16" si="2">G6*0.791/10^7*365</f>
        <v>0</v>
      </c>
      <c r="H16" s="15">
        <f t="shared" si="2"/>
        <v>0</v>
      </c>
      <c r="I16" s="15">
        <f t="shared" si="2"/>
        <v>0</v>
      </c>
    </row>
    <row r="17" spans="3:9" x14ac:dyDescent="0.55000000000000004">
      <c r="C17" s="127"/>
      <c r="D17" s="127"/>
      <c r="E17" s="3" t="s">
        <v>44</v>
      </c>
      <c r="F17" s="15">
        <f>F7*0.352/10^7*365</f>
        <v>0</v>
      </c>
      <c r="G17" s="15">
        <f t="shared" ref="G17:I17" si="3">G7*0.352/10^7*365</f>
        <v>0</v>
      </c>
      <c r="H17" s="15">
        <f t="shared" si="3"/>
        <v>0</v>
      </c>
      <c r="I17" s="15">
        <f t="shared" si="3"/>
        <v>0</v>
      </c>
    </row>
    <row r="18" spans="3:9" x14ac:dyDescent="0.55000000000000004">
      <c r="C18" s="127" t="s">
        <v>14</v>
      </c>
      <c r="D18" s="4" t="s">
        <v>33</v>
      </c>
      <c r="E18" s="3" t="s">
        <v>45</v>
      </c>
      <c r="F18" s="15">
        <f>F8*0.106/10^7*365</f>
        <v>0</v>
      </c>
      <c r="G18" s="15">
        <f t="shared" ref="G18:I18" si="4">G8*0.106/10^7*365</f>
        <v>0</v>
      </c>
      <c r="H18" s="15">
        <f t="shared" si="4"/>
        <v>0</v>
      </c>
      <c r="I18" s="15">
        <f t="shared" si="4"/>
        <v>0</v>
      </c>
    </row>
    <row r="19" spans="3:9" x14ac:dyDescent="0.55000000000000004">
      <c r="C19" s="127"/>
      <c r="D19" s="4" t="s">
        <v>30</v>
      </c>
      <c r="E19" s="3" t="s">
        <v>46</v>
      </c>
      <c r="F19" s="15">
        <f>F9*0.292/10^7*365</f>
        <v>0</v>
      </c>
      <c r="G19" s="15">
        <f t="shared" ref="G19:I19" si="5">G9*0.292/10^7*365</f>
        <v>0</v>
      </c>
      <c r="H19" s="15">
        <f t="shared" si="5"/>
        <v>0</v>
      </c>
      <c r="I19" s="15">
        <f t="shared" si="5"/>
        <v>0</v>
      </c>
    </row>
    <row r="20" spans="3:9" x14ac:dyDescent="0.55000000000000004">
      <c r="E20" s="3" t="s">
        <v>47</v>
      </c>
      <c r="F20" s="14">
        <f>SUM(F14:F19)</f>
        <v>0</v>
      </c>
      <c r="G20" s="14">
        <f t="shared" ref="G20:I20" si="6">SUM(G14:G19)</f>
        <v>0</v>
      </c>
      <c r="H20" s="14">
        <f t="shared" si="6"/>
        <v>0</v>
      </c>
      <c r="I20" s="14">
        <f t="shared" si="6"/>
        <v>0</v>
      </c>
    </row>
    <row r="21" spans="3:9" x14ac:dyDescent="0.55000000000000004">
      <c r="E21" s="3" t="s">
        <v>48</v>
      </c>
      <c r="F21" s="14">
        <f>F10-F20</f>
        <v>0</v>
      </c>
      <c r="G21" s="14">
        <f t="shared" ref="G21:I21" si="7">G10-G20</f>
        <v>0</v>
      </c>
      <c r="H21" s="14">
        <f t="shared" si="7"/>
        <v>0</v>
      </c>
      <c r="I21" s="14">
        <f t="shared" si="7"/>
        <v>0</v>
      </c>
    </row>
    <row r="22" spans="3:9" x14ac:dyDescent="0.55000000000000004">
      <c r="F22" s="12"/>
    </row>
    <row r="30" spans="3:9" x14ac:dyDescent="0.55000000000000004">
      <c r="E30" s="5"/>
      <c r="F30" s="7"/>
      <c r="G30" s="6"/>
    </row>
  </sheetData>
  <mergeCells count="6">
    <mergeCell ref="C18:C19"/>
    <mergeCell ref="C4:C7"/>
    <mergeCell ref="D5:D7"/>
    <mergeCell ref="C8:C9"/>
    <mergeCell ref="C14:C17"/>
    <mergeCell ref="D15:D17"/>
  </mergeCells>
  <phoneticPr fontId="2"/>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885BAC74FF204DB41E737B294F86F3" ma:contentTypeVersion="14" ma:contentTypeDescription="新しいドキュメントを作成します。" ma:contentTypeScope="" ma:versionID="3d7725e5704099eca537801cd7b82cff">
  <xsd:schema xmlns:xsd="http://www.w3.org/2001/XMLSchema" xmlns:xs="http://www.w3.org/2001/XMLSchema" xmlns:p="http://schemas.microsoft.com/office/2006/metadata/properties" xmlns:ns2="a8df22f3-36ca-48f6-b65a-4b6909fad5b8" xmlns:ns3="cda7ca9d-041f-4b53-b8c7-d4b05a471310" targetNamespace="http://schemas.microsoft.com/office/2006/metadata/properties" ma:root="true" ma:fieldsID="5630e294e1e3883df3a1971a73edaa28" ns2:_="" ns3:_="">
    <xsd:import namespace="a8df22f3-36ca-48f6-b65a-4b6909fad5b8"/>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22f3-36ca-48f6-b65a-4b6909fad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46ebd1-fb94-4164-9b30-e2d919013aa6}"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df22f3-36ca-48f6-b65a-4b6909fad5b8">
      <Terms xmlns="http://schemas.microsoft.com/office/infopath/2007/PartnerControls"/>
    </lcf76f155ced4ddcb4097134ff3c332f>
    <TaxCatchAll xmlns="cda7ca9d-041f-4b53-b8c7-d4b05a471310" xsi:nil="true"/>
  </documentManagement>
</p:properties>
</file>

<file path=customXml/itemProps1.xml><?xml version="1.0" encoding="utf-8"?>
<ds:datastoreItem xmlns:ds="http://schemas.openxmlformats.org/officeDocument/2006/customXml" ds:itemID="{900983CA-EB07-40F4-ADC6-C3C4ADF25E2F}"/>
</file>

<file path=customXml/itemProps2.xml><?xml version="1.0" encoding="utf-8"?>
<ds:datastoreItem xmlns:ds="http://schemas.openxmlformats.org/officeDocument/2006/customXml" ds:itemID="{9693BADE-902C-4BA2-B44A-6C1A25233DB0}"/>
</file>

<file path=customXml/itemProps3.xml><?xml version="1.0" encoding="utf-8"?>
<ds:datastoreItem xmlns:ds="http://schemas.openxmlformats.org/officeDocument/2006/customXml" ds:itemID="{9F2E0001-2F47-4C47-A7EA-42130D94023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①排出量推計シート_自治体例（大・子、組成）</vt:lpstr>
      <vt:lpstr>←入力項目の計算</vt:lpstr>
      <vt:lpstr>①入力シート</vt:lpstr>
      <vt:lpstr>②排出量推計シート_自治体例（事・家）</vt:lpstr>
      <vt:lpstr>←入力項目計算</vt:lpstr>
      <vt:lpstr>②入力シート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0x010100CA885BAC74FF204DB41E737B294F86F3</vt:lpwstr>
  </property>
</Properties>
</file>