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94" documentId="13_ncr:1_{FA1CD86A-2697-4366-A282-E2CC97B497DA}" xr6:coauthVersionLast="47" xr6:coauthVersionMax="47" xr10:uidLastSave="{BCD987AA-94CA-4BF9-AEF7-881AB002E4C2}"/>
  <bookViews>
    <workbookView xWindow="17" yWindow="1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14" sheetId="232" r:id="rId11"/>
    <sheet name="ｼｰﾄ22 " sheetId="234" r:id="rId12"/>
    <sheet name="Sheet1" sheetId="228" state="hidden" r:id="rId13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0">ｼｰﾄ14!$B$1:$U$22</definedName>
    <definedName name="_xlnm.Print_Area" localSheetId="11">'ｼｰﾄ22 '!$B$1:$T$20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3" i="57"/>
  <c r="Q18" i="234" l="1"/>
  <c r="P18" i="234"/>
  <c r="O18" i="234"/>
  <c r="N18" i="234"/>
  <c r="M18" i="234"/>
  <c r="L18" i="234"/>
  <c r="K18" i="234"/>
  <c r="J18" i="234"/>
  <c r="I18" i="234"/>
  <c r="H18" i="234"/>
  <c r="H19" i="234" s="1"/>
  <c r="G18" i="234"/>
  <c r="G19" i="234" s="1"/>
  <c r="F18" i="234"/>
  <c r="F19" i="234" s="1"/>
  <c r="R17" i="234"/>
  <c r="R16" i="234"/>
  <c r="S16" i="234" s="1"/>
  <c r="Q15" i="234"/>
  <c r="P15" i="234"/>
  <c r="O15" i="234"/>
  <c r="N15" i="234"/>
  <c r="M15" i="234"/>
  <c r="L15" i="234"/>
  <c r="K15" i="234"/>
  <c r="K19" i="234" s="1"/>
  <c r="J15" i="234"/>
  <c r="J19" i="234" s="1"/>
  <c r="I15" i="234"/>
  <c r="I19" i="234" s="1"/>
  <c r="H15" i="234"/>
  <c r="G15" i="234"/>
  <c r="F15" i="234"/>
  <c r="R14" i="234"/>
  <c r="R13" i="234"/>
  <c r="S13" i="234" s="1"/>
  <c r="Q12" i="234"/>
  <c r="P12" i="234"/>
  <c r="O12" i="234"/>
  <c r="N12" i="234"/>
  <c r="N19" i="234" s="1"/>
  <c r="M12" i="234"/>
  <c r="M19" i="234" s="1"/>
  <c r="L12" i="234"/>
  <c r="L19" i="234" s="1"/>
  <c r="K12" i="234"/>
  <c r="J12" i="234"/>
  <c r="I12" i="234"/>
  <c r="H12" i="234"/>
  <c r="G12" i="234"/>
  <c r="F12" i="234"/>
  <c r="R11" i="234"/>
  <c r="R10" i="234"/>
  <c r="S10" i="234" s="1"/>
  <c r="Q9" i="234"/>
  <c r="Q19" i="234" s="1"/>
  <c r="P9" i="234"/>
  <c r="P19" i="234" s="1"/>
  <c r="O9" i="234"/>
  <c r="O19" i="234" s="1"/>
  <c r="N9" i="234"/>
  <c r="M9" i="234"/>
  <c r="L9" i="234"/>
  <c r="K9" i="234"/>
  <c r="J9" i="234"/>
  <c r="I9" i="234"/>
  <c r="H9" i="234"/>
  <c r="G9" i="234"/>
  <c r="F9" i="234"/>
  <c r="R8" i="234"/>
  <c r="R7" i="234"/>
  <c r="S7" i="234" s="1"/>
  <c r="A2" i="234"/>
  <c r="Q18" i="232"/>
  <c r="P18" i="232"/>
  <c r="O18" i="232"/>
  <c r="N18" i="232"/>
  <c r="M18" i="232"/>
  <c r="L18" i="232"/>
  <c r="K18" i="232"/>
  <c r="J18" i="232"/>
  <c r="I18" i="232"/>
  <c r="H18" i="232"/>
  <c r="G18" i="232"/>
  <c r="G19" i="232" s="1"/>
  <c r="F18" i="232"/>
  <c r="F19" i="232" s="1"/>
  <c r="R17" i="232"/>
  <c r="R16" i="232"/>
  <c r="S16" i="232" s="1"/>
  <c r="Q15" i="232"/>
  <c r="P15" i="232"/>
  <c r="O15" i="232"/>
  <c r="N15" i="232"/>
  <c r="M15" i="232"/>
  <c r="L15" i="232"/>
  <c r="K15" i="232"/>
  <c r="J15" i="232"/>
  <c r="J19" i="232" s="1"/>
  <c r="I15" i="232"/>
  <c r="I19" i="232" s="1"/>
  <c r="H15" i="232"/>
  <c r="H19" i="232" s="1"/>
  <c r="G15" i="232"/>
  <c r="F15" i="232"/>
  <c r="R14" i="232"/>
  <c r="S13" i="232"/>
  <c r="R13" i="232"/>
  <c r="Q12" i="232"/>
  <c r="P12" i="232"/>
  <c r="O12" i="232"/>
  <c r="N12" i="232"/>
  <c r="M12" i="232"/>
  <c r="L12" i="232"/>
  <c r="K12" i="232"/>
  <c r="K19" i="232" s="1"/>
  <c r="J12" i="232"/>
  <c r="I12" i="232"/>
  <c r="H12" i="232"/>
  <c r="G12" i="232"/>
  <c r="F12" i="232"/>
  <c r="R11" i="232"/>
  <c r="R10" i="232"/>
  <c r="S10" i="232" s="1"/>
  <c r="Q9" i="232"/>
  <c r="Q19" i="232" s="1"/>
  <c r="P9" i="232"/>
  <c r="P19" i="232" s="1"/>
  <c r="O9" i="232"/>
  <c r="O19" i="232" s="1"/>
  <c r="N9" i="232"/>
  <c r="N19" i="232" s="1"/>
  <c r="M9" i="232"/>
  <c r="M19" i="232" s="1"/>
  <c r="L9" i="232"/>
  <c r="L19" i="232" s="1"/>
  <c r="K9" i="232"/>
  <c r="J9" i="232"/>
  <c r="I9" i="232"/>
  <c r="H9" i="232"/>
  <c r="G9" i="232"/>
  <c r="F9" i="232"/>
  <c r="R8" i="232"/>
  <c r="R7" i="232"/>
  <c r="R19" i="232" s="1"/>
  <c r="A2" i="232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S19" i="234" l="1"/>
  <c r="R19" i="234"/>
  <c r="S7" i="232"/>
  <c r="S19" i="232" s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S30" i="207"/>
  <c r="R30" i="207"/>
  <c r="Q30" i="207"/>
  <c r="S24" i="207"/>
  <c r="R24" i="207"/>
  <c r="Q24" i="207"/>
  <c r="S18" i="207"/>
  <c r="R18" i="207"/>
  <c r="Q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H25" i="57"/>
  <c r="H24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7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<sst xmlns="http://schemas.openxmlformats.org/spreadsheetml/2006/main" count="1410" uniqueCount="613">
  <si>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</si>
  <si>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</si>
  <si>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</si>
  <si>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</si>
  <si>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</si>
  <si>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</si>
  <si>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</si>
  <si>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</si>
  <si>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</si>
  <si>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</si>
  <si>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</si>
  <si>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</si>
  <si>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</si>
  <si>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</si>
  <si>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</si>
  <si>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</si>
  <si>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</si>
  <si>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</si>
  <si>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</si>
  <si>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</si>
  <si>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</si>
  <si>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</si>
  <si>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</si>
  <si>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</si>
  <si>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</si>
  <si>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</si>
  <si>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</si>
  <si>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</si>
  <si>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</si>
  <si>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</si>
  <si>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</si>
  <si>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</si>
  <si>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</si>
  <si>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</si>
  <si>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</si>
  <si>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</si>
  <si>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</si>
  <si>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</si>
  <si>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</si>
  <si>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</si>
  <si>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</si>
  <si>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</si>
  <si>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</si>
  <si>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</si>
  <si>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</si>
  <si>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</si>
  <si>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</si>
  <si>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</si>
  <si>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</si>
  <si>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</si>
  <si>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</si>
  <si>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</si>
  <si>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</si>
  <si>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</si>
  <si>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</si>
  <si>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</si>
  <si>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</si>
  <si>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</si>
  <si>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</si>
  <si>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</si>
  <si>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</si>
  <si>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</si>
  <si>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</si>
  <si>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</si>
  <si>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</si>
  <si>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１－１．</t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</si>
  <si>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</si>
  <si>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</si>
  <si>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</si>
  <si>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</si>
  <si>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</si>
  <si>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</si>
  <si>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</si>
  <si>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</si>
  <si>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</si>
  <si>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</si>
  <si>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</si>
  <si>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</si>
  <si>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</si>
  <si>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</si>
  <si>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</si>
  <si>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</si>
  <si>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</si>
  <si>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</si>
  <si>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</si>
  <si>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</si>
  <si>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</si>
  <si>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</si>
  <si>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</si>
  <si>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</si>
  <si>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</si>
  <si>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</si>
  <si>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</si>
  <si>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</si>
  <si>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</si>
  <si>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</si>
  <si>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</si>
  <si>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</si>
  <si>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</si>
  <si>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</si>
  <si>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</si>
  <si>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</si>
  <si>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</si>
  <si>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</si>
  <si>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</si>
  <si>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</si>
  <si>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</si>
  <si>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</si>
  <si>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</si>
  <si>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</si>
  <si>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</si>
  <si>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</si>
  <si>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</si>
  <si>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</si>
  <si>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</si>
  <si>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</si>
  <si>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</si>
  <si>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</si>
  <si>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</si>
  <si>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</si>
  <si>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</si>
  <si>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</si>
  <si>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</si>
  <si>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</si>
  <si>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</si>
  <si>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</si>
  <si>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</si>
  <si>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</si>
  <si>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</si>
  <si>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</si>
  <si>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</si>
  <si>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</si>
  <si>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</si>
  <si>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</si>
  <si>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</si>
  <si>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</si>
  <si>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</si>
  <si>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</si>
  <si>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</si>
  <si>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</si>
  <si>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</si>
  <si>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</si>
  <si>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</si>
  <si>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</si>
  <si>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</si>
  <si>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</si>
  <si>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</si>
  <si>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</si>
  <si>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</si>
  <si>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</si>
  <si>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</si>
  <si>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</si>
  <si>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</si>
  <si>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</si>
  <si>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</si>
  <si>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</si>
  <si>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</si>
  <si>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</si>
  <si>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</si>
  <si>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</si>
  <si>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</si>
  <si>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</si>
  <si>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</si>
  <si>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</si>
  <si>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</si>
  <si>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</si>
  <si>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</si>
  <si>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</si>
  <si>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</si>
  <si>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</si>
  <si>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</si>
  <si>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</si>
  <si>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</si>
  <si>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</si>
  <si>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</si>
  <si>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</si>
  <si>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</si>
  <si>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</si>
  <si>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</si>
  <si>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</si>
  <si>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</si>
  <si>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</si>
  <si>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</si>
  <si>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</si>
  <si>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</si>
  <si>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</si>
  <si>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</si>
  <si>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</si>
  <si>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</si>
  <si>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</si>
  <si>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</si>
  <si>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</si>
  <si>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</si>
  <si>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</si>
  <si>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</si>
  <si>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</si>
  <si>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</si>
  <si>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</si>
  <si>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</si>
  <si>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</si>
  <si>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</si>
  <si>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</si>
  <si>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</si>
  <si>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</si>
  <si>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</si>
  <si>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</si>
  <si>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</si>
  <si>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</si>
  <si>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</si>
  <si>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</si>
  <si>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</si>
  <si>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</si>
  <si>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</si>
  <si>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</si>
  <si>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</si>
  <si>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</si>
  <si>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</si>
  <si>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</si>
  <si>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</si>
  <si>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</si>
  <si>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</si>
  <si>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</si>
  <si>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</si>
  <si>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</si>
  <si>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</si>
  <si>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</si>
  <si>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</si>
  <si>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</si>
  <si>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</si>
  <si>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</si>
  <si>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</si>
  <si>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</si>
  <si>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</si>
  <si>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</si>
  <si>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</si>
  <si>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</si>
  <si>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</si>
  <si>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</si>
  <si>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</si>
  <si>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</si>
  <si>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</si>
  <si>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</si>
  <si>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</si>
  <si>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</si>
  <si>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</si>
  <si>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</si>
  <si>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</si>
  <si>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</si>
  <si>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</si>
  <si>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</si>
  <si>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</si>
  <si>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</si>
  <si>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</si>
  <si>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</si>
  <si>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</si>
  <si>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</si>
  <si>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</si>
  <si>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</si>
  <si>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</si>
  <si>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</si>
  <si>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</si>
  <si>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</si>
  <si>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</si>
  <si>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</si>
  <si>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</si>
  <si>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</si>
  <si>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</si>
  <si>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</si>
  <si>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</si>
  <si>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</si>
  <si>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</si>
  <si>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</si>
  <si>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</si>
  <si>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</si>
  <si>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</si>
  <si>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</si>
  <si>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</si>
  <si>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</si>
  <si>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</si>
  <si>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</si>
  <si>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</si>
  <si>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</si>
  <si>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</si>
  <si>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</si>
  <si>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</si>
  <si>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</si>
  <si>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</si>
  <si>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</si>
  <si>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</si>
  <si>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</si>
  <si>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</si>
  <si>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</si>
  <si>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</si>
  <si>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</si>
  <si>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</si>
  <si>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</si>
  <si>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</si>
  <si>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</si>
  <si>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</si>
  <si>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</si>
  <si>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</si>
  <si>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</si>
  <si>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</si>
  <si>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</si>
  <si>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</si>
  <si>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</si>
  <si>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さいたま市</t>
    <rPh sb="4" eb="5">
      <t>シ</t>
    </rPh>
    <phoneticPr fontId="4"/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</si>
  <si>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</si>
  <si>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</si>
  <si>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</si>
  <si>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</si>
  <si>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</si>
  <si>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</si>
  <si>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</si>
  <si>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</si>
  <si>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</si>
  <si>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</si>
  <si>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</si>
  <si>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</si>
  <si>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</si>
  <si>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</si>
  <si>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</si>
  <si>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</si>
  <si>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</si>
  <si>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</si>
  <si>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</si>
  <si>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</si>
  <si>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</si>
  <si>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</si>
  <si>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</si>
  <si>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</si>
  <si>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</si>
  <si>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</si>
  <si>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</si>
  <si>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</si>
  <si>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</si>
  <si>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</si>
  <si>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</si>
  <si>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</si>
  <si>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</si>
  <si>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</si>
  <si>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</si>
  <si>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</si>
  <si>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</si>
  <si>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</si>
  <si>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</si>
  <si>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</si>
  <si>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</si>
  <si>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</si>
  <si>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</si>
  <si>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</si>
  <si>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</si>
  <si>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</si>
  <si>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</si>
  <si>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</si>
  <si>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</si>
  <si>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</si>
  <si>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</si>
  <si>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</si>
  <si>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</si>
  <si>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</si>
  <si>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</si>
  <si>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</si>
  <si>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</si>
  <si>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</si>
  <si>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</si>
  <si>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</si>
  <si>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</si>
  <si>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</si>
  <si>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</si>
  <si>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</si>
  <si>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</si>
  <si>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</si>
  <si>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</si>
  <si>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</si>
  <si>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</si>
  <si>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</si>
  <si>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</si>
  <si>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</si>
  <si>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</si>
  <si>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</si>
  <si>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</si>
  <si>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</si>
  <si>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</si>
  <si>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</si>
  <si>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</si>
  <si>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</si>
  <si>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</si>
  <si>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</si>
  <si>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</si>
  <si>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</si>
  <si>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</si>
  <si>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</si>
  <si>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</si>
  <si>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</si>
  <si>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</si>
  <si>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</si>
  <si>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</si>
  <si>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</si>
  <si>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</si>
  <si>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</si>
  <si>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</si>
  <si>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</si>
  <si>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</si>
  <si>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</si>
  <si>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</si>
  <si>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</si>
  <si>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</si>
  <si>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</si>
  <si>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</si>
  <si>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</si>
  <si>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</si>
  <si>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</si>
  <si>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</si>
  <si>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</si>
  <si>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</si>
  <si>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</si>
  <si>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</si>
  <si>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</si>
  <si>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</si>
  <si>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</si>
  <si>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</si>
  <si>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</si>
  <si>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</si>
  <si>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</si>
  <si>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</si>
  <si>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</si>
  <si>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</si>
  <si>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</si>
  <si>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</si>
  <si>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</si>
  <si>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</si>
  <si>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</si>
  <si>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</si>
  <si>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</si>
  <si>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</si>
  <si>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</si>
  <si>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</si>
  <si>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</si>
  <si>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</si>
  <si>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</si>
  <si>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</si>
  <si>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</si>
  <si>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</si>
  <si>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</si>
  <si>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</si>
  <si>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</si>
  <si>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</si>
  <si>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</si>
  <si>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</si>
  <si>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</si>
  <si>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</si>
  <si>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</si>
  <si>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</si>
  <si>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</si>
  <si>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</si>
  <si>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</si>
  <si>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</si>
  <si>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11,097</t>
    <phoneticPr fontId="4"/>
  </si>
  <si>
    <t>62-01</t>
    <phoneticPr fontId="4"/>
  </si>
  <si>
    <t>54－17</t>
    <phoneticPr fontId="4"/>
  </si>
  <si>
    <t>越谷市弥栄町</t>
    <rPh sb="0" eb="3">
      <t>コシガヤシ</t>
    </rPh>
    <rPh sb="4" eb="5">
      <t>サカエ</t>
    </rPh>
    <phoneticPr fontId="4"/>
  </si>
  <si>
    <t>加須市本郷</t>
    <rPh sb="0" eb="3">
      <t>カゾシ</t>
    </rPh>
    <rPh sb="3" eb="5">
      <t>ホンゴウ</t>
    </rPh>
    <phoneticPr fontId="4"/>
  </si>
  <si>
    <t>本庄市都島</t>
    <rPh sb="0" eb="3">
      <t>ホンジョウシ</t>
    </rPh>
    <rPh sb="3" eb="4">
      <t>ト</t>
    </rPh>
    <rPh sb="4" eb="5">
      <t>シマ</t>
    </rPh>
    <phoneticPr fontId="4"/>
  </si>
  <si>
    <t>国土地理院</t>
    <rPh sb="0" eb="5">
      <t>コクドチリイン</t>
    </rPh>
    <phoneticPr fontId="4"/>
  </si>
  <si>
    <t>S36～R6</t>
    <phoneticPr fontId="4"/>
  </si>
  <si>
    <t>S63〜R6</t>
    <phoneticPr fontId="4"/>
  </si>
  <si>
    <t>S59〜R6</t>
    <phoneticPr fontId="4"/>
  </si>
  <si>
    <t>R2〜R6</t>
    <phoneticPr fontId="4"/>
  </si>
  <si>
    <t>R6</t>
    <phoneticPr fontId="4"/>
  </si>
  <si>
    <t>１．沈下量の基準点　埼玉県測量協議会による12点（所在地：日本水準原点ほか11地点）</t>
    <rPh sb="2" eb="4">
      <t>チンカ</t>
    </rPh>
    <rPh sb="4" eb="5">
      <t>リョウ</t>
    </rPh>
    <rPh sb="6" eb="9">
      <t>キジュンテン</t>
    </rPh>
    <phoneticPr fontId="4"/>
  </si>
  <si>
    <t>２．測量の基準日：令和７年１月１日</t>
    <rPh sb="2" eb="4">
      <t>ソクリョウ</t>
    </rPh>
    <rPh sb="5" eb="8">
      <t>キジュンビ</t>
    </rPh>
    <rPh sb="9" eb="11">
      <t>レイワ</t>
    </rPh>
    <rPh sb="12" eb="13">
      <t>ネン</t>
    </rPh>
    <rPh sb="14" eb="15">
      <t>ガツ</t>
    </rPh>
    <rPh sb="16" eb="17">
      <t>ニチ</t>
    </rPh>
    <phoneticPr fontId="4"/>
  </si>
  <si>
    <t>３．平成23年に東日本大震災の影響があったため、その後数年間は評価できない。</t>
    <phoneticPr fontId="4"/>
  </si>
  <si>
    <t>-</t>
  </si>
  <si>
    <t>◇　</t>
  </si>
  <si>
    <t>川越市</t>
    <rPh sb="0" eb="3">
      <t>カワゴエシ</t>
    </rPh>
    <phoneticPr fontId="4"/>
  </si>
  <si>
    <t>熊谷市
(旧妻沼町・旧江南町除く)</t>
    <rPh sb="0" eb="3">
      <t>クマガヤシ</t>
    </rPh>
    <rPh sb="5" eb="6">
      <t>キュウ</t>
    </rPh>
    <rPh sb="6" eb="8">
      <t>メヌマ</t>
    </rPh>
    <rPh sb="8" eb="9">
      <t>マチ</t>
    </rPh>
    <rPh sb="10" eb="11">
      <t>キュウ</t>
    </rPh>
    <rPh sb="11" eb="13">
      <t>エナン</t>
    </rPh>
    <rPh sb="13" eb="14">
      <t>マチ</t>
    </rPh>
    <rPh sb="14" eb="15">
      <t>ノゾ</t>
    </rPh>
    <phoneticPr fontId="4"/>
  </si>
  <si>
    <t>熊谷市
（旧妻沼町・旧江南町）</t>
    <rPh sb="0" eb="3">
      <t>クマガヤシ</t>
    </rPh>
    <rPh sb="5" eb="6">
      <t>キュウ</t>
    </rPh>
    <rPh sb="6" eb="9">
      <t>メヌママチ</t>
    </rPh>
    <rPh sb="10" eb="11">
      <t>キュウ</t>
    </rPh>
    <rPh sb="11" eb="13">
      <t>コウナン</t>
    </rPh>
    <rPh sb="13" eb="14">
      <t>マチ</t>
    </rPh>
    <phoneticPr fontId="4"/>
  </si>
  <si>
    <t>川口市</t>
    <rPh sb="0" eb="2">
      <t>カワグチ</t>
    </rPh>
    <rPh sb="2" eb="3">
      <t>シ</t>
    </rPh>
    <phoneticPr fontId="4"/>
  </si>
  <si>
    <t>行田市</t>
    <rPh sb="0" eb="3">
      <t>ギョウダシ</t>
    </rPh>
    <phoneticPr fontId="4"/>
  </si>
  <si>
    <t>所沢市</t>
    <rPh sb="0" eb="3">
      <t>トコロザワシ</t>
    </rPh>
    <phoneticPr fontId="4"/>
  </si>
  <si>
    <t>飯能市</t>
    <rPh sb="0" eb="3">
      <t>ハンノウシ</t>
    </rPh>
    <phoneticPr fontId="4"/>
  </si>
  <si>
    <t>加須市</t>
    <rPh sb="0" eb="3">
      <t>カゾシ</t>
    </rPh>
    <phoneticPr fontId="4"/>
  </si>
  <si>
    <t>本庄市
（旧児玉町除く）</t>
    <rPh sb="0" eb="3">
      <t>ホンジョウシ</t>
    </rPh>
    <rPh sb="5" eb="6">
      <t>キュウ</t>
    </rPh>
    <rPh sb="6" eb="8">
      <t>コダマ</t>
    </rPh>
    <rPh sb="8" eb="9">
      <t>マチ</t>
    </rPh>
    <rPh sb="9" eb="10">
      <t>ノゾ</t>
    </rPh>
    <phoneticPr fontId="4"/>
  </si>
  <si>
    <t>本庄市
（旧児玉町のみ）</t>
    <rPh sb="0" eb="3">
      <t>ホンジョウシ</t>
    </rPh>
    <rPh sb="5" eb="6">
      <t>キュウ</t>
    </rPh>
    <rPh sb="6" eb="9">
      <t>コダママチ</t>
    </rPh>
    <phoneticPr fontId="4"/>
  </si>
  <si>
    <t>東松山市</t>
    <rPh sb="0" eb="3">
      <t>ヒガシマツヤマ</t>
    </rPh>
    <rPh sb="3" eb="4">
      <t>シ</t>
    </rPh>
    <phoneticPr fontId="4"/>
  </si>
  <si>
    <t>春日部市</t>
    <rPh sb="0" eb="4">
      <t>カスカベシ</t>
    </rPh>
    <phoneticPr fontId="4"/>
  </si>
  <si>
    <t>狭山市</t>
    <rPh sb="0" eb="3">
      <t>サヤマシ</t>
    </rPh>
    <phoneticPr fontId="4"/>
  </si>
  <si>
    <t>羽生市</t>
    <rPh sb="0" eb="3">
      <t>ハニュウシ</t>
    </rPh>
    <phoneticPr fontId="4"/>
  </si>
  <si>
    <t>鴻巣市</t>
    <rPh sb="0" eb="2">
      <t>コウノス</t>
    </rPh>
    <rPh sb="2" eb="3">
      <t>シ</t>
    </rPh>
    <phoneticPr fontId="4"/>
  </si>
  <si>
    <t>深谷市</t>
    <rPh sb="0" eb="3">
      <t>フカヤシ</t>
    </rPh>
    <phoneticPr fontId="4"/>
  </si>
  <si>
    <t>上尾市</t>
    <rPh sb="0" eb="3">
      <t>アゲオシ</t>
    </rPh>
    <phoneticPr fontId="4"/>
  </si>
  <si>
    <t>草加市</t>
    <rPh sb="0" eb="3">
      <t>ソウカシ</t>
    </rPh>
    <phoneticPr fontId="4"/>
  </si>
  <si>
    <t>越谷市</t>
    <rPh sb="0" eb="2">
      <t>コシガヤ</t>
    </rPh>
    <rPh sb="2" eb="3">
      <t>シ</t>
    </rPh>
    <phoneticPr fontId="4"/>
  </si>
  <si>
    <t>蕨市</t>
    <rPh sb="0" eb="2">
      <t>ワラビシ</t>
    </rPh>
    <phoneticPr fontId="4"/>
  </si>
  <si>
    <t>戸田市</t>
    <rPh sb="0" eb="3">
      <t>トダシ</t>
    </rPh>
    <phoneticPr fontId="4"/>
  </si>
  <si>
    <t>入間市</t>
    <rPh sb="0" eb="3">
      <t>イルマシ</t>
    </rPh>
    <phoneticPr fontId="4"/>
  </si>
  <si>
    <t>朝霞市</t>
    <rPh sb="0" eb="3">
      <t>アサカシ</t>
    </rPh>
    <phoneticPr fontId="4"/>
  </si>
  <si>
    <t>志木市</t>
    <rPh sb="0" eb="3">
      <t>シキシ</t>
    </rPh>
    <phoneticPr fontId="4"/>
  </si>
  <si>
    <t>和光市</t>
    <rPh sb="0" eb="3">
      <t>ワコウシ</t>
    </rPh>
    <phoneticPr fontId="4"/>
  </si>
  <si>
    <t>新座市</t>
    <rPh sb="0" eb="3">
      <t>ニイザシ</t>
    </rPh>
    <phoneticPr fontId="4"/>
  </si>
  <si>
    <t>桶川市</t>
    <rPh sb="0" eb="3">
      <t>オケガワシ</t>
    </rPh>
    <phoneticPr fontId="4"/>
  </si>
  <si>
    <t>久喜市</t>
    <rPh sb="0" eb="2">
      <t>クキ</t>
    </rPh>
    <rPh sb="2" eb="3">
      <t>シ</t>
    </rPh>
    <phoneticPr fontId="4"/>
  </si>
  <si>
    <t>北本市</t>
    <rPh sb="0" eb="3">
      <t>キタモトシ</t>
    </rPh>
    <phoneticPr fontId="4"/>
  </si>
  <si>
    <t>八潮市</t>
    <rPh sb="0" eb="3">
      <t>ヤシオシ</t>
    </rPh>
    <phoneticPr fontId="4"/>
  </si>
  <si>
    <t>富士見市</t>
    <rPh sb="0" eb="4">
      <t>フジミシ</t>
    </rPh>
    <phoneticPr fontId="4"/>
  </si>
  <si>
    <t>三郷市</t>
    <rPh sb="0" eb="2">
      <t>ミサト</t>
    </rPh>
    <rPh sb="2" eb="3">
      <t>シ</t>
    </rPh>
    <phoneticPr fontId="4"/>
  </si>
  <si>
    <t>蓮田市</t>
    <rPh sb="0" eb="2">
      <t>ハスダ</t>
    </rPh>
    <rPh sb="2" eb="3">
      <t>シ</t>
    </rPh>
    <phoneticPr fontId="4"/>
  </si>
  <si>
    <t>坂戸市</t>
    <rPh sb="0" eb="2">
      <t>サカド</t>
    </rPh>
    <rPh sb="2" eb="3">
      <t>シ</t>
    </rPh>
    <phoneticPr fontId="4"/>
  </si>
  <si>
    <t>幸手市</t>
    <rPh sb="0" eb="2">
      <t>サッテ</t>
    </rPh>
    <rPh sb="2" eb="3">
      <t>シ</t>
    </rPh>
    <phoneticPr fontId="4"/>
  </si>
  <si>
    <t>鶴ヶ島市</t>
    <rPh sb="0" eb="3">
      <t>ツルガシマ</t>
    </rPh>
    <rPh sb="3" eb="4">
      <t>シ</t>
    </rPh>
    <phoneticPr fontId="4"/>
  </si>
  <si>
    <t>日高市</t>
    <rPh sb="0" eb="2">
      <t>ヒダカ</t>
    </rPh>
    <rPh sb="2" eb="3">
      <t>シ</t>
    </rPh>
    <phoneticPr fontId="4"/>
  </si>
  <si>
    <t>吉川市</t>
    <rPh sb="0" eb="2">
      <t>ヨシカワ</t>
    </rPh>
    <rPh sb="2" eb="3">
      <t>シ</t>
    </rPh>
    <phoneticPr fontId="4"/>
  </si>
  <si>
    <t>ふじみ野市</t>
    <rPh sb="3" eb="4">
      <t>ノ</t>
    </rPh>
    <rPh sb="4" eb="5">
      <t>シ</t>
    </rPh>
    <phoneticPr fontId="4"/>
  </si>
  <si>
    <t>白岡市</t>
    <rPh sb="0" eb="1">
      <t>シロ</t>
    </rPh>
    <rPh sb="1" eb="3">
      <t>オカイチ</t>
    </rPh>
    <phoneticPr fontId="6"/>
  </si>
  <si>
    <t>伊奈町</t>
    <rPh sb="0" eb="3">
      <t>イナマチ</t>
    </rPh>
    <phoneticPr fontId="4"/>
  </si>
  <si>
    <t>三芳町</t>
    <rPh sb="0" eb="3">
      <t>ミヨシマチ</t>
    </rPh>
    <phoneticPr fontId="4"/>
  </si>
  <si>
    <t>毛呂山町</t>
    <rPh sb="0" eb="4">
      <t>モロヤママチ</t>
    </rPh>
    <phoneticPr fontId="4"/>
  </si>
  <si>
    <t>越生町</t>
    <rPh sb="0" eb="3">
      <t>オゴセマチ</t>
    </rPh>
    <phoneticPr fontId="4"/>
  </si>
  <si>
    <t>滑川町</t>
    <rPh sb="0" eb="2">
      <t>ナメカワ</t>
    </rPh>
    <rPh sb="2" eb="3">
      <t>マチ</t>
    </rPh>
    <phoneticPr fontId="4"/>
  </si>
  <si>
    <t>嵐山町</t>
    <rPh sb="0" eb="3">
      <t>ランザンマチ</t>
    </rPh>
    <phoneticPr fontId="4"/>
  </si>
  <si>
    <t>小川町</t>
    <rPh sb="0" eb="3">
      <t>オガワマチ</t>
    </rPh>
    <phoneticPr fontId="4"/>
  </si>
  <si>
    <t>川島町</t>
    <rPh sb="0" eb="3">
      <t>カワジママチ</t>
    </rPh>
    <phoneticPr fontId="4"/>
  </si>
  <si>
    <t>吉見町</t>
    <rPh sb="0" eb="3">
      <t>ヨシミマチ</t>
    </rPh>
    <phoneticPr fontId="4"/>
  </si>
  <si>
    <t>鳩山町</t>
    <rPh sb="0" eb="3">
      <t>ハトヤマチョウ</t>
    </rPh>
    <phoneticPr fontId="4"/>
  </si>
  <si>
    <t>ときがわ町</t>
    <rPh sb="4" eb="5">
      <t>マチ</t>
    </rPh>
    <phoneticPr fontId="4"/>
  </si>
  <si>
    <t>美里町</t>
    <rPh sb="0" eb="3">
      <t>ミサトマチ</t>
    </rPh>
    <phoneticPr fontId="4"/>
  </si>
  <si>
    <t>神川町</t>
    <rPh sb="0" eb="3">
      <t>カミカワマチ</t>
    </rPh>
    <phoneticPr fontId="4"/>
  </si>
  <si>
    <t>上里町</t>
    <rPh sb="0" eb="2">
      <t>カミサト</t>
    </rPh>
    <rPh sb="2" eb="3">
      <t>マチ</t>
    </rPh>
    <phoneticPr fontId="4"/>
  </si>
  <si>
    <t>寄居町</t>
    <rPh sb="0" eb="3">
      <t>ヨリイマチ</t>
    </rPh>
    <phoneticPr fontId="4"/>
  </si>
  <si>
    <t>宮代町</t>
    <rPh sb="0" eb="3">
      <t>ミヤダイマチ</t>
    </rPh>
    <phoneticPr fontId="4"/>
  </si>
  <si>
    <t>杉戸町</t>
    <rPh sb="0" eb="3">
      <t>スギドチョウ</t>
    </rPh>
    <phoneticPr fontId="4"/>
  </si>
  <si>
    <t>松伏町</t>
    <rPh sb="0" eb="2">
      <t>マツブシ</t>
    </rPh>
    <rPh sb="2" eb="3">
      <t>マチ</t>
    </rPh>
    <phoneticPr fontId="4"/>
  </si>
  <si>
    <t>東部</t>
    <rPh sb="0" eb="2">
      <t>トウブ</t>
    </rPh>
    <phoneticPr fontId="4"/>
  </si>
  <si>
    <t>中央部</t>
    <rPh sb="0" eb="3">
      <t>チュウオウブ</t>
    </rPh>
    <phoneticPr fontId="4"/>
  </si>
  <si>
    <t>西部</t>
    <rPh sb="0" eb="2">
      <t>セイブ</t>
    </rPh>
    <phoneticPr fontId="4"/>
  </si>
  <si>
    <t>北東部</t>
    <rPh sb="0" eb="3">
      <t>ホクトウブ</t>
    </rPh>
    <phoneticPr fontId="4"/>
  </si>
  <si>
    <t>比企</t>
    <rPh sb="0" eb="2">
      <t>ヒキ</t>
    </rPh>
    <phoneticPr fontId="4"/>
  </si>
  <si>
    <t>北部</t>
    <rPh sb="0" eb="2">
      <t>ホクブ</t>
    </rPh>
    <phoneticPr fontId="4"/>
  </si>
  <si>
    <t>/</t>
  </si>
  <si>
    <t>H26</t>
    <phoneticPr fontId="4"/>
  </si>
  <si>
    <t>埼玉県</t>
    <rPh sb="0" eb="3">
      <t>サイタマケン</t>
    </rPh>
    <phoneticPr fontId="4"/>
  </si>
  <si>
    <t>・工業用水法の採取の規制に関する法律に基づく調査集計
・埼玉県生活環境保全条例による報告の集計（埼玉県、川口市、草加市、八潮市、戸田市による集計）
・さいたま市生活保全条例による、地下水採取量報告書</t>
    <rPh sb="1" eb="3">
      <t>コウギョウ</t>
    </rPh>
    <rPh sb="3" eb="5">
      <t>ヨウスイ</t>
    </rPh>
    <rPh sb="5" eb="6">
      <t>ホウ</t>
    </rPh>
    <rPh sb="28" eb="30">
      <t>サイタマ</t>
    </rPh>
    <rPh sb="31" eb="33">
      <t>セイカツ</t>
    </rPh>
    <rPh sb="33" eb="35">
      <t>カンキョウ</t>
    </rPh>
    <rPh sb="35" eb="37">
      <t>ホゼン</t>
    </rPh>
    <rPh sb="42" eb="44">
      <t>ホウコク</t>
    </rPh>
    <rPh sb="45" eb="47">
      <t>シュウケイ</t>
    </rPh>
    <rPh sb="79" eb="80">
      <t>シ</t>
    </rPh>
    <rPh sb="80" eb="82">
      <t>セイカツ</t>
    </rPh>
    <rPh sb="82" eb="84">
      <t>ホゼン</t>
    </rPh>
    <rPh sb="84" eb="86">
      <t>ジョウレイ</t>
    </rPh>
    <rPh sb="96" eb="98">
      <t>ホウコク</t>
    </rPh>
    <phoneticPr fontId="4"/>
  </si>
  <si>
    <t>・建築物用地下水の採取規制に関する法律に基づく調査集計
・埼玉県生活環境保全条例による報告の集計（埼玉県、川口市、草加市、八潮市、戸田市による集計）
・さいたま市生活環境の保全に関する条例による、地下水採取量報告書</t>
    <rPh sb="1" eb="4">
      <t>ケンチクブツ</t>
    </rPh>
    <rPh sb="4" eb="5">
      <t>ヨウ</t>
    </rPh>
    <rPh sb="5" eb="8">
      <t>チカスイ</t>
    </rPh>
    <rPh sb="9" eb="11">
      <t>サイシュ</t>
    </rPh>
    <rPh sb="11" eb="13">
      <t>キセイ</t>
    </rPh>
    <rPh sb="14" eb="15">
      <t>カン</t>
    </rPh>
    <rPh sb="17" eb="19">
      <t>ホウリツ</t>
    </rPh>
    <rPh sb="20" eb="21">
      <t>モト</t>
    </rPh>
    <rPh sb="23" eb="25">
      <t>チョウサ</t>
    </rPh>
    <rPh sb="25" eb="27">
      <t>シュウケイ</t>
    </rPh>
    <rPh sb="83" eb="85">
      <t>カンキョウ</t>
    </rPh>
    <rPh sb="89" eb="90">
      <t>カン</t>
    </rPh>
    <phoneticPr fontId="4"/>
  </si>
  <si>
    <t>・埼玉県生活環境保全条例による報告の集計（埼玉県、川口市、草加市、八潮市、戸田市による集計）
・さいたま市生活環境の保全に関する条例による採取量報告
・市町村水道担当課に対しての採取量調査</t>
    <rPh sb="55" eb="57">
      <t>カンキョウ</t>
    </rPh>
    <rPh sb="61" eb="62">
      <t>カン</t>
    </rPh>
    <phoneticPr fontId="4"/>
  </si>
  <si>
    <t>・埼玉県生活環境保全条例による報告の集計（埼玉県、川口市、草加市、八潮市、戸田市による集計）
・さいたま市生活環境の保全に関する条例による、地下水採取量報告書
※どちらも30ｍ以浅のかんがい用井戸を除外している。</t>
    <rPh sb="55" eb="57">
      <t>カンキョウ</t>
    </rPh>
    <rPh sb="61" eb="62">
      <t>カン</t>
    </rPh>
    <rPh sb="99" eb="101">
      <t>ジョガイ</t>
    </rPh>
    <phoneticPr fontId="4"/>
  </si>
  <si>
    <t>水産養殖業用</t>
    <rPh sb="0" eb="2">
      <t>スイサン</t>
    </rPh>
    <rPh sb="2" eb="4">
      <t>ヨウショク</t>
    </rPh>
    <rPh sb="4" eb="5">
      <t>ギョウ</t>
    </rPh>
    <rPh sb="5" eb="6">
      <t>ヨウ</t>
    </rPh>
    <phoneticPr fontId="4"/>
  </si>
  <si>
    <t>非常災害用等公益上の用</t>
    <rPh sb="0" eb="2">
      <t>ヒジョウ</t>
    </rPh>
    <rPh sb="2" eb="4">
      <t>サイガイ</t>
    </rPh>
    <rPh sb="4" eb="5">
      <t>ヨウ</t>
    </rPh>
    <rPh sb="5" eb="6">
      <t>トウ</t>
    </rPh>
    <rPh sb="6" eb="8">
      <t>コウエキ</t>
    </rPh>
    <rPh sb="8" eb="9">
      <t>ジョウ</t>
    </rPh>
    <rPh sb="10" eb="11">
      <t>ヨウ</t>
    </rPh>
    <phoneticPr fontId="4"/>
  </si>
  <si>
    <t>「日本標準産業分類」に分類される業に供する用（大分類A農業,林業-01農業、大分類B漁業ｰ04水産養殖業、「工業用水法」規制対象用途、及び大分類F電気・ガス・熱供給・水道業の中分類36水道業の上水道業　を除く）</t>
    <rPh sb="1" eb="3">
      <t>ニホン</t>
    </rPh>
    <rPh sb="3" eb="5">
      <t>ヒョウジュン</t>
    </rPh>
    <rPh sb="5" eb="7">
      <t>サンギョウ</t>
    </rPh>
    <rPh sb="7" eb="9">
      <t>ブンルイ</t>
    </rPh>
    <rPh sb="11" eb="13">
      <t>ブンルイ</t>
    </rPh>
    <rPh sb="16" eb="17">
      <t>ギョウ</t>
    </rPh>
    <rPh sb="18" eb="19">
      <t>キョウ</t>
    </rPh>
    <rPh sb="21" eb="22">
      <t>ヨウ</t>
    </rPh>
    <rPh sb="23" eb="26">
      <t>ダイブンルイ</t>
    </rPh>
    <rPh sb="27" eb="29">
      <t>ノウギョウ</t>
    </rPh>
    <rPh sb="30" eb="32">
      <t>リンギョウ</t>
    </rPh>
    <rPh sb="35" eb="37">
      <t>ノウギョウ</t>
    </rPh>
    <rPh sb="38" eb="41">
      <t>ダイブンルイ</t>
    </rPh>
    <rPh sb="42" eb="44">
      <t>ギョギョウ</t>
    </rPh>
    <rPh sb="47" eb="49">
      <t>スイサン</t>
    </rPh>
    <rPh sb="49" eb="51">
      <t>ヨウショク</t>
    </rPh>
    <rPh sb="51" eb="52">
      <t>ギョウ</t>
    </rPh>
    <rPh sb="67" eb="68">
      <t>オヨ</t>
    </rPh>
    <rPh sb="69" eb="72">
      <t>ダイブンルイ</t>
    </rPh>
    <rPh sb="73" eb="75">
      <t>デンキ</t>
    </rPh>
    <rPh sb="79" eb="80">
      <t>ネツ</t>
    </rPh>
    <rPh sb="80" eb="82">
      <t>キョウキュウ</t>
    </rPh>
    <rPh sb="83" eb="86">
      <t>スイドウギョウ</t>
    </rPh>
    <rPh sb="87" eb="88">
      <t>チュウ</t>
    </rPh>
    <rPh sb="88" eb="90">
      <t>ブンルイ</t>
    </rPh>
    <rPh sb="92" eb="95">
      <t>スイドウギョウ</t>
    </rPh>
    <rPh sb="96" eb="99">
      <t>ジョウスイドウ</t>
    </rPh>
    <rPh sb="99" eb="100">
      <t>ギョウ</t>
    </rPh>
    <rPh sb="102" eb="103">
      <t>ノゾ</t>
    </rPh>
    <phoneticPr fontId="4"/>
  </si>
  <si>
    <t>主な水準点における過去10年の沈下量経年変化</t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</si>
  <si>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</si>
  <si>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</si>
  <si>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</si>
  <si>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</si>
  <si>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</si>
  <si>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</si>
  <si>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</si>
  <si>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</si>
  <si>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</si>
  <si>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</si>
  <si>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</si>
  <si>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</si>
  <si>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</si>
  <si>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令和６年度月別採取量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</si>
  <si>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</si>
  <si>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</si>
  <si>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</si>
  <si>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</si>
  <si>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</si>
  <si>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</si>
  <si>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小　計</t>
    <rPh sb="0" eb="1">
      <t>ショウ</t>
    </rPh>
    <rPh sb="2" eb="3">
      <t>ケイ</t>
    </rPh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</si>
  <si>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</si>
  <si>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>２２　ビル用水法第13条の規定に基づく井戸使用状況報告</t>
    <phoneticPr fontId="4"/>
  </si>
  <si>
    <t>さいたま市の一部</t>
    <rPh sb="4" eb="5">
      <t>シ</t>
    </rPh>
    <rPh sb="6" eb="8">
      <t>イチブ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</si>
  <si>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</si>
  <si>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</si>
  <si>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</si>
  <si>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</si>
  <si>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越谷東１号井</t>
    <rPh sb="0" eb="2">
      <t>コシガヤ</t>
    </rPh>
    <rPh sb="2" eb="3">
      <t>ヒガシ</t>
    </rPh>
    <rPh sb="4" eb="5">
      <t>ゴウ</t>
    </rPh>
    <rPh sb="5" eb="6">
      <t>セイ</t>
    </rPh>
    <phoneticPr fontId="4"/>
  </si>
  <si>
    <t>浦和２号井</t>
    <rPh sb="0" eb="2">
      <t>ウラワ</t>
    </rPh>
    <rPh sb="3" eb="4">
      <t>ゴウ</t>
    </rPh>
    <rPh sb="4" eb="5">
      <t>セイ</t>
    </rPh>
    <phoneticPr fontId="4"/>
  </si>
  <si>
    <t>大宮井</t>
    <rPh sb="0" eb="2">
      <t>オオミヤ</t>
    </rPh>
    <rPh sb="2" eb="3">
      <t>セイ</t>
    </rPh>
    <phoneticPr fontId="4"/>
  </si>
  <si>
    <t>浦和東井</t>
    <rPh sb="0" eb="2">
      <t>ウラワ</t>
    </rPh>
    <rPh sb="2" eb="3">
      <t>ヒガシ</t>
    </rPh>
    <rPh sb="3" eb="4">
      <t>セイ</t>
    </rPh>
    <phoneticPr fontId="4"/>
  </si>
  <si>
    <t>所沢２号井</t>
    <rPh sb="0" eb="2">
      <t>トコロザワ</t>
    </rPh>
    <rPh sb="3" eb="4">
      <t>ゴウ</t>
    </rPh>
    <rPh sb="4" eb="5">
      <t>セイ</t>
    </rPh>
    <phoneticPr fontId="4"/>
  </si>
  <si>
    <t>鷲宮２号井</t>
    <rPh sb="0" eb="1">
      <t>ワシ</t>
    </rPh>
    <rPh sb="1" eb="2">
      <t>ミヤ</t>
    </rPh>
    <rPh sb="3" eb="4">
      <t>ゴウ</t>
    </rPh>
    <rPh sb="4" eb="5">
      <t>セイ</t>
    </rPh>
    <phoneticPr fontId="4"/>
  </si>
  <si>
    <t>越谷市増林3-1</t>
  </si>
  <si>
    <t>さいたま市桜区上大久保639-1</t>
  </si>
  <si>
    <t>さいたま市大宮区高鼻町４</t>
  </si>
  <si>
    <t>さいたま市緑区東浦和3-7-25</t>
  </si>
  <si>
    <t>所沢市並木1-13</t>
  </si>
  <si>
    <t>久喜市桜田3-11-3</t>
    <rPh sb="0" eb="3">
      <t>クキシ</t>
    </rPh>
    <phoneticPr fontId="5"/>
  </si>
  <si>
    <t>15.39</t>
  </si>
  <si>
    <t>15.88</t>
  </si>
  <si>
    <t>267～283</t>
  </si>
  <si>
    <t>169～174
184～190</t>
  </si>
  <si>
    <t>　607～629</t>
  </si>
  <si>
    <t>147～154　
170～182
189～197　
200～216</t>
  </si>
  <si>
    <t>201～223</t>
  </si>
  <si>
    <t>192～215</t>
  </si>
  <si>
    <t>被圧地下水</t>
  </si>
  <si>
    <t>Ｓ59.3</t>
  </si>
  <si>
    <t>Ｓ47.3</t>
  </si>
  <si>
    <t>Ｓ48.3</t>
  </si>
  <si>
    <t>Ｓ58.3</t>
  </si>
  <si>
    <t>Ｓ55.3</t>
  </si>
  <si>
    <t>Ｓ57.3</t>
  </si>
  <si>
    <t>欠測</t>
    <rPh sb="0" eb="2">
      <t>ケッソク</t>
    </rPh>
    <phoneticPr fontId="4"/>
  </si>
  <si>
    <t>Ｓ62　(29.63)</t>
    <phoneticPr fontId="4"/>
  </si>
  <si>
    <t>　Ｓ48　(41.04)</t>
    <phoneticPr fontId="4"/>
  </si>
  <si>
    <t>　Ｓ49　(20.08)</t>
    <phoneticPr fontId="4"/>
  </si>
  <si>
    <t>　Ｓ59　(26.75)</t>
    <phoneticPr fontId="4"/>
  </si>
  <si>
    <t>　Ｓ59　(70.75)</t>
    <phoneticPr fontId="4"/>
  </si>
  <si>
    <t>　Ｈ 4　(38.45)</t>
    <phoneticPr fontId="4"/>
  </si>
  <si>
    <t>国土交通省</t>
    <rPh sb="0" eb="2">
      <t>コクド</t>
    </rPh>
    <rPh sb="2" eb="5">
      <t>コウツウショウ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</si>
</sst>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);\(#,##0.00\)"/>
    <numFmt numFmtId="189" formatCode="#,##0.0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</cellStyleXfs>
  <cellXfs count="553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6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7" xfId="0" applyFont="1" applyFill="1" applyBorder="1">
      <alignment vertical="center"/>
    </xf>
    <xf numFmtId="0" fontId="40" fillId="0" borderId="5" xfId="0" applyFont="1" applyBorder="1">
      <alignment vertical="center"/>
    </xf>
    <xf numFmtId="0" fontId="40" fillId="0" borderId="7" xfId="0" applyFont="1" applyBorder="1" applyAlignment="1">
      <alignment horizontal="left" vertical="center"/>
    </xf>
    <xf numFmtId="0" fontId="40" fillId="34" borderId="7" xfId="0" applyFont="1" applyFill="1" applyBorder="1" applyAlignment="1">
      <alignment horizontal="left" vertical="center"/>
    </xf>
    <xf numFmtId="0" fontId="40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7" fillId="0" borderId="0" xfId="0" applyFont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53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3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40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40" fillId="34" borderId="57" xfId="0" applyFont="1" applyFill="1" applyBorder="1">
      <alignment vertical="center"/>
    </xf>
    <xf numFmtId="0" fontId="40" fillId="0" borderId="57" xfId="0" applyFont="1" applyBorder="1" applyAlignment="1">
      <alignment horizontal="left" vertical="center"/>
    </xf>
    <xf numFmtId="0" fontId="40" fillId="34" borderId="57" xfId="0" applyFont="1" applyFill="1" applyBorder="1" applyAlignment="1">
      <alignment horizontal="left" vertical="center"/>
    </xf>
    <xf numFmtId="0" fontId="40" fillId="37" borderId="57" xfId="0" applyFont="1" applyFill="1" applyBorder="1" applyAlignment="1">
      <alignment horizontal="left" vertical="center"/>
    </xf>
    <xf numFmtId="0" fontId="59" fillId="0" borderId="0" xfId="0" applyFont="1" applyProtection="1">
      <alignment vertical="center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27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 wrapText="1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5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182" fontId="34" fillId="0" borderId="58" xfId="33" applyNumberFormat="1" applyFont="1" applyFill="1" applyBorder="1" applyAlignment="1" applyProtection="1">
      <alignment horizontal="right" vertical="center"/>
      <protection locked="0"/>
    </xf>
    <xf numFmtId="0" fontId="34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34" fillId="0" borderId="58" xfId="33" applyNumberFormat="1" applyFont="1" applyFill="1" applyBorder="1" applyAlignment="1" applyProtection="1">
      <alignment horizontal="center" vertical="center"/>
      <protection locked="0"/>
    </xf>
    <xf numFmtId="176" fontId="34" fillId="0" borderId="58" xfId="33" applyNumberFormat="1" applyFont="1" applyFill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184" fontId="34" fillId="0" borderId="58" xfId="0" applyNumberFormat="1" applyFont="1" applyBorder="1" applyAlignment="1" applyProtection="1">
      <alignment horizontal="right" vertical="center" wrapText="1"/>
      <protection hidden="1"/>
    </xf>
    <xf numFmtId="183" fontId="34" fillId="0" borderId="58" xfId="0" applyNumberFormat="1" applyFont="1" applyBorder="1" applyAlignment="1" applyProtection="1">
      <alignment horizontal="right" vertical="center" wrapText="1"/>
      <protection hidden="1"/>
    </xf>
    <xf numFmtId="0" fontId="26" fillId="0" borderId="49" xfId="57" applyFont="1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34" fillId="0" borderId="58" xfId="0" applyFont="1" applyBorder="1" applyAlignment="1" applyProtection="1">
      <alignment horizontal="right" vertical="center" wrapText="1"/>
      <protection hidden="1"/>
    </xf>
    <xf numFmtId="0" fontId="29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185" fontId="26" fillId="0" borderId="58" xfId="0" applyNumberFormat="1" applyFont="1" applyBorder="1" applyAlignment="1" applyProtection="1">
      <alignment horizontal="center" vertical="center" wrapText="1"/>
      <protection locked="0"/>
    </xf>
    <xf numFmtId="187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>
      <alignment horizontal="center" vertical="center" wrapText="1"/>
    </xf>
    <xf numFmtId="181" fontId="26" fillId="0" borderId="58" xfId="0" applyNumberFormat="1" applyFont="1" applyBorder="1" applyAlignment="1">
      <alignment horizontal="center" vertical="center" wrapText="1"/>
    </xf>
    <xf numFmtId="179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6" fontId="26" fillId="0" borderId="58" xfId="0" applyNumberFormat="1" applyFont="1" applyBorder="1" applyAlignment="1">
      <alignment horizontal="center" vertical="center" wrapText="1"/>
    </xf>
    <xf numFmtId="186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>
      <alignment vertical="center"/>
    </xf>
    <xf numFmtId="0" fontId="27" fillId="0" borderId="4" xfId="0" applyFont="1" applyBorder="1">
      <alignment vertical="center"/>
    </xf>
    <xf numFmtId="49" fontId="59" fillId="0" borderId="58" xfId="0" applyNumberFormat="1" applyFont="1" applyBorder="1" applyAlignment="1" applyProtection="1">
      <alignment horizontal="center" vertical="center" textRotation="255" wrapText="1"/>
      <protection locked="0"/>
    </xf>
    <xf numFmtId="0" fontId="59" fillId="0" borderId="58" xfId="0" applyFont="1" applyBorder="1" applyAlignment="1" applyProtection="1">
      <alignment horizontal="center" vertical="center"/>
      <protection locked="0"/>
    </xf>
    <xf numFmtId="0" fontId="59" fillId="0" borderId="5" xfId="0" applyFont="1" applyBorder="1" applyAlignment="1" applyProtection="1">
      <alignment horizontal="center" vertical="center"/>
      <protection locked="0"/>
    </xf>
    <xf numFmtId="183" fontId="59" fillId="0" borderId="58" xfId="0" applyNumberFormat="1" applyFont="1" applyBorder="1" applyAlignment="1" applyProtection="1">
      <alignment horizontal="center" vertical="center"/>
      <protection locked="0"/>
    </xf>
    <xf numFmtId="182" fontId="59" fillId="0" borderId="58" xfId="0" applyNumberFormat="1" applyFont="1" applyBorder="1" applyAlignment="1" applyProtection="1">
      <alignment horizontal="right" vertical="center"/>
      <protection locked="0"/>
    </xf>
    <xf numFmtId="188" fontId="59" fillId="0" borderId="58" xfId="0" applyNumberFormat="1" applyFont="1" applyBorder="1" applyAlignment="1" applyProtection="1">
      <alignment horizontal="right" vertical="center"/>
      <protection locked="0"/>
    </xf>
    <xf numFmtId="182" fontId="59" fillId="0" borderId="5" xfId="0" applyNumberFormat="1" applyFont="1" applyBorder="1" applyAlignment="1" applyProtection="1">
      <alignment horizontal="right" vertical="center"/>
      <protection locked="0"/>
    </xf>
    <xf numFmtId="182" fontId="59" fillId="0" borderId="63" xfId="0" applyNumberFormat="1" applyFont="1" applyBorder="1" applyAlignment="1" applyProtection="1">
      <alignment horizontal="right" vertical="center"/>
      <protection hidden="1"/>
    </xf>
    <xf numFmtId="182" fontId="59" fillId="0" borderId="62" xfId="0" applyNumberFormat="1" applyFont="1" applyBorder="1" applyAlignment="1" applyProtection="1">
      <alignment horizontal="right" vertical="center"/>
      <protection hidden="1"/>
    </xf>
    <xf numFmtId="183" fontId="59" fillId="0" borderId="4" xfId="0" applyNumberFormat="1" applyFont="1" applyBorder="1" applyAlignment="1" applyProtection="1">
      <alignment horizontal="right" vertical="center"/>
      <protection locked="0"/>
    </xf>
    <xf numFmtId="183" fontId="59" fillId="0" borderId="4" xfId="0" applyNumberFormat="1" applyFont="1" applyBorder="1" applyAlignment="1" applyProtection="1">
      <alignment horizontal="center" vertical="center"/>
      <protection locked="0"/>
    </xf>
    <xf numFmtId="179" fontId="59" fillId="0" borderId="58" xfId="0" applyNumberFormat="1" applyFont="1" applyBorder="1" applyAlignment="1" applyProtection="1">
      <alignment horizontal="right" vertical="center"/>
      <protection locked="0"/>
    </xf>
    <xf numFmtId="179" fontId="59" fillId="0" borderId="5" xfId="0" applyNumberFormat="1" applyFont="1" applyBorder="1" applyAlignment="1" applyProtection="1">
      <alignment horizontal="right" vertical="center"/>
      <protection locked="0"/>
    </xf>
    <xf numFmtId="179" fontId="59" fillId="0" borderId="63" xfId="0" applyNumberFormat="1" applyFont="1" applyBorder="1" applyAlignment="1" applyProtection="1">
      <alignment horizontal="right" vertical="center"/>
      <protection hidden="1"/>
    </xf>
    <xf numFmtId="181" fontId="59" fillId="0" borderId="64" xfId="0" applyNumberFormat="1" applyFont="1" applyBorder="1" applyAlignment="1" applyProtection="1">
      <alignment horizontal="right" vertical="center"/>
      <protection hidden="1"/>
    </xf>
    <xf numFmtId="183" fontId="59" fillId="0" borderId="65" xfId="0" applyNumberFormat="1" applyFont="1" applyBorder="1" applyAlignment="1" applyProtection="1">
      <alignment horizontal="right" vertical="center"/>
      <protection locked="0"/>
    </xf>
    <xf numFmtId="49" fontId="59" fillId="0" borderId="12" xfId="0" applyNumberFormat="1" applyFont="1" applyBorder="1" applyAlignment="1" applyProtection="1">
      <alignment horizontal="center" vertical="center"/>
      <protection locked="0"/>
    </xf>
    <xf numFmtId="183" fontId="59" fillId="0" borderId="54" xfId="0" applyNumberFormat="1" applyFont="1" applyBorder="1" applyAlignment="1" applyProtection="1">
      <alignment horizontal="center" vertical="center"/>
      <protection locked="0"/>
    </xf>
    <xf numFmtId="182" fontId="59" fillId="0" borderId="14" xfId="0" applyNumberFormat="1" applyFont="1" applyBorder="1" applyAlignment="1" applyProtection="1">
      <alignment horizontal="right" vertical="center"/>
      <protection hidden="1"/>
    </xf>
    <xf numFmtId="182" fontId="59" fillId="0" borderId="66" xfId="0" applyNumberFormat="1" applyFont="1" applyBorder="1" applyAlignment="1" applyProtection="1">
      <alignment horizontal="right" vertical="center"/>
      <protection hidden="1"/>
    </xf>
    <xf numFmtId="181" fontId="59" fillId="0" borderId="67" xfId="0" applyNumberFormat="1" applyFont="1" applyBorder="1" applyAlignment="1" applyProtection="1">
      <alignment horizontal="right" vertical="center"/>
      <protection hidden="1"/>
    </xf>
    <xf numFmtId="181" fontId="59" fillId="0" borderId="68" xfId="0" applyNumberFormat="1" applyFont="1" applyBorder="1" applyAlignment="1" applyProtection="1">
      <alignment horizontal="right" vertical="center"/>
      <protection hidden="1"/>
    </xf>
    <xf numFmtId="183" fontId="59" fillId="0" borderId="69" xfId="0" applyNumberFormat="1" applyFont="1" applyBorder="1" applyAlignment="1" applyProtection="1">
      <alignment horizontal="right" vertical="center"/>
      <protection locked="0"/>
    </xf>
    <xf numFmtId="183" fontId="59" fillId="0" borderId="2" xfId="0" applyNumberFormat="1" applyFont="1" applyBorder="1" applyAlignment="1" applyProtection="1">
      <alignment horizontal="center" vertical="center"/>
      <protection locked="0"/>
    </xf>
    <xf numFmtId="182" fontId="59" fillId="0" borderId="61" xfId="0" applyNumberFormat="1" applyFont="1" applyBorder="1" applyAlignment="1" applyProtection="1">
      <alignment horizontal="right" vertical="center"/>
      <protection hidden="1"/>
    </xf>
    <xf numFmtId="182" fontId="59" fillId="0" borderId="71" xfId="0" applyNumberFormat="1" applyFont="1" applyBorder="1" applyAlignment="1" applyProtection="1">
      <alignment horizontal="right" vertical="center"/>
      <protection hidden="1"/>
    </xf>
    <xf numFmtId="179" fontId="59" fillId="0" borderId="67" xfId="0" applyNumberFormat="1" applyFont="1" applyBorder="1" applyAlignment="1" applyProtection="1">
      <alignment horizontal="right" vertical="center"/>
      <protection hidden="1"/>
    </xf>
    <xf numFmtId="179" fontId="59" fillId="0" borderId="68" xfId="0" applyNumberFormat="1" applyFont="1" applyBorder="1" applyAlignment="1" applyProtection="1">
      <alignment horizontal="right" vertical="center"/>
      <protection hidden="1"/>
    </xf>
    <xf numFmtId="183" fontId="59" fillId="0" borderId="13" xfId="0" applyNumberFormat="1" applyFont="1" applyBorder="1" applyAlignment="1" applyProtection="1">
      <alignment horizontal="center" vertical="center"/>
      <protection locked="0"/>
    </xf>
    <xf numFmtId="183" fontId="59" fillId="0" borderId="13" xfId="0" applyNumberFormat="1" applyFont="1" applyBorder="1" applyAlignment="1" applyProtection="1">
      <alignment horizontal="right" vertical="center"/>
      <protection locked="0"/>
    </xf>
    <xf numFmtId="181" fontId="59" fillId="0" borderId="67" xfId="0" applyNumberFormat="1" applyFont="1" applyBorder="1" applyProtection="1">
      <alignment vertical="center"/>
      <protection hidden="1"/>
    </xf>
    <xf numFmtId="181" fontId="59" fillId="0" borderId="68" xfId="0" applyNumberFormat="1" applyFont="1" applyBorder="1" applyProtection="1">
      <alignment vertical="center"/>
      <protection hidden="1"/>
    </xf>
    <xf numFmtId="189" fontId="59" fillId="0" borderId="72" xfId="0" applyNumberFormat="1" applyFont="1" applyBorder="1" applyAlignment="1" applyProtection="1">
      <alignment horizontal="right" vertical="center"/>
      <protection locked="0"/>
    </xf>
    <xf numFmtId="189" fontId="59" fillId="0" borderId="73" xfId="0" applyNumberFormat="1" applyFont="1" applyBorder="1" applyAlignment="1" applyProtection="1">
      <alignment horizontal="right" vertical="center"/>
      <protection locked="0"/>
    </xf>
    <xf numFmtId="49" fontId="59" fillId="0" borderId="74" xfId="0" applyNumberFormat="1" applyFont="1" applyBorder="1" applyAlignment="1" applyProtection="1">
      <alignment horizontal="center" vertical="center" wrapText="1"/>
      <protection locked="0"/>
    </xf>
    <xf numFmtId="186" fontId="59" fillId="0" borderId="75" xfId="0" applyNumberFormat="1" applyFont="1" applyBorder="1" applyAlignment="1" applyProtection="1">
      <alignment horizontal="right" vertical="center"/>
      <protection locked="0"/>
    </xf>
    <xf numFmtId="179" fontId="59" fillId="0" borderId="2" xfId="0" applyNumberFormat="1" applyFont="1" applyBorder="1" applyAlignment="1" applyProtection="1">
      <alignment horizontal="center" vertical="center" wrapText="1"/>
      <protection locked="0"/>
    </xf>
    <xf numFmtId="182" fontId="59" fillId="0" borderId="2" xfId="0" applyNumberFormat="1" applyFont="1" applyBorder="1" applyAlignment="1" applyProtection="1">
      <alignment horizontal="right" vertical="center"/>
      <protection hidden="1"/>
    </xf>
    <xf numFmtId="182" fontId="59" fillId="0" borderId="76" xfId="0" applyNumberFormat="1" applyFont="1" applyBorder="1" applyAlignment="1" applyProtection="1">
      <alignment horizontal="right" vertical="center"/>
      <protection hidden="1"/>
    </xf>
    <xf numFmtId="182" fontId="59" fillId="0" borderId="77" xfId="0" applyNumberFormat="1" applyFont="1" applyBorder="1" applyAlignment="1" applyProtection="1">
      <alignment horizontal="right" vertical="center"/>
      <protection hidden="1"/>
    </xf>
    <xf numFmtId="49" fontId="27" fillId="0" borderId="58" xfId="0" applyNumberFormat="1" applyFont="1" applyBorder="1" applyAlignment="1" applyProtection="1">
      <alignment horizontal="center" vertical="center" textRotation="255" wrapText="1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83" fontId="27" fillId="0" borderId="58" xfId="0" applyNumberFormat="1" applyFont="1" applyBorder="1" applyAlignment="1" applyProtection="1">
      <alignment horizontal="center" vertical="center"/>
      <protection locked="0"/>
    </xf>
    <xf numFmtId="182" fontId="27" fillId="0" borderId="58" xfId="0" applyNumberFormat="1" applyFont="1" applyBorder="1" applyAlignment="1" applyProtection="1">
      <alignment horizontal="right" vertical="center"/>
      <protection locked="0"/>
    </xf>
    <xf numFmtId="188" fontId="27" fillId="0" borderId="58" xfId="0" applyNumberFormat="1" applyFont="1" applyBorder="1" applyAlignment="1" applyProtection="1">
      <alignment horizontal="right" vertical="center"/>
      <protection locked="0"/>
    </xf>
    <xf numFmtId="182" fontId="27" fillId="0" borderId="5" xfId="0" applyNumberFormat="1" applyFont="1" applyBorder="1" applyAlignment="1" applyProtection="1">
      <alignment horizontal="right" vertical="center"/>
      <protection locked="0"/>
    </xf>
    <xf numFmtId="182" fontId="27" fillId="0" borderId="63" xfId="0" applyNumberFormat="1" applyFont="1" applyBorder="1" applyAlignment="1" applyProtection="1">
      <alignment horizontal="right" vertical="center"/>
      <protection hidden="1"/>
    </xf>
    <xf numFmtId="182" fontId="27" fillId="0" borderId="62" xfId="0" applyNumberFormat="1" applyFont="1" applyBorder="1" applyAlignment="1" applyProtection="1">
      <alignment horizontal="right" vertical="center"/>
      <protection hidden="1"/>
    </xf>
    <xf numFmtId="183" fontId="27" fillId="0" borderId="4" xfId="0" applyNumberFormat="1" applyFont="1" applyBorder="1" applyAlignment="1" applyProtection="1">
      <alignment horizontal="right" vertical="center"/>
      <protection locked="0"/>
    </xf>
    <xf numFmtId="183" fontId="27" fillId="0" borderId="4" xfId="0" applyNumberFormat="1" applyFont="1" applyBorder="1" applyAlignment="1" applyProtection="1">
      <alignment horizontal="center" vertical="center"/>
      <protection locked="0"/>
    </xf>
    <xf numFmtId="179" fontId="27" fillId="0" borderId="58" xfId="0" applyNumberFormat="1" applyFont="1" applyBorder="1" applyAlignment="1" applyProtection="1">
      <alignment horizontal="right" vertical="center"/>
      <protection locked="0"/>
    </xf>
    <xf numFmtId="179" fontId="27" fillId="0" borderId="5" xfId="0" applyNumberFormat="1" applyFont="1" applyBorder="1" applyAlignment="1" applyProtection="1">
      <alignment horizontal="right" vertical="center"/>
      <protection locked="0"/>
    </xf>
    <xf numFmtId="179" fontId="27" fillId="0" borderId="63" xfId="0" applyNumberFormat="1" applyFont="1" applyBorder="1" applyAlignment="1" applyProtection="1">
      <alignment horizontal="right" vertical="center"/>
      <protection hidden="1"/>
    </xf>
    <xf numFmtId="181" fontId="27" fillId="0" borderId="64" xfId="0" applyNumberFormat="1" applyFont="1" applyBorder="1" applyAlignment="1" applyProtection="1">
      <alignment horizontal="right" vertical="center"/>
      <protection hidden="1"/>
    </xf>
    <xf numFmtId="183" fontId="27" fillId="0" borderId="65" xfId="0" applyNumberFormat="1" applyFont="1" applyBorder="1" applyAlignment="1" applyProtection="1">
      <alignment horizontal="right" vertical="center"/>
      <protection locked="0"/>
    </xf>
    <xf numFmtId="49" fontId="27" fillId="0" borderId="12" xfId="0" applyNumberFormat="1" applyFont="1" applyBorder="1" applyAlignment="1" applyProtection="1">
      <alignment horizontal="center" vertical="center"/>
      <protection locked="0"/>
    </xf>
    <xf numFmtId="183" fontId="27" fillId="0" borderId="54" xfId="0" applyNumberFormat="1" applyFont="1" applyBorder="1" applyAlignment="1" applyProtection="1">
      <alignment horizontal="center" vertical="center"/>
      <protection locked="0"/>
    </xf>
    <xf numFmtId="182" fontId="27" fillId="0" borderId="14" xfId="0" applyNumberFormat="1" applyFont="1" applyBorder="1" applyAlignment="1" applyProtection="1">
      <alignment horizontal="right" vertical="center"/>
      <protection hidden="1"/>
    </xf>
    <xf numFmtId="182" fontId="27" fillId="0" borderId="66" xfId="0" applyNumberFormat="1" applyFont="1" applyBorder="1" applyAlignment="1" applyProtection="1">
      <alignment horizontal="right" vertical="center"/>
      <protection hidden="1"/>
    </xf>
    <xf numFmtId="181" fontId="27" fillId="0" borderId="67" xfId="0" applyNumberFormat="1" applyFont="1" applyBorder="1" applyAlignment="1" applyProtection="1">
      <alignment horizontal="right" vertical="center"/>
      <protection hidden="1"/>
    </xf>
    <xf numFmtId="181" fontId="27" fillId="0" borderId="68" xfId="0" applyNumberFormat="1" applyFont="1" applyBorder="1" applyAlignment="1" applyProtection="1">
      <alignment horizontal="right" vertical="center"/>
      <protection hidden="1"/>
    </xf>
    <xf numFmtId="183" fontId="27" fillId="0" borderId="69" xfId="0" applyNumberFormat="1" applyFont="1" applyBorder="1" applyAlignment="1" applyProtection="1">
      <alignment horizontal="right" vertical="center"/>
      <protection locked="0"/>
    </xf>
    <xf numFmtId="183" fontId="27" fillId="0" borderId="2" xfId="0" applyNumberFormat="1" applyFont="1" applyBorder="1" applyAlignment="1" applyProtection="1">
      <alignment horizontal="center" vertical="center"/>
      <protection locked="0"/>
    </xf>
    <xf numFmtId="182" fontId="27" fillId="0" borderId="61" xfId="0" applyNumberFormat="1" applyFont="1" applyBorder="1" applyAlignment="1" applyProtection="1">
      <alignment horizontal="right" vertical="center"/>
      <protection hidden="1"/>
    </xf>
    <xf numFmtId="182" fontId="27" fillId="0" borderId="71" xfId="0" applyNumberFormat="1" applyFont="1" applyBorder="1" applyAlignment="1" applyProtection="1">
      <alignment horizontal="right" vertical="center"/>
      <protection hidden="1"/>
    </xf>
    <xf numFmtId="179" fontId="27" fillId="0" borderId="67" xfId="0" applyNumberFormat="1" applyFont="1" applyBorder="1" applyAlignment="1" applyProtection="1">
      <alignment horizontal="right" vertical="center"/>
      <protection hidden="1"/>
    </xf>
    <xf numFmtId="179" fontId="27" fillId="0" borderId="68" xfId="0" applyNumberFormat="1" applyFont="1" applyBorder="1" applyAlignment="1" applyProtection="1">
      <alignment horizontal="right" vertical="center"/>
      <protection hidden="1"/>
    </xf>
    <xf numFmtId="183" fontId="27" fillId="0" borderId="13" xfId="0" applyNumberFormat="1" applyFont="1" applyBorder="1" applyAlignment="1" applyProtection="1">
      <alignment horizontal="center" vertical="center"/>
      <protection locked="0"/>
    </xf>
    <xf numFmtId="183" fontId="27" fillId="0" borderId="13" xfId="0" applyNumberFormat="1" applyFont="1" applyBorder="1" applyAlignment="1" applyProtection="1">
      <alignment horizontal="right" vertical="center"/>
      <protection locked="0"/>
    </xf>
    <xf numFmtId="181" fontId="27" fillId="0" borderId="67" xfId="0" applyNumberFormat="1" applyFont="1" applyBorder="1" applyProtection="1">
      <alignment vertical="center"/>
      <protection hidden="1"/>
    </xf>
    <xf numFmtId="181" fontId="27" fillId="0" borderId="68" xfId="0" applyNumberFormat="1" applyFont="1" applyBorder="1" applyProtection="1">
      <alignment vertical="center"/>
      <protection hidden="1"/>
    </xf>
    <xf numFmtId="189" fontId="27" fillId="0" borderId="72" xfId="0" applyNumberFormat="1" applyFont="1" applyBorder="1" applyAlignment="1" applyProtection="1">
      <alignment horizontal="right" vertical="center"/>
      <protection locked="0"/>
    </xf>
    <xf numFmtId="189" fontId="27" fillId="0" borderId="73" xfId="0" applyNumberFormat="1" applyFont="1" applyBorder="1" applyAlignment="1" applyProtection="1">
      <alignment horizontal="right" vertical="center"/>
      <protection locked="0"/>
    </xf>
    <xf numFmtId="49" fontId="27" fillId="0" borderId="74" xfId="0" applyNumberFormat="1" applyFont="1" applyBorder="1" applyAlignment="1" applyProtection="1">
      <alignment horizontal="center" vertical="center" wrapText="1"/>
      <protection locked="0"/>
    </xf>
    <xf numFmtId="186" fontId="27" fillId="0" borderId="75" xfId="0" applyNumberFormat="1" applyFont="1" applyBorder="1" applyAlignment="1" applyProtection="1">
      <alignment horizontal="right" vertical="center"/>
      <protection locked="0"/>
    </xf>
    <xf numFmtId="179" fontId="27" fillId="0" borderId="2" xfId="0" applyNumberFormat="1" applyFont="1" applyBorder="1" applyAlignment="1" applyProtection="1">
      <alignment horizontal="center" vertical="center" wrapText="1"/>
      <protection locked="0"/>
    </xf>
    <xf numFmtId="182" fontId="27" fillId="0" borderId="2" xfId="0" applyNumberFormat="1" applyFont="1" applyBorder="1" applyAlignment="1" applyProtection="1">
      <alignment horizontal="right" vertical="center"/>
      <protection hidden="1"/>
    </xf>
    <xf numFmtId="182" fontId="27" fillId="0" borderId="76" xfId="0" applyNumberFormat="1" applyFont="1" applyBorder="1" applyAlignment="1" applyProtection="1">
      <alignment horizontal="right" vertical="center"/>
      <protection hidden="1"/>
    </xf>
    <xf numFmtId="182" fontId="27" fillId="0" borderId="77" xfId="0" applyNumberFormat="1" applyFont="1" applyBorder="1" applyAlignment="1" applyProtection="1">
      <alignment horizontal="right" vertical="center"/>
      <protection hidden="1"/>
    </xf>
    <xf numFmtId="49" fontId="36" fillId="0" borderId="0" xfId="58" applyNumberFormat="1" applyFont="1" applyAlignment="1" applyProtection="1">
      <alignment vertical="center" wrapText="1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34" fillId="0" borderId="58" xfId="58" applyNumberFormat="1" applyFont="1" applyBorder="1" applyAlignment="1" applyProtection="1">
      <alignment horizontal="center"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34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34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177" fontId="26" fillId="0" borderId="58" xfId="0" applyNumberFormat="1" applyFont="1" applyBorder="1" applyProtection="1">
      <alignment vertical="center"/>
      <protection locked="0"/>
    </xf>
    <xf numFmtId="0" fontId="26" fillId="0" borderId="19" xfId="0" applyFont="1" applyBorder="1" applyProtection="1">
      <alignment vertical="center"/>
      <protection locked="0"/>
    </xf>
    <xf numFmtId="0" fontId="26" fillId="0" borderId="18" xfId="0" applyFont="1" applyBorder="1" applyProtection="1">
      <alignment vertical="center"/>
      <protection locked="0"/>
    </xf>
    <xf numFmtId="0" fontId="26" fillId="0" borderId="13" xfId="0" applyFont="1" applyBorder="1" applyProtection="1">
      <alignment vertical="center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80" fontId="46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34" borderId="0" xfId="58" applyFont="1" applyFill="1" applyAlignment="1" applyProtection="1">
      <alignment horizontal="left" vertical="center" wrapText="1"/>
      <protection locked="0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48" xfId="57" applyFont="1" applyBorder="1" applyAlignment="1">
      <alignment horizontal="left" vertical="center" wrapText="1"/>
    </xf>
    <xf numFmtId="0" fontId="56" fillId="0" borderId="25" xfId="57" applyFont="1" applyBorder="1" applyAlignment="1">
      <alignment horizontal="center" vertical="top" wrapText="1"/>
    </xf>
    <xf numFmtId="0" fontId="56" fillId="0" borderId="10" xfId="57" applyFont="1" applyBorder="1" applyAlignment="1">
      <alignment horizontal="center" vertical="top" wrapText="1"/>
    </xf>
    <xf numFmtId="0" fontId="56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7" xfId="0" applyNumberFormat="1" applyFont="1" applyBorder="1" applyAlignment="1" applyProtection="1">
      <alignment horizontal="left" vertical="center" wrapText="1"/>
      <protection locked="0"/>
    </xf>
    <xf numFmtId="179" fontId="26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41" fillId="0" borderId="57" xfId="0" applyFont="1" applyBorder="1" applyAlignment="1">
      <alignment horizontal="center" vertical="center"/>
    </xf>
    <xf numFmtId="0" fontId="40" fillId="34" borderId="5" xfId="0" applyFont="1" applyFill="1" applyBorder="1" applyAlignment="1">
      <alignment horizontal="left" vertical="center"/>
    </xf>
    <xf numFmtId="0" fontId="40" fillId="34" borderId="4" xfId="0" applyFont="1" applyFill="1" applyBorder="1" applyAlignment="1">
      <alignment horizontal="left" vertical="center"/>
    </xf>
    <xf numFmtId="49" fontId="59" fillId="0" borderId="4" xfId="0" applyNumberFormat="1" applyFont="1" applyBorder="1" applyAlignment="1" applyProtection="1">
      <alignment horizontal="center" vertical="center" wrapText="1"/>
      <protection locked="0"/>
    </xf>
    <xf numFmtId="49" fontId="59" fillId="0" borderId="1" xfId="0" applyNumberFormat="1" applyFont="1" applyBorder="1" applyAlignment="1" applyProtection="1">
      <alignment horizontal="center" vertical="center"/>
      <protection locked="0"/>
    </xf>
    <xf numFmtId="49" fontId="59" fillId="0" borderId="3" xfId="0" applyNumberFormat="1" applyFont="1" applyBorder="1" applyAlignment="1" applyProtection="1">
      <alignment horizontal="center" vertical="center"/>
      <protection locked="0"/>
    </xf>
    <xf numFmtId="183" fontId="59" fillId="0" borderId="1" xfId="0" applyNumberFormat="1" applyFont="1" applyBorder="1" applyAlignment="1" applyProtection="1">
      <alignment horizontal="center" vertical="center"/>
      <protection locked="0"/>
    </xf>
    <xf numFmtId="183" fontId="59" fillId="0" borderId="3" xfId="0" applyNumberFormat="1" applyFont="1" applyBorder="1" applyAlignment="1" applyProtection="1">
      <alignment horizontal="center" vertical="center"/>
      <protection locked="0"/>
    </xf>
    <xf numFmtId="183" fontId="59" fillId="0" borderId="12" xfId="0" applyNumberFormat="1" applyFont="1" applyBorder="1" applyAlignment="1" applyProtection="1">
      <alignment horizontal="center" vertical="center"/>
      <protection locked="0"/>
    </xf>
    <xf numFmtId="183" fontId="59" fillId="0" borderId="70" xfId="0" applyNumberFormat="1" applyFont="1" applyBorder="1" applyAlignment="1" applyProtection="1">
      <alignment horizontal="center" vertical="center"/>
      <protection locked="0"/>
    </xf>
    <xf numFmtId="49" fontId="59" fillId="0" borderId="1" xfId="0" applyNumberFormat="1" applyFont="1" applyBorder="1" applyAlignment="1" applyProtection="1">
      <alignment horizontal="center" vertical="center" wrapText="1"/>
      <protection locked="0"/>
    </xf>
    <xf numFmtId="49" fontId="59" fillId="0" borderId="2" xfId="0" applyNumberFormat="1" applyFont="1" applyBorder="1" applyAlignment="1" applyProtection="1">
      <alignment horizontal="center" vertical="center" wrapText="1"/>
      <protection locked="0"/>
    </xf>
    <xf numFmtId="49" fontId="59" fillId="0" borderId="58" xfId="0" applyNumberFormat="1" applyFont="1" applyBorder="1" applyAlignment="1" applyProtection="1">
      <alignment horizontal="center" vertical="center"/>
      <protection locked="0"/>
    </xf>
    <xf numFmtId="49" fontId="59" fillId="0" borderId="58" xfId="0" applyNumberFormat="1" applyFont="1" applyBorder="1" applyAlignment="1" applyProtection="1">
      <alignment horizontal="center" vertical="center" wrapText="1"/>
      <protection locked="0"/>
    </xf>
    <xf numFmtId="49" fontId="59" fillId="0" borderId="5" xfId="0" applyNumberFormat="1" applyFont="1" applyBorder="1" applyAlignment="1" applyProtection="1">
      <alignment horizontal="center" vertical="center"/>
      <protection locked="0"/>
    </xf>
    <xf numFmtId="49" fontId="59" fillId="0" borderId="57" xfId="0" applyNumberFormat="1" applyFont="1" applyBorder="1" applyAlignment="1" applyProtection="1">
      <alignment horizontal="center" vertical="center"/>
      <protection locked="0"/>
    </xf>
    <xf numFmtId="0" fontId="59" fillId="0" borderId="46" xfId="0" applyFont="1" applyBorder="1" applyAlignment="1" applyProtection="1">
      <alignment horizontal="center" vertical="center"/>
      <protection locked="0"/>
    </xf>
    <xf numFmtId="0" fontId="59" fillId="0" borderId="61" xfId="0" applyFont="1" applyBorder="1" applyAlignment="1" applyProtection="1">
      <alignment horizontal="center" vertical="center"/>
      <protection locked="0"/>
    </xf>
    <xf numFmtId="49" fontId="59" fillId="0" borderId="60" xfId="0" applyNumberFormat="1" applyFont="1" applyBorder="1" applyAlignment="1" applyProtection="1">
      <alignment horizontal="center" vertical="center" wrapText="1"/>
      <protection locked="0"/>
    </xf>
    <xf numFmtId="49" fontId="59" fillId="0" borderId="62" xfId="0" applyNumberFormat="1" applyFont="1" applyBorder="1" applyAlignment="1" applyProtection="1">
      <alignment horizontal="center" vertical="center" wrapText="1"/>
      <protection locked="0"/>
    </xf>
    <xf numFmtId="49" fontId="59" fillId="0" borderId="70" xfId="0" applyNumberFormat="1" applyFont="1" applyBorder="1" applyAlignment="1" applyProtection="1">
      <alignment horizontal="center" vertical="center"/>
      <protection locked="0"/>
    </xf>
    <xf numFmtId="49" fontId="59" fillId="0" borderId="12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3" xfId="0" applyNumberFormat="1" applyFont="1" applyBorder="1" applyAlignment="1" applyProtection="1">
      <alignment horizontal="center" vertical="center" wrapText="1"/>
      <protection locked="0"/>
    </xf>
    <xf numFmtId="183" fontId="27" fillId="0" borderId="1" xfId="0" applyNumberFormat="1" applyFont="1" applyBorder="1" applyAlignment="1" applyProtection="1">
      <alignment horizontal="center" vertical="center"/>
      <protection locked="0"/>
    </xf>
    <xf numFmtId="183" fontId="27" fillId="0" borderId="3" xfId="0" applyNumberFormat="1" applyFont="1" applyBorder="1" applyAlignment="1" applyProtection="1">
      <alignment horizontal="center" vertical="center"/>
      <protection locked="0"/>
    </xf>
    <xf numFmtId="183" fontId="27" fillId="0" borderId="12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183" fontId="27" fillId="0" borderId="70" xfId="0" applyNumberFormat="1" applyFont="1" applyBorder="1" applyAlignment="1" applyProtection="1">
      <alignment horizontal="center" vertical="center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58" xfId="0" applyNumberFormat="1" applyFont="1" applyBorder="1" applyAlignment="1" applyProtection="1">
      <alignment horizontal="center" vertical="center"/>
      <protection locked="0"/>
    </xf>
    <xf numFmtId="49" fontId="27" fillId="0" borderId="58" xfId="0" applyNumberFormat="1" applyFont="1" applyBorder="1" applyAlignment="1" applyProtection="1">
      <alignment horizontal="center" vertical="center" wrapText="1"/>
      <protection locked="0"/>
    </xf>
    <xf numFmtId="49" fontId="27" fillId="0" borderId="5" xfId="0" applyNumberFormat="1" applyFont="1" applyBorder="1" applyAlignment="1" applyProtection="1">
      <alignment horizontal="center" vertical="center"/>
      <protection locked="0"/>
    </xf>
    <xf numFmtId="49" fontId="27" fillId="0" borderId="57" xfId="0" applyNumberFormat="1" applyFont="1" applyBorder="1" applyAlignment="1" applyProtection="1">
      <alignment horizontal="center" vertical="center"/>
      <protection locked="0"/>
    </xf>
    <xf numFmtId="0" fontId="27" fillId="0" borderId="46" xfId="0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49" fontId="27" fillId="0" borderId="60" xfId="0" applyNumberFormat="1" applyFont="1" applyBorder="1" applyAlignment="1" applyProtection="1">
      <alignment horizontal="center" vertical="center" wrapText="1"/>
      <protection locked="0"/>
    </xf>
    <xf numFmtId="49" fontId="27" fillId="0" borderId="62" xfId="0" applyNumberFormat="1" applyFont="1" applyBorder="1" applyAlignment="1" applyProtection="1">
      <alignment horizontal="center" vertical="center" wrapText="1"/>
      <protection locked="0"/>
    </xf>
    <xf numFmtId="49" fontId="27" fillId="0" borderId="70" xfId="0" applyNumberFormat="1" applyFont="1" applyBorder="1" applyAlignment="1" applyProtection="1">
      <alignment horizontal="center" vertical="center"/>
      <protection locked="0"/>
    </xf>
    <xf numFmtId="49" fontId="27" fillId="0" borderId="12" xfId="0" applyNumberFormat="1" applyFont="1" applyBorder="1" applyAlignment="1" applyProtection="1">
      <alignment horizontal="center"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18" Target="../customXml/item1.xml" Type="http://schemas.openxmlformats.org/officeDocument/2006/relationships/customXml"/><Relationship Id="rId19" Target="../customXml/item2.xml" Type="http://schemas.openxmlformats.org/officeDocument/2006/relationships/customXml"/><Relationship Id="rId2" Target="worksheets/sheet2.xml" Type="http://schemas.openxmlformats.org/officeDocument/2006/relationships/worksheet"/><Relationship Id="rId20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76200</xdr:rowOff>
    </xdr:from>
    <xdr:to>
      <xdr:col>8</xdr:col>
      <xdr:colOff>114300</xdr:colOff>
      <xdr:row>3</xdr:row>
      <xdr:rowOff>50800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51188" y="298450"/>
          <a:ext cx="2178050" cy="339725"/>
        </a:xfrm>
        <a:prstGeom prst="wedgeRectCallout">
          <a:avLst>
            <a:gd name="adj1" fmla="val 11852"/>
            <a:gd name="adj2" fmla="val 88490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プルダウンプルダウン</a:t>
          </a:r>
        </a:p>
      </xdr:txBody>
    </xdr:sp>
    <xdr:clientData/>
  </xdr:twoCellAnchor>
  <xdr:twoCellAnchor>
    <xdr:from>
      <xdr:col>4</xdr:col>
      <xdr:colOff>425450</xdr:colOff>
      <xdr:row>1</xdr:row>
      <xdr:rowOff>95250</xdr:rowOff>
    </xdr:from>
    <xdr:to>
      <xdr:col>7</xdr:col>
      <xdr:colOff>577850</xdr:colOff>
      <xdr:row>2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200400" y="463550"/>
          <a:ext cx="1981200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プルダウンから選択できます</a:t>
          </a:r>
        </a:p>
      </xdr:txBody>
    </xdr:sp>
    <xdr:clientData/>
  </xdr:twoCellAnchor>
  <xdr:twoCellAnchor>
    <xdr:from>
      <xdr:col>12</xdr:col>
      <xdr:colOff>158750</xdr:colOff>
      <xdr:row>4</xdr:row>
      <xdr:rowOff>31750</xdr:rowOff>
    </xdr:from>
    <xdr:to>
      <xdr:col>19</xdr:col>
      <xdr:colOff>317289</xdr:colOff>
      <xdr:row>5</xdr:row>
      <xdr:rowOff>6350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18550" y="812800"/>
          <a:ext cx="4559089" cy="59055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900"/>
            </a:lnSpc>
            <a:spcAft>
              <a:spcPts val="800"/>
            </a:spcAft>
            <a:buNone/>
          </a:pP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0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0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900"/>
            </a:lnSpc>
            <a:spcAft>
              <a:spcPts val="800"/>
            </a:spcAft>
            <a:buNone/>
          </a:pP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0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900"/>
            </a:lnSpc>
            <a:spcAft>
              <a:spcPts val="800"/>
            </a:spcAft>
            <a:buNone/>
          </a:pPr>
          <a:r>
            <a:rPr lang="ja-JP" sz="10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0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299148" y="261560"/>
          <a:ext cx="1484690" cy="362857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6" sqref="F16"/>
    </sheetView>
  </sheetViews>
  <sheetFormatPr defaultColWidth="9" defaultRowHeight="18" x14ac:dyDescent="0.25"/>
  <cols>
    <col min="1" max="1" width="8.4609375" style="51" customWidth="1"/>
    <col min="2" max="3" width="9" style="51"/>
    <col min="4" max="4" width="9.921875" style="59" customWidth="1"/>
    <col min="5" max="5" width="10.921875" style="51" customWidth="1"/>
    <col min="6" max="6" width="8.921875" style="51" customWidth="1"/>
    <col min="7" max="21" width="8.07421875" style="51" customWidth="1"/>
    <col min="22" max="22" width="8.07421875" style="55" customWidth="1"/>
    <col min="23" max="23" width="12.07421875" style="55" customWidth="1"/>
    <col min="24" max="24" width="11" style="55" customWidth="1"/>
    <col min="25" max="25" width="15.23046875" style="55" customWidth="1"/>
    <col min="26" max="26" width="13.4609375" style="51" customWidth="1"/>
    <col min="27" max="29" width="8.921875" style="51" customWidth="1"/>
    <col min="30" max="39" width="10.4609375" style="51" customWidth="1"/>
    <col min="40" max="41" width="11" style="51" customWidth="1"/>
    <col min="42" max="16384" width="9" style="51"/>
  </cols>
  <sheetData>
    <row r="1" spans="1:43" ht="22.75" x14ac:dyDescent="0.25">
      <c r="B1" s="87" t="s">
        <v>0</v>
      </c>
      <c r="C1" s="52"/>
      <c r="D1" s="53"/>
      <c r="E1" s="52"/>
      <c r="F1" s="52"/>
      <c r="G1" s="52"/>
      <c r="H1" s="52"/>
      <c r="I1" s="52"/>
      <c r="J1" s="52" t="s">
        <v>1</v>
      </c>
      <c r="L1" s="54"/>
      <c r="M1" s="54"/>
      <c r="N1" s="54"/>
      <c r="O1" s="382"/>
      <c r="P1" s="383"/>
      <c r="Q1" s="380"/>
      <c r="R1" s="381"/>
      <c r="S1" s="381"/>
      <c r="T1" s="381"/>
      <c r="U1" s="381"/>
    </row>
    <row r="2" spans="1:43" ht="51.65" customHeight="1" x14ac:dyDescent="0.25">
      <c r="A2" s="360" t="s">
        <v>2</v>
      </c>
      <c r="B2" s="368" t="s">
        <v>3</v>
      </c>
      <c r="C2" s="368" t="s">
        <v>4</v>
      </c>
      <c r="D2" s="333" t="s">
        <v>577</v>
      </c>
      <c r="E2" s="378" t="s">
        <v>5</v>
      </c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67" t="s">
        <v>6</v>
      </c>
      <c r="X2" s="68"/>
      <c r="Y2" s="110" t="s">
        <v>7</v>
      </c>
      <c r="Z2" s="378" t="s">
        <v>8</v>
      </c>
      <c r="AA2" s="377"/>
      <c r="AB2" s="377"/>
      <c r="AC2" s="379"/>
      <c r="AD2" s="325" t="s">
        <v>9</v>
      </c>
      <c r="AE2" s="377"/>
      <c r="AF2" s="377"/>
      <c r="AG2" s="377"/>
      <c r="AH2" s="377"/>
      <c r="AI2" s="377"/>
      <c r="AJ2" s="377"/>
      <c r="AK2" s="377"/>
      <c r="AL2" s="377"/>
      <c r="AM2" s="377"/>
      <c r="AN2" s="368" t="s">
        <v>4</v>
      </c>
      <c r="AO2" s="368" t="s">
        <v>3</v>
      </c>
    </row>
    <row r="3" spans="1:43" ht="14.25" customHeight="1" x14ac:dyDescent="0.25">
      <c r="A3" s="361"/>
      <c r="B3" s="369"/>
      <c r="C3" s="369"/>
      <c r="D3" s="363"/>
      <c r="E3" s="336" t="s">
        <v>10</v>
      </c>
      <c r="F3" s="69"/>
      <c r="G3" s="336" t="s">
        <v>11</v>
      </c>
      <c r="H3" s="365"/>
      <c r="I3" s="365"/>
      <c r="J3" s="365"/>
      <c r="K3" s="336" t="s">
        <v>12</v>
      </c>
      <c r="L3" s="365"/>
      <c r="M3" s="365"/>
      <c r="N3" s="365"/>
      <c r="O3" s="336" t="s">
        <v>13</v>
      </c>
      <c r="P3" s="365"/>
      <c r="Q3" s="365"/>
      <c r="R3" s="365"/>
      <c r="S3" s="336" t="s">
        <v>14</v>
      </c>
      <c r="T3" s="365"/>
      <c r="U3" s="365"/>
      <c r="V3" s="365"/>
      <c r="W3" s="356" t="s">
        <v>15</v>
      </c>
      <c r="X3" s="356" t="s">
        <v>16</v>
      </c>
      <c r="Y3" s="70" t="s">
        <v>17</v>
      </c>
      <c r="Z3" s="338" t="s">
        <v>18</v>
      </c>
      <c r="AA3" s="341" t="s">
        <v>19</v>
      </c>
      <c r="AB3" s="342"/>
      <c r="AC3" s="343"/>
      <c r="AD3" s="325" t="s">
        <v>20</v>
      </c>
      <c r="AE3" s="326"/>
      <c r="AF3" s="326"/>
      <c r="AG3" s="326"/>
      <c r="AH3" s="326"/>
      <c r="AI3" s="326"/>
      <c r="AJ3" s="326"/>
      <c r="AK3" s="325" t="s">
        <v>21</v>
      </c>
      <c r="AL3" s="326"/>
      <c r="AM3" s="323" t="s">
        <v>22</v>
      </c>
      <c r="AN3" s="369"/>
      <c r="AO3" s="369"/>
    </row>
    <row r="4" spans="1:43" ht="35.5" customHeight="1" x14ac:dyDescent="0.25">
      <c r="A4" s="361"/>
      <c r="B4" s="369"/>
      <c r="C4" s="369"/>
      <c r="D4" s="363"/>
      <c r="E4" s="337"/>
      <c r="F4" s="71"/>
      <c r="G4" s="366"/>
      <c r="H4" s="367"/>
      <c r="I4" s="367"/>
      <c r="J4" s="367"/>
      <c r="K4" s="366"/>
      <c r="L4" s="367"/>
      <c r="M4" s="367"/>
      <c r="N4" s="367"/>
      <c r="O4" s="366"/>
      <c r="P4" s="367"/>
      <c r="Q4" s="367"/>
      <c r="R4" s="367"/>
      <c r="S4" s="366"/>
      <c r="T4" s="367"/>
      <c r="U4" s="367"/>
      <c r="V4" s="367"/>
      <c r="W4" s="357"/>
      <c r="X4" s="357"/>
      <c r="Y4" s="72" t="s">
        <v>23</v>
      </c>
      <c r="Z4" s="339"/>
      <c r="AA4" s="344"/>
      <c r="AB4" s="345"/>
      <c r="AC4" s="346"/>
      <c r="AD4" s="370" t="s">
        <v>24</v>
      </c>
      <c r="AE4" s="371"/>
      <c r="AF4" s="370" t="s">
        <v>25</v>
      </c>
      <c r="AG4" s="371"/>
      <c r="AH4" s="371"/>
      <c r="AI4" s="371"/>
      <c r="AJ4" s="371"/>
      <c r="AK4" s="323" t="s">
        <v>26</v>
      </c>
      <c r="AL4" s="323" t="s">
        <v>27</v>
      </c>
      <c r="AM4" s="324"/>
      <c r="AN4" s="369"/>
      <c r="AO4" s="369"/>
    </row>
    <row r="5" spans="1:43" ht="11.5" customHeight="1" x14ac:dyDescent="0.25">
      <c r="A5" s="361"/>
      <c r="B5" s="369"/>
      <c r="C5" s="369"/>
      <c r="D5" s="363"/>
      <c r="E5" s="337"/>
      <c r="F5" s="384" t="s">
        <v>28</v>
      </c>
      <c r="G5" s="333" t="s">
        <v>29</v>
      </c>
      <c r="H5" s="333" t="s">
        <v>30</v>
      </c>
      <c r="I5" s="330" t="s">
        <v>31</v>
      </c>
      <c r="J5" s="333" t="s">
        <v>32</v>
      </c>
      <c r="K5" s="333" t="s">
        <v>29</v>
      </c>
      <c r="L5" s="333" t="s">
        <v>30</v>
      </c>
      <c r="M5" s="330" t="s">
        <v>31</v>
      </c>
      <c r="N5" s="333" t="s">
        <v>32</v>
      </c>
      <c r="O5" s="333" t="s">
        <v>29</v>
      </c>
      <c r="P5" s="333" t="s">
        <v>33</v>
      </c>
      <c r="Q5" s="330" t="s">
        <v>31</v>
      </c>
      <c r="R5" s="333" t="s">
        <v>32</v>
      </c>
      <c r="S5" s="336" t="s">
        <v>34</v>
      </c>
      <c r="T5" s="336" t="s">
        <v>35</v>
      </c>
      <c r="U5" s="336" t="s">
        <v>36</v>
      </c>
      <c r="V5" s="327" t="s">
        <v>37</v>
      </c>
      <c r="W5" s="73"/>
      <c r="X5" s="74"/>
      <c r="Y5" s="75"/>
      <c r="Z5" s="340"/>
      <c r="AA5" s="347"/>
      <c r="AB5" s="348"/>
      <c r="AC5" s="349"/>
      <c r="AD5" s="372"/>
      <c r="AE5" s="373"/>
      <c r="AF5" s="372"/>
      <c r="AG5" s="373"/>
      <c r="AH5" s="373"/>
      <c r="AI5" s="373"/>
      <c r="AJ5" s="373"/>
      <c r="AK5" s="324"/>
      <c r="AL5" s="324"/>
      <c r="AM5" s="324"/>
      <c r="AN5" s="369"/>
      <c r="AO5" s="369"/>
    </row>
    <row r="6" spans="1:43" ht="19.5" customHeight="1" x14ac:dyDescent="0.25">
      <c r="A6" s="361"/>
      <c r="B6" s="369"/>
      <c r="C6" s="369"/>
      <c r="D6" s="363"/>
      <c r="E6" s="337"/>
      <c r="F6" s="385"/>
      <c r="G6" s="334"/>
      <c r="H6" s="334"/>
      <c r="I6" s="331"/>
      <c r="J6" s="334"/>
      <c r="K6" s="334"/>
      <c r="L6" s="334"/>
      <c r="M6" s="331"/>
      <c r="N6" s="334"/>
      <c r="O6" s="334"/>
      <c r="P6" s="387"/>
      <c r="Q6" s="331"/>
      <c r="R6" s="334"/>
      <c r="S6" s="337"/>
      <c r="T6" s="337"/>
      <c r="U6" s="337"/>
      <c r="V6" s="328"/>
      <c r="W6" s="358" t="s">
        <v>38</v>
      </c>
      <c r="X6" s="358" t="s">
        <v>38</v>
      </c>
      <c r="Y6" s="76" t="s">
        <v>39</v>
      </c>
      <c r="Z6" s="353" t="s">
        <v>40</v>
      </c>
      <c r="AA6" s="374" t="s">
        <v>41</v>
      </c>
      <c r="AB6" s="330" t="s">
        <v>42</v>
      </c>
      <c r="AC6" s="350" t="s">
        <v>43</v>
      </c>
      <c r="AD6" s="323" t="s">
        <v>44</v>
      </c>
      <c r="AE6" s="323" t="s">
        <v>45</v>
      </c>
      <c r="AF6" s="323" t="s">
        <v>46</v>
      </c>
      <c r="AG6" s="323" t="s">
        <v>47</v>
      </c>
      <c r="AH6" s="323" t="s">
        <v>48</v>
      </c>
      <c r="AI6" s="323" t="s">
        <v>49</v>
      </c>
      <c r="AJ6" s="323" t="s">
        <v>50</v>
      </c>
      <c r="AK6" s="324"/>
      <c r="AL6" s="324"/>
      <c r="AM6" s="324"/>
      <c r="AN6" s="369"/>
      <c r="AO6" s="369"/>
    </row>
    <row r="7" spans="1:43" ht="13.5" customHeight="1" x14ac:dyDescent="0.25">
      <c r="A7" s="361"/>
      <c r="B7" s="369"/>
      <c r="C7" s="369"/>
      <c r="D7" s="363"/>
      <c r="E7" s="337"/>
      <c r="F7" s="385"/>
      <c r="G7" s="334"/>
      <c r="H7" s="334"/>
      <c r="I7" s="331"/>
      <c r="J7" s="334"/>
      <c r="K7" s="334"/>
      <c r="L7" s="334"/>
      <c r="M7" s="331"/>
      <c r="N7" s="334"/>
      <c r="O7" s="334"/>
      <c r="P7" s="387"/>
      <c r="Q7" s="331"/>
      <c r="R7" s="334"/>
      <c r="S7" s="337"/>
      <c r="T7" s="337"/>
      <c r="U7" s="337"/>
      <c r="V7" s="328"/>
      <c r="W7" s="358"/>
      <c r="X7" s="358"/>
      <c r="Y7" s="77" t="s">
        <v>51</v>
      </c>
      <c r="Z7" s="354"/>
      <c r="AA7" s="375"/>
      <c r="AB7" s="331"/>
      <c r="AC7" s="351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69"/>
      <c r="AO7" s="369"/>
    </row>
    <row r="8" spans="1:43" ht="18" customHeight="1" x14ac:dyDescent="0.25">
      <c r="A8" s="361"/>
      <c r="B8" s="369"/>
      <c r="C8" s="369"/>
      <c r="D8" s="363"/>
      <c r="E8" s="337"/>
      <c r="F8" s="385"/>
      <c r="G8" s="334"/>
      <c r="H8" s="334"/>
      <c r="I8" s="331"/>
      <c r="J8" s="334"/>
      <c r="K8" s="334"/>
      <c r="L8" s="334"/>
      <c r="M8" s="331"/>
      <c r="N8" s="334"/>
      <c r="O8" s="334"/>
      <c r="P8" s="334" t="s">
        <v>52</v>
      </c>
      <c r="Q8" s="331"/>
      <c r="R8" s="334"/>
      <c r="S8" s="337"/>
      <c r="T8" s="337"/>
      <c r="U8" s="337"/>
      <c r="V8" s="328"/>
      <c r="W8" s="358"/>
      <c r="X8" s="358"/>
      <c r="Y8" s="77" t="s">
        <v>53</v>
      </c>
      <c r="Z8" s="354"/>
      <c r="AA8" s="375"/>
      <c r="AB8" s="331"/>
      <c r="AC8" s="351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69"/>
      <c r="AO8" s="369"/>
    </row>
    <row r="9" spans="1:43" ht="15.65" customHeight="1" x14ac:dyDescent="0.25">
      <c r="A9" s="361"/>
      <c r="B9" s="369"/>
      <c r="C9" s="369"/>
      <c r="D9" s="364"/>
      <c r="E9" s="337"/>
      <c r="F9" s="386"/>
      <c r="G9" s="335"/>
      <c r="H9" s="335"/>
      <c r="I9" s="332"/>
      <c r="J9" s="335"/>
      <c r="K9" s="335"/>
      <c r="L9" s="335"/>
      <c r="M9" s="332"/>
      <c r="N9" s="335"/>
      <c r="O9" s="335"/>
      <c r="P9" s="335"/>
      <c r="Q9" s="332"/>
      <c r="R9" s="335"/>
      <c r="S9" s="337"/>
      <c r="T9" s="337"/>
      <c r="U9" s="337"/>
      <c r="V9" s="329"/>
      <c r="W9" s="359"/>
      <c r="X9" s="359"/>
      <c r="Y9" s="78"/>
      <c r="Z9" s="355"/>
      <c r="AA9" s="376"/>
      <c r="AB9" s="332"/>
      <c r="AC9" s="352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69"/>
      <c r="AO9" s="369"/>
    </row>
    <row r="10" spans="1:43" ht="63" customHeight="1" x14ac:dyDescent="0.25">
      <c r="A10" s="362"/>
      <c r="B10" s="111"/>
      <c r="C10" s="111"/>
      <c r="D10" s="112"/>
      <c r="E10" s="112"/>
      <c r="F10" s="111"/>
      <c r="G10" s="79" t="s">
        <v>54</v>
      </c>
      <c r="H10" s="80"/>
      <c r="I10" s="80"/>
      <c r="J10" s="81"/>
      <c r="K10" s="79" t="s">
        <v>54</v>
      </c>
      <c r="L10" s="80"/>
      <c r="M10" s="80"/>
      <c r="N10" s="81"/>
      <c r="O10" s="113" t="s">
        <v>54</v>
      </c>
      <c r="P10" s="114"/>
      <c r="Q10" s="114"/>
      <c r="R10" s="114"/>
      <c r="S10" s="113" t="s">
        <v>55</v>
      </c>
      <c r="T10" s="114"/>
      <c r="U10" s="114"/>
      <c r="V10" s="114"/>
      <c r="W10" s="115"/>
      <c r="X10" s="115"/>
      <c r="Y10" s="82"/>
      <c r="Z10" s="83"/>
      <c r="AA10" s="83"/>
      <c r="AB10" s="83"/>
      <c r="AC10" s="83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</row>
    <row r="11" spans="1:43" s="59" customFormat="1" ht="44.5" customHeight="1" x14ac:dyDescent="0.25">
      <c r="A11" s="116"/>
      <c r="B11" s="117" t="str">
        <f>IF(ｼｰﾄ0!C3="","",ｼｰﾄ0!C3)</f>
        <v>埼玉県</v>
      </c>
      <c r="C11" s="117" t="str">
        <f>IF(ｼｰﾄ0!C4="","",ｼｰﾄ0!C4)</f>
        <v>関東平野</v>
      </c>
      <c r="D11" s="117" t="str">
        <f>IF(OR(ｼｰﾄ1!D23&lt;&gt;"",ｼｰﾄ1!E23&lt;&gt;"",ｼｰﾄ1!F23&lt;&gt;""),"○","")</f>
        <v>○</v>
      </c>
      <c r="E11" s="118">
        <f>IF(ｼｰﾄ3!C68&lt;&gt;"",ｼｰﾄ3!C68,"")</f>
        <v>217.4</v>
      </c>
      <c r="F11" s="118">
        <f>IF(ｼｰﾄ3!D68&lt;&gt;"",ｼｰﾄ3!D68,"")</f>
        <v>0</v>
      </c>
      <c r="G11" s="119">
        <f>IF(ｼｰﾄ1!D11&lt;&gt;"",ｼｰﾄ1!D11,"")</f>
        <v>184.07</v>
      </c>
      <c r="H11" s="120" t="str">
        <f>IF(ｼｰﾄ1!D9&lt;&gt;"",ｼｰﾄ1!D9,"")</f>
        <v>S36～R6</v>
      </c>
      <c r="I11" s="120" t="str">
        <f>IF(ｼｰﾄ1!D5&lt;&gt;"",ｼｰﾄ1!D5,"")</f>
        <v>11,097</v>
      </c>
      <c r="J11" s="120" t="str">
        <f>IF(ｼｰﾄ1!D6&lt;&gt;"",ｼｰﾄ1!D6,"")</f>
        <v>越谷市弥栄町</v>
      </c>
      <c r="K11" s="119">
        <f>IF(ｼｰﾄ1!E12&lt;&gt;"",ｼｰﾄ1!E12,"")</f>
        <v>2.79</v>
      </c>
      <c r="L11" s="120" t="str">
        <f>IF(ｼｰﾄ1!E9&lt;&gt;"",ｼｰﾄ1!E9,"")</f>
        <v>R2〜R6</v>
      </c>
      <c r="M11" s="120" t="str">
        <f>IF(ｼｰﾄ1!E5&lt;&gt;"",ｼｰﾄ1!E5,"")</f>
        <v>62-01</v>
      </c>
      <c r="N11" s="120" t="str">
        <f>IF(ｼｰﾄ1!E6&lt;&gt;"",ｼｰﾄ1!E6,"")</f>
        <v>加須市本郷</v>
      </c>
      <c r="O11" s="119">
        <f>IF(ｼｰﾄ1!F13&lt;&gt;"",ｼｰﾄ1!F13,"")</f>
        <v>0.75</v>
      </c>
      <c r="P11" s="120" t="str">
        <f>IF(ｼｰﾄ1!F9&lt;&gt;"",ｼｰﾄ1!F9,"")</f>
        <v>R6</v>
      </c>
      <c r="Q11" s="120" t="str">
        <f>IF(ｼｰﾄ1!F5&lt;&gt;"",ｼｰﾄ1!F5,"")</f>
        <v>54－17</v>
      </c>
      <c r="R11" s="120" t="str">
        <f>IF(ｼｰﾄ1!F6&lt;&gt;"",ｼｰﾄ1!F6,"")</f>
        <v>本庄市都島</v>
      </c>
      <c r="S11" s="120" t="str">
        <f>IF(ｼｰﾄ3!E68&lt;&gt;"",ｼｰﾄ3!E68,"")</f>
        <v>/ -</v>
      </c>
      <c r="T11" s="120" t="str">
        <f>IF(ｼｰﾄ3!F68&lt;&gt;"",ｼｰﾄ3!F68,"")</f>
        <v>/ -</v>
      </c>
      <c r="U11" s="120" t="str">
        <f>IF(ｼｰﾄ3!G68&lt;&gt;"",ｼｰﾄ3!G68,"")</f>
        <v>/ -</v>
      </c>
      <c r="V11" s="120" t="str">
        <f>IF(ｼｰﾄ3!H68&lt;&gt;"",ｼｰﾄ3!H68,"")</f>
        <v>/ -</v>
      </c>
      <c r="W11" s="1"/>
      <c r="X11" s="1"/>
      <c r="Y11" s="1" t="str">
        <f>IF(ｼｰﾄ3!I68&lt;&gt;"",ｼｰﾄ3!I68,"")</f>
        <v>■ ◆ □ ◇</v>
      </c>
      <c r="Z11" s="2">
        <f>IF(ｼｰﾄ5!E15&lt;&gt;"",ｼｰﾄ5!E15,"")</f>
        <v>996.23</v>
      </c>
      <c r="AA11" s="3">
        <f>IF(ｼｰﾄ5!E27="","",ｼｰﾄ5!E27)</f>
        <v>33</v>
      </c>
      <c r="AB11" s="3">
        <f>IF(ｼｰﾄ5!F27="","",ｼｰﾄ5!F27)</f>
        <v>1</v>
      </c>
      <c r="AC11" s="3">
        <f>IF(ｼｰﾄ5!G27="","",ｼｰﾄ5!G27)</f>
        <v>31</v>
      </c>
      <c r="AD11" s="117" t="str">
        <f>IF(ｼｰﾄ4!C8="","",ｼｰﾄ4!C8)</f>
        <v/>
      </c>
      <c r="AE11" s="117" t="str">
        <f>IF(ｼｰﾄ4!D8="","",ｼｰﾄ4!D8)</f>
        <v/>
      </c>
      <c r="AF11" s="117" t="str">
        <f>IF(ｼｰﾄ4!E8="","",ｼｰﾄ4!E8)</f>
        <v/>
      </c>
      <c r="AG11" s="117" t="str">
        <f>IF(ｼｰﾄ4!F8="","",ｼｰﾄ4!F8)</f>
        <v/>
      </c>
      <c r="AH11" s="117" t="str">
        <f>IF(ｼｰﾄ4!G8="","",ｼｰﾄ4!G8)</f>
        <v/>
      </c>
      <c r="AI11" s="117" t="str">
        <f>IF(ｼｰﾄ4!H8="","",ｼｰﾄ4!H8)</f>
        <v/>
      </c>
      <c r="AJ11" s="117" t="str">
        <f>IF(ｼｰﾄ4!I8="","",ｼｰﾄ4!I8)</f>
        <v/>
      </c>
      <c r="AK11" s="117" t="str">
        <f>IF(ｼｰﾄ4!J8="","",ｼｰﾄ4!J8)</f>
        <v/>
      </c>
      <c r="AL11" s="117" t="str">
        <f>IF(ｼｰﾄ4!K8="","",ｼｰﾄ4!K8)</f>
        <v/>
      </c>
      <c r="AM11" s="117" t="str">
        <f>IF(ｼｰﾄ4!L8="","",ｼｰﾄ4!L8)</f>
        <v/>
      </c>
      <c r="AN11" s="117" t="str">
        <f>IF(ｼｰﾄ0!C4="","",ｼｰﾄ0!C4)</f>
        <v>関東平野</v>
      </c>
      <c r="AO11" s="117" t="str">
        <f>IF(ｼｰﾄ0!C3="","",ｼｰﾄ0!C3)</f>
        <v>埼玉県</v>
      </c>
      <c r="AP11" s="58"/>
      <c r="AQ11" s="58"/>
    </row>
    <row r="12" spans="1:43" x14ac:dyDescent="0.25"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8"/>
      <c r="T12" s="88"/>
      <c r="U12" s="88"/>
      <c r="V12" s="88"/>
      <c r="W12" s="88"/>
      <c r="X12" s="88"/>
      <c r="Y12" s="88"/>
    </row>
    <row r="13" spans="1:43" ht="19.3" x14ac:dyDescent="0.25">
      <c r="B13" s="6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105"/>
      <c r="W13" s="105"/>
      <c r="X13" s="105"/>
      <c r="Y13" s="105"/>
    </row>
    <row r="14" spans="1:43" s="61" customFormat="1" ht="19.3" x14ac:dyDescent="0.25">
      <c r="D14" s="59"/>
      <c r="K14" s="60"/>
      <c r="L14" s="60"/>
      <c r="M14" s="60"/>
      <c r="N14" s="60"/>
      <c r="O14" s="60"/>
      <c r="P14" s="60"/>
      <c r="Q14" s="60"/>
      <c r="R14" s="62"/>
      <c r="S14" s="62"/>
      <c r="V14" s="63"/>
      <c r="W14" s="63"/>
      <c r="X14" s="63"/>
      <c r="Y14" s="63"/>
      <c r="AE14" s="62"/>
      <c r="AF14" s="62"/>
    </row>
    <row r="15" spans="1:43" s="61" customFormat="1" ht="30.9" x14ac:dyDescent="0.25">
      <c r="D15" s="5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V15" s="63"/>
      <c r="W15" s="63"/>
      <c r="X15" s="63"/>
      <c r="Y15" s="63"/>
      <c r="AE15" s="64" t="s">
        <v>56</v>
      </c>
      <c r="AF15" s="62"/>
    </row>
    <row r="16" spans="1:43" s="61" customFormat="1" x14ac:dyDescent="0.25">
      <c r="D16" s="5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V16" s="63"/>
      <c r="W16" s="63"/>
      <c r="X16" s="63"/>
      <c r="Y16" s="63"/>
    </row>
    <row r="17" spans="4:25" s="61" customFormat="1" x14ac:dyDescent="0.25">
      <c r="D17" s="59"/>
      <c r="V17" s="63"/>
      <c r="W17" s="63"/>
      <c r="X17" s="63"/>
      <c r="Y17" s="63"/>
    </row>
    <row r="18" spans="4:25" s="61" customFormat="1" x14ac:dyDescent="0.25">
      <c r="D18" s="59"/>
      <c r="V18" s="63"/>
      <c r="W18" s="63"/>
      <c r="X18" s="63"/>
      <c r="Y18" s="63"/>
    </row>
    <row r="19" spans="4:25" s="61" customFormat="1" x14ac:dyDescent="0.25">
      <c r="D19" s="59"/>
      <c r="V19" s="63"/>
      <c r="W19" s="63"/>
      <c r="X19" s="63"/>
      <c r="Y19" s="63"/>
    </row>
    <row r="20" spans="4:25" s="61" customFormat="1" ht="32.5" customHeight="1" x14ac:dyDescent="0.25">
      <c r="D20" s="59"/>
      <c r="V20" s="63"/>
      <c r="W20" s="63"/>
      <c r="X20" s="63"/>
      <c r="Y20" s="63"/>
    </row>
    <row r="21" spans="4:25" s="61" customFormat="1" x14ac:dyDescent="0.25">
      <c r="D21" s="59"/>
      <c r="V21" s="63"/>
      <c r="W21" s="63"/>
      <c r="X21" s="63"/>
      <c r="Y21" s="63"/>
    </row>
    <row r="22" spans="4:25" s="61" customFormat="1" x14ac:dyDescent="0.25">
      <c r="D22" s="59"/>
      <c r="V22" s="63"/>
      <c r="W22" s="63"/>
      <c r="X22" s="63"/>
      <c r="Y22" s="63"/>
    </row>
    <row r="23" spans="4:25" s="61" customFormat="1" x14ac:dyDescent="0.25">
      <c r="D23" s="59"/>
      <c r="V23" s="63"/>
      <c r="W23" s="63"/>
      <c r="X23" s="63"/>
      <c r="Y23" s="63"/>
    </row>
    <row r="24" spans="4:25" s="61" customFormat="1" x14ac:dyDescent="0.25">
      <c r="D24" s="59"/>
      <c r="V24" s="63"/>
      <c r="W24" s="63"/>
      <c r="X24" s="63"/>
      <c r="Y24" s="63"/>
    </row>
    <row r="25" spans="4:25" s="61" customFormat="1" x14ac:dyDescent="0.25">
      <c r="D25" s="59"/>
      <c r="V25" s="63"/>
      <c r="W25" s="63"/>
      <c r="X25" s="63"/>
      <c r="Y25" s="63"/>
    </row>
    <row r="26" spans="4:25" s="61" customFormat="1" x14ac:dyDescent="0.25">
      <c r="D26" s="59"/>
      <c r="V26" s="63"/>
      <c r="W26" s="63"/>
      <c r="X26" s="63"/>
      <c r="Y26" s="63"/>
    </row>
    <row r="27" spans="4:25" s="61" customFormat="1" x14ac:dyDescent="0.25">
      <c r="D27" s="59"/>
      <c r="V27" s="63"/>
      <c r="W27" s="63"/>
      <c r="X27" s="63"/>
      <c r="Y27" s="63"/>
    </row>
    <row r="32" spans="4:25" ht="19.3" x14ac:dyDescent="0.25">
      <c r="F32" s="56"/>
      <c r="G32" s="56"/>
      <c r="H32" s="56"/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</row>
    <row r="33" spans="6:19" ht="19.3" x14ac:dyDescent="0.25"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57"/>
    </row>
    <row r="34" spans="6:19" ht="19.3" x14ac:dyDescent="0.25"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57"/>
    </row>
    <row r="35" spans="6:19" ht="19.3" x14ac:dyDescent="0.25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7"/>
    </row>
    <row r="36" spans="6:19" ht="19.3" x14ac:dyDescent="0.25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7"/>
    </row>
    <row r="37" spans="6:19" ht="19.3" x14ac:dyDescent="0.25"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52" spans="29:29" x14ac:dyDescent="0.25">
      <c r="AC52" s="51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63A3-34C0-4AE1-927E-26EE3D28640D}">
  <sheetPr>
    <tabColor theme="0"/>
    <pageSetUpPr fitToPage="1"/>
  </sheetPr>
  <dimension ref="A1:G56"/>
  <sheetViews>
    <sheetView zoomScaleNormal="100" workbookViewId="0">
      <selection activeCell="I21" sqref="I21"/>
    </sheetView>
  </sheetViews>
  <sheetFormatPr defaultColWidth="8.69140625" defaultRowHeight="15.45" outlineLevelRow="1" outlineLevelCol="1" x14ac:dyDescent="0.25"/>
  <cols>
    <col min="1" max="1" width="7.4609375" style="41" customWidth="1"/>
    <col min="2" max="2" width="66.07421875" style="41" customWidth="1"/>
    <col min="3" max="3" width="5.921875" style="41" customWidth="1"/>
    <col min="4" max="4" width="7" style="39" hidden="1" customWidth="1" outlineLevel="1"/>
    <col min="5" max="5" width="7.921875" style="50" hidden="1" customWidth="1" outlineLevel="1"/>
    <col min="6" max="6" width="53.921875" style="39" hidden="1" customWidth="1" outlineLevel="1"/>
    <col min="7" max="7" width="8.69140625" style="41" collapsed="1"/>
    <col min="8" max="16384" width="8.69140625" style="41"/>
  </cols>
  <sheetData>
    <row r="1" spans="1:6" ht="24.75" customHeight="1" x14ac:dyDescent="0.25">
      <c r="A1" s="388" t="s">
        <v>58</v>
      </c>
      <c r="B1" s="388"/>
      <c r="C1" s="40"/>
      <c r="D1" s="389" t="s">
        <v>59</v>
      </c>
      <c r="E1" s="512"/>
      <c r="F1" s="391"/>
    </row>
    <row r="2" spans="1:6" ht="15" hidden="1" customHeight="1" outlineLevel="1" x14ac:dyDescent="0.25">
      <c r="A2" s="513" t="s">
        <v>60</v>
      </c>
      <c r="B2" s="514"/>
      <c r="D2" s="121" t="s">
        <v>61</v>
      </c>
      <c r="E2" s="35"/>
      <c r="F2" s="35"/>
    </row>
    <row r="3" spans="1:6" ht="13.4" hidden="1" customHeight="1" outlineLevel="1" x14ac:dyDescent="0.25">
      <c r="A3" s="122" t="s">
        <v>67</v>
      </c>
      <c r="B3" s="32" t="s">
        <v>64</v>
      </c>
      <c r="D3" s="34"/>
      <c r="E3" s="131"/>
      <c r="F3" s="35"/>
    </row>
    <row r="4" spans="1:6" hidden="1" outlineLevel="1" x14ac:dyDescent="0.25">
      <c r="A4" s="122" t="s">
        <v>70</v>
      </c>
      <c r="B4" s="123" t="s">
        <v>549</v>
      </c>
      <c r="D4" s="43"/>
      <c r="E4" s="132" t="s">
        <v>65</v>
      </c>
      <c r="F4" s="33" t="s">
        <v>66</v>
      </c>
    </row>
    <row r="5" spans="1:6" hidden="1" outlineLevel="1" x14ac:dyDescent="0.25">
      <c r="A5" s="122" t="s">
        <v>74</v>
      </c>
      <c r="B5" s="123" t="s">
        <v>71</v>
      </c>
      <c r="D5" s="43"/>
      <c r="E5" s="132" t="s">
        <v>68</v>
      </c>
      <c r="F5" s="33" t="s">
        <v>69</v>
      </c>
    </row>
    <row r="6" spans="1:6" hidden="1" outlineLevel="1" x14ac:dyDescent="0.25">
      <c r="A6" s="122" t="s">
        <v>78</v>
      </c>
      <c r="B6" s="123" t="s">
        <v>75</v>
      </c>
      <c r="D6" s="43"/>
      <c r="E6" s="132" t="s">
        <v>72</v>
      </c>
      <c r="F6" s="33" t="s">
        <v>73</v>
      </c>
    </row>
    <row r="7" spans="1:6" hidden="1" outlineLevel="1" x14ac:dyDescent="0.25">
      <c r="A7" s="122" t="s">
        <v>81</v>
      </c>
      <c r="B7" s="123" t="s">
        <v>77</v>
      </c>
      <c r="D7" s="43"/>
      <c r="E7" s="132" t="s">
        <v>76</v>
      </c>
      <c r="F7" s="33" t="s">
        <v>77</v>
      </c>
    </row>
    <row r="8" spans="1:6" hidden="1" outlineLevel="1" x14ac:dyDescent="0.25">
      <c r="A8" s="122" t="s">
        <v>550</v>
      </c>
      <c r="B8" s="123" t="s">
        <v>82</v>
      </c>
      <c r="D8" s="43"/>
      <c r="E8" s="132" t="s">
        <v>79</v>
      </c>
      <c r="F8" s="33" t="s">
        <v>80</v>
      </c>
    </row>
    <row r="9" spans="1:6" hidden="1" outlineLevel="1" x14ac:dyDescent="0.25">
      <c r="A9" s="122" t="s">
        <v>551</v>
      </c>
      <c r="B9" s="123" t="s">
        <v>86</v>
      </c>
      <c r="D9" s="43"/>
      <c r="E9" s="132" t="s">
        <v>83</v>
      </c>
      <c r="F9" s="33" t="s">
        <v>84</v>
      </c>
    </row>
    <row r="10" spans="1:6" hidden="1" outlineLevel="1" x14ac:dyDescent="0.25">
      <c r="A10" s="122" t="s">
        <v>111</v>
      </c>
      <c r="B10" s="123" t="s">
        <v>552</v>
      </c>
      <c r="D10" s="43"/>
      <c r="E10" s="132"/>
      <c r="F10" s="33"/>
    </row>
    <row r="11" spans="1:6" hidden="1" outlineLevel="1" x14ac:dyDescent="0.25">
      <c r="D11" s="43"/>
      <c r="E11" s="132" t="s">
        <v>87</v>
      </c>
      <c r="F11" s="33" t="s">
        <v>88</v>
      </c>
    </row>
    <row r="12" spans="1:6" collapsed="1" x14ac:dyDescent="0.25">
      <c r="A12" s="228" t="s">
        <v>89</v>
      </c>
      <c r="B12" s="229"/>
      <c r="D12" s="34" t="s">
        <v>90</v>
      </c>
      <c r="E12" s="133"/>
      <c r="F12" s="35"/>
    </row>
    <row r="13" spans="1:6" x14ac:dyDescent="0.25">
      <c r="A13" s="122" t="s">
        <v>108</v>
      </c>
      <c r="B13" s="123" t="s">
        <v>91</v>
      </c>
      <c r="D13" s="43"/>
      <c r="E13" s="134" t="s">
        <v>92</v>
      </c>
      <c r="F13" s="36" t="s">
        <v>93</v>
      </c>
    </row>
    <row r="14" spans="1:6" x14ac:dyDescent="0.25">
      <c r="A14" s="122" t="s">
        <v>111</v>
      </c>
      <c r="B14" s="123" t="s">
        <v>84</v>
      </c>
      <c r="D14" s="43"/>
      <c r="E14" s="134" t="s">
        <v>94</v>
      </c>
      <c r="F14" s="36" t="s">
        <v>95</v>
      </c>
    </row>
    <row r="15" spans="1:6" x14ac:dyDescent="0.25">
      <c r="A15" s="122" t="s">
        <v>115</v>
      </c>
      <c r="B15" s="123" t="s">
        <v>96</v>
      </c>
      <c r="D15" s="43"/>
      <c r="E15" s="134" t="s">
        <v>97</v>
      </c>
      <c r="F15" s="36" t="s">
        <v>98</v>
      </c>
    </row>
    <row r="16" spans="1:6" x14ac:dyDescent="0.25">
      <c r="A16" s="122" t="s">
        <v>119</v>
      </c>
      <c r="B16" s="123" t="s">
        <v>99</v>
      </c>
      <c r="D16" s="43"/>
      <c r="E16" s="134" t="s">
        <v>100</v>
      </c>
      <c r="F16" s="36" t="s">
        <v>101</v>
      </c>
    </row>
    <row r="17" spans="1:6" x14ac:dyDescent="0.25">
      <c r="A17" s="122" t="s">
        <v>123</v>
      </c>
      <c r="B17" s="123" t="s">
        <v>102</v>
      </c>
      <c r="D17" s="43"/>
      <c r="E17" s="134" t="s">
        <v>103</v>
      </c>
      <c r="F17" s="36" t="s">
        <v>104</v>
      </c>
    </row>
    <row r="18" spans="1:6" x14ac:dyDescent="0.25">
      <c r="A18" s="122" t="s">
        <v>127</v>
      </c>
      <c r="B18" s="123" t="s">
        <v>105</v>
      </c>
      <c r="D18" s="43"/>
      <c r="E18" s="134" t="s">
        <v>106</v>
      </c>
      <c r="F18" s="36" t="s">
        <v>107</v>
      </c>
    </row>
    <row r="19" spans="1:6" x14ac:dyDescent="0.25">
      <c r="A19" s="122" t="s">
        <v>131</v>
      </c>
      <c r="B19" s="123" t="s">
        <v>109</v>
      </c>
      <c r="D19" s="34" t="s">
        <v>110</v>
      </c>
      <c r="E19" s="133"/>
      <c r="F19" s="35"/>
    </row>
    <row r="20" spans="1:6" x14ac:dyDescent="0.25">
      <c r="A20" s="122" t="s">
        <v>135</v>
      </c>
      <c r="B20" s="123" t="s">
        <v>112</v>
      </c>
      <c r="D20" s="43"/>
      <c r="E20" s="134" t="s">
        <v>113</v>
      </c>
      <c r="F20" s="36" t="s">
        <v>114</v>
      </c>
    </row>
    <row r="21" spans="1:6" x14ac:dyDescent="0.25">
      <c r="A21" s="122" t="s">
        <v>139</v>
      </c>
      <c r="B21" s="123" t="s">
        <v>116</v>
      </c>
      <c r="D21" s="43"/>
      <c r="E21" s="134" t="s">
        <v>117</v>
      </c>
      <c r="F21" s="36" t="s">
        <v>118</v>
      </c>
    </row>
    <row r="22" spans="1:6" x14ac:dyDescent="0.25">
      <c r="A22" s="122" t="s">
        <v>143</v>
      </c>
      <c r="B22" s="123" t="s">
        <v>120</v>
      </c>
      <c r="D22" s="43"/>
      <c r="E22" s="134" t="s">
        <v>121</v>
      </c>
      <c r="F22" s="36" t="s">
        <v>122</v>
      </c>
    </row>
    <row r="23" spans="1:6" x14ac:dyDescent="0.25">
      <c r="A23" s="122" t="s">
        <v>553</v>
      </c>
      <c r="B23" s="123" t="s">
        <v>124</v>
      </c>
      <c r="D23" s="43"/>
      <c r="E23" s="134" t="s">
        <v>125</v>
      </c>
      <c r="F23" s="36" t="s">
        <v>126</v>
      </c>
    </row>
    <row r="24" spans="1:6" x14ac:dyDescent="0.25">
      <c r="A24" s="122" t="s">
        <v>554</v>
      </c>
      <c r="B24" s="123" t="s">
        <v>128</v>
      </c>
      <c r="D24" s="43"/>
      <c r="E24" s="134" t="s">
        <v>129</v>
      </c>
      <c r="F24" s="36" t="s">
        <v>130</v>
      </c>
    </row>
    <row r="25" spans="1:6" x14ac:dyDescent="0.25">
      <c r="A25" s="122" t="s">
        <v>555</v>
      </c>
      <c r="B25" s="123" t="s">
        <v>132</v>
      </c>
      <c r="D25" s="43"/>
      <c r="E25" s="134" t="s">
        <v>133</v>
      </c>
      <c r="F25" s="36" t="s">
        <v>134</v>
      </c>
    </row>
    <row r="26" spans="1:6" x14ac:dyDescent="0.25">
      <c r="A26" s="122" t="s">
        <v>556</v>
      </c>
      <c r="B26" s="123" t="s">
        <v>136</v>
      </c>
      <c r="D26" s="43"/>
      <c r="E26" s="134" t="s">
        <v>137</v>
      </c>
      <c r="F26" s="36" t="s">
        <v>138</v>
      </c>
    </row>
    <row r="27" spans="1:6" x14ac:dyDescent="0.25">
      <c r="A27" s="122" t="s">
        <v>557</v>
      </c>
      <c r="B27" s="123" t="s">
        <v>140</v>
      </c>
      <c r="D27" s="43"/>
      <c r="E27" s="134" t="s">
        <v>141</v>
      </c>
      <c r="F27" s="36" t="s">
        <v>142</v>
      </c>
    </row>
    <row r="28" spans="1:6" x14ac:dyDescent="0.25">
      <c r="A28" s="122" t="s">
        <v>558</v>
      </c>
      <c r="B28" s="123" t="s">
        <v>144</v>
      </c>
      <c r="D28" s="34" t="s">
        <v>145</v>
      </c>
      <c r="E28" s="133"/>
      <c r="F28" s="35"/>
    </row>
    <row r="29" spans="1:6" x14ac:dyDescent="0.25">
      <c r="D29" s="43"/>
      <c r="E29" s="132" t="s">
        <v>146</v>
      </c>
      <c r="F29" s="33" t="s">
        <v>147</v>
      </c>
    </row>
    <row r="30" spans="1:6" x14ac:dyDescent="0.25">
      <c r="B30" s="47"/>
      <c r="D30" s="43"/>
      <c r="E30" s="132" t="s">
        <v>148</v>
      </c>
      <c r="F30" s="33" t="s">
        <v>149</v>
      </c>
    </row>
    <row r="31" spans="1:6" x14ac:dyDescent="0.25">
      <c r="B31" s="47"/>
      <c r="D31" s="43"/>
      <c r="E31" s="132" t="s">
        <v>150</v>
      </c>
      <c r="F31" s="33" t="s">
        <v>151</v>
      </c>
    </row>
    <row r="32" spans="1:6" x14ac:dyDescent="0.25">
      <c r="D32" s="43"/>
      <c r="E32" s="132" t="s">
        <v>152</v>
      </c>
      <c r="F32" s="33" t="s">
        <v>116</v>
      </c>
    </row>
    <row r="33" spans="4:6" x14ac:dyDescent="0.25">
      <c r="D33" s="43"/>
      <c r="E33" s="132" t="s">
        <v>153</v>
      </c>
      <c r="F33" s="33" t="s">
        <v>120</v>
      </c>
    </row>
    <row r="34" spans="4:6" x14ac:dyDescent="0.25">
      <c r="D34" s="43"/>
      <c r="E34" s="132" t="s">
        <v>154</v>
      </c>
      <c r="F34" s="33" t="s">
        <v>155</v>
      </c>
    </row>
    <row r="35" spans="4:6" x14ac:dyDescent="0.25">
      <c r="D35" s="43"/>
      <c r="E35" s="132" t="s">
        <v>156</v>
      </c>
      <c r="F35" s="33" t="s">
        <v>157</v>
      </c>
    </row>
    <row r="36" spans="4:6" x14ac:dyDescent="0.25">
      <c r="D36" s="43"/>
      <c r="E36" s="132" t="s">
        <v>158</v>
      </c>
      <c r="F36" s="33" t="s">
        <v>159</v>
      </c>
    </row>
    <row r="37" spans="4:6" x14ac:dyDescent="0.25">
      <c r="D37" s="43"/>
      <c r="E37" s="132" t="s">
        <v>160</v>
      </c>
      <c r="F37" s="33" t="s">
        <v>161</v>
      </c>
    </row>
    <row r="38" spans="4:6" x14ac:dyDescent="0.25">
      <c r="D38" s="43"/>
      <c r="E38" s="132" t="s">
        <v>162</v>
      </c>
      <c r="F38" s="33" t="s">
        <v>163</v>
      </c>
    </row>
    <row r="39" spans="4:6" x14ac:dyDescent="0.25">
      <c r="D39" s="43"/>
      <c r="E39" s="132" t="s">
        <v>164</v>
      </c>
      <c r="F39" s="33" t="s">
        <v>165</v>
      </c>
    </row>
    <row r="40" spans="4:6" x14ac:dyDescent="0.25">
      <c r="D40" s="34" t="s">
        <v>166</v>
      </c>
      <c r="E40" s="133"/>
      <c r="F40" s="35"/>
    </row>
    <row r="41" spans="4:6" x14ac:dyDescent="0.25">
      <c r="D41" s="43"/>
      <c r="E41" s="132" t="s">
        <v>167</v>
      </c>
      <c r="F41" s="33" t="s">
        <v>86</v>
      </c>
    </row>
    <row r="42" spans="4:6" x14ac:dyDescent="0.25">
      <c r="D42" s="43"/>
      <c r="E42" s="134" t="s">
        <v>168</v>
      </c>
      <c r="F42" s="36" t="s">
        <v>169</v>
      </c>
    </row>
    <row r="43" spans="4:6" x14ac:dyDescent="0.25">
      <c r="D43" s="43"/>
      <c r="E43" s="134" t="s">
        <v>170</v>
      </c>
      <c r="F43" s="36" t="s">
        <v>171</v>
      </c>
    </row>
    <row r="44" spans="4:6" x14ac:dyDescent="0.25">
      <c r="D44" s="43"/>
      <c r="E44" s="134" t="s">
        <v>172</v>
      </c>
      <c r="F44" s="36" t="s">
        <v>173</v>
      </c>
    </row>
    <row r="45" spans="4:6" x14ac:dyDescent="0.25">
      <c r="D45" s="43"/>
      <c r="E45" s="134" t="s">
        <v>174</v>
      </c>
      <c r="F45" s="36" t="s">
        <v>175</v>
      </c>
    </row>
    <row r="46" spans="4:6" x14ac:dyDescent="0.25">
      <c r="D46" s="43"/>
      <c r="E46" s="134" t="s">
        <v>176</v>
      </c>
      <c r="F46" s="36" t="s">
        <v>177</v>
      </c>
    </row>
    <row r="47" spans="4:6" x14ac:dyDescent="0.25">
      <c r="D47" s="43"/>
      <c r="E47" s="134" t="s">
        <v>178</v>
      </c>
      <c r="F47" s="36" t="s">
        <v>179</v>
      </c>
    </row>
    <row r="48" spans="4:6" x14ac:dyDescent="0.25">
      <c r="D48" s="34" t="s">
        <v>180</v>
      </c>
      <c r="E48" s="133"/>
      <c r="F48" s="35"/>
    </row>
    <row r="49" spans="4:6" ht="26.25" customHeight="1" x14ac:dyDescent="0.25">
      <c r="D49" s="43"/>
      <c r="E49" s="134" t="s">
        <v>181</v>
      </c>
      <c r="F49" s="36" t="s">
        <v>182</v>
      </c>
    </row>
    <row r="50" spans="4:6" x14ac:dyDescent="0.25">
      <c r="D50" s="43"/>
      <c r="E50" s="134" t="s">
        <v>183</v>
      </c>
      <c r="F50" s="36" t="s">
        <v>184</v>
      </c>
    </row>
    <row r="51" spans="4:6" x14ac:dyDescent="0.25">
      <c r="D51" s="43"/>
      <c r="E51" s="134" t="s">
        <v>185</v>
      </c>
      <c r="F51" s="36" t="s">
        <v>186</v>
      </c>
    </row>
    <row r="52" spans="4:6" x14ac:dyDescent="0.25">
      <c r="D52" s="43"/>
      <c r="E52" s="132" t="s">
        <v>187</v>
      </c>
      <c r="F52" s="33" t="s">
        <v>188</v>
      </c>
    </row>
    <row r="53" spans="4:6" x14ac:dyDescent="0.25">
      <c r="E53" s="48"/>
      <c r="F53" s="38"/>
    </row>
    <row r="54" spans="4:6" x14ac:dyDescent="0.25">
      <c r="E54" s="49"/>
      <c r="F54" s="39" t="s">
        <v>189</v>
      </c>
    </row>
    <row r="56" spans="4:6" x14ac:dyDescent="0.25">
      <c r="D56" s="39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443C-8940-4AAE-9906-D893ED29535C}">
  <sheetPr>
    <tabColor theme="0"/>
    <pageSetUpPr fitToPage="1"/>
  </sheetPr>
  <dimension ref="A1:T19"/>
  <sheetViews>
    <sheetView showGridLines="0" topLeftCell="B2" zoomScale="80" zoomScaleNormal="80" zoomScaleSheetLayoutView="100" workbookViewId="0">
      <selection activeCell="W17" sqref="W17"/>
    </sheetView>
  </sheetViews>
  <sheetFormatPr defaultColWidth="9" defaultRowHeight="11.6" outlineLevelCol="1" x14ac:dyDescent="0.25"/>
  <cols>
    <col min="1" max="1" width="2.4609375" style="135" hidden="1" customWidth="1" outlineLevel="1"/>
    <col min="2" max="2" width="10.4609375" style="135" customWidth="1" collapsed="1"/>
    <col min="3" max="3" width="9.4609375" style="135" customWidth="1"/>
    <col min="4" max="4" width="10.4609375" style="135" customWidth="1"/>
    <col min="5" max="5" width="14.921875" style="135" customWidth="1"/>
    <col min="6" max="17" width="7.921875" style="135" customWidth="1"/>
    <col min="18" max="18" width="11.921875" style="135" customWidth="1"/>
    <col min="19" max="19" width="8.4609375" style="135" customWidth="1"/>
    <col min="20" max="16384" width="9" style="135"/>
  </cols>
  <sheetData>
    <row r="1" spans="1:20" x14ac:dyDescent="0.25">
      <c r="A1" s="135">
        <v>2</v>
      </c>
    </row>
    <row r="2" spans="1:20" ht="15.45" x14ac:dyDescent="0.25">
      <c r="A2" s="135">
        <f>IF(COUNTA(B7,F7:Q8,F10:Q11,F13:Q14,F16:Q17)&lt;&gt;0,1,2)</f>
        <v>1</v>
      </c>
      <c r="B2" s="136" t="s">
        <v>559</v>
      </c>
    </row>
    <row r="3" spans="1:20" x14ac:dyDescent="0.25">
      <c r="C3" s="137"/>
    </row>
    <row r="4" spans="1:20" ht="12" thickBot="1" x14ac:dyDescent="0.3"/>
    <row r="5" spans="1:20" x14ac:dyDescent="0.25">
      <c r="B5" s="522" t="s">
        <v>560</v>
      </c>
      <c r="C5" s="524" t="s">
        <v>561</v>
      </c>
      <c r="D5" s="525" t="s">
        <v>562</v>
      </c>
      <c r="E5" s="230"/>
      <c r="F5" s="526" t="s">
        <v>563</v>
      </c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8" t="s">
        <v>564</v>
      </c>
      <c r="S5" s="530" t="s">
        <v>565</v>
      </c>
      <c r="T5" s="515" t="s">
        <v>566</v>
      </c>
    </row>
    <row r="6" spans="1:20" x14ac:dyDescent="0.25">
      <c r="B6" s="523"/>
      <c r="C6" s="524"/>
      <c r="D6" s="525"/>
      <c r="E6" s="230"/>
      <c r="F6" s="231">
        <v>4</v>
      </c>
      <c r="G6" s="231">
        <v>5</v>
      </c>
      <c r="H6" s="231">
        <v>6</v>
      </c>
      <c r="I6" s="231">
        <v>7</v>
      </c>
      <c r="J6" s="231">
        <v>8</v>
      </c>
      <c r="K6" s="231">
        <v>9</v>
      </c>
      <c r="L6" s="231">
        <v>10</v>
      </c>
      <c r="M6" s="231">
        <v>11</v>
      </c>
      <c r="N6" s="231">
        <v>12</v>
      </c>
      <c r="O6" s="231">
        <v>1</v>
      </c>
      <c r="P6" s="231">
        <v>2</v>
      </c>
      <c r="Q6" s="232">
        <v>3</v>
      </c>
      <c r="R6" s="529"/>
      <c r="S6" s="531"/>
      <c r="T6" s="515"/>
    </row>
    <row r="7" spans="1:20" ht="18.75" customHeight="1" x14ac:dyDescent="0.25">
      <c r="B7" s="516" t="s">
        <v>504</v>
      </c>
      <c r="C7" s="518">
        <v>1</v>
      </c>
      <c r="D7" s="518">
        <v>1</v>
      </c>
      <c r="E7" s="233" t="s">
        <v>567</v>
      </c>
      <c r="F7" s="234">
        <v>4818</v>
      </c>
      <c r="G7" s="234">
        <v>6010.9000000000005</v>
      </c>
      <c r="H7" s="234">
        <v>6090</v>
      </c>
      <c r="I7" s="235">
        <v>5573.8</v>
      </c>
      <c r="J7" s="234">
        <v>5824.9000000000005</v>
      </c>
      <c r="K7" s="234">
        <v>4788</v>
      </c>
      <c r="L7" s="234">
        <v>4947.5999999999995</v>
      </c>
      <c r="M7" s="234">
        <v>4605</v>
      </c>
      <c r="N7" s="234">
        <v>5071.5999999999995</v>
      </c>
      <c r="O7" s="234">
        <v>5697.8</v>
      </c>
      <c r="P7" s="234">
        <v>5006.4000000000005</v>
      </c>
      <c r="Q7" s="236">
        <v>5136.7</v>
      </c>
      <c r="R7" s="237">
        <f>IF(AND(COUNT(F7:Q7)=COUNT(F8:Q8),SUM(F7:Q7)&lt;&gt;0),SUM(F7:Q7),"")</f>
        <v>63570.700000000004</v>
      </c>
      <c r="S7" s="238">
        <f>IF(AND(R7="",R8=""),"",R7/R8)</f>
        <v>174.16630136986302</v>
      </c>
      <c r="T7" s="239">
        <v>168</v>
      </c>
    </row>
    <row r="8" spans="1:20" ht="18.75" customHeight="1" x14ac:dyDescent="0.25">
      <c r="B8" s="517"/>
      <c r="C8" s="519"/>
      <c r="D8" s="519"/>
      <c r="E8" s="240" t="s">
        <v>568</v>
      </c>
      <c r="F8" s="241">
        <v>30</v>
      </c>
      <c r="G8" s="241">
        <v>31</v>
      </c>
      <c r="H8" s="241">
        <v>30</v>
      </c>
      <c r="I8" s="241">
        <v>31</v>
      </c>
      <c r="J8" s="241">
        <v>31</v>
      </c>
      <c r="K8" s="241">
        <v>30</v>
      </c>
      <c r="L8" s="241">
        <v>31</v>
      </c>
      <c r="M8" s="241">
        <v>30</v>
      </c>
      <c r="N8" s="241">
        <v>31</v>
      </c>
      <c r="O8" s="241">
        <v>31</v>
      </c>
      <c r="P8" s="241">
        <v>28</v>
      </c>
      <c r="Q8" s="242">
        <v>31</v>
      </c>
      <c r="R8" s="243">
        <f>IF(AND(COUNT(F7:Q7)=COUNT(F8:Q8),SUM(F8:Q8)&lt;&gt;0),SUM(F8:Q8),"")</f>
        <v>365</v>
      </c>
      <c r="S8" s="244"/>
      <c r="T8" s="245"/>
    </row>
    <row r="9" spans="1:20" ht="18.75" customHeight="1" thickBot="1" x14ac:dyDescent="0.3">
      <c r="B9" s="246"/>
      <c r="C9" s="520"/>
      <c r="D9" s="520"/>
      <c r="E9" s="247" t="s">
        <v>569</v>
      </c>
      <c r="F9" s="248">
        <f t="shared" ref="F9:Q9" si="0">IF(AND(F7="",F8=""),"",IF(AND(F7=0,F8=0),0,F7/F8))</f>
        <v>160.6</v>
      </c>
      <c r="G9" s="248">
        <f t="shared" si="0"/>
        <v>193.9</v>
      </c>
      <c r="H9" s="248">
        <f t="shared" si="0"/>
        <v>203</v>
      </c>
      <c r="I9" s="248">
        <f t="shared" si="0"/>
        <v>179.8</v>
      </c>
      <c r="J9" s="248">
        <f t="shared" si="0"/>
        <v>187.9</v>
      </c>
      <c r="K9" s="248">
        <f t="shared" si="0"/>
        <v>159.6</v>
      </c>
      <c r="L9" s="248">
        <f t="shared" si="0"/>
        <v>159.6</v>
      </c>
      <c r="M9" s="248">
        <f t="shared" si="0"/>
        <v>153.5</v>
      </c>
      <c r="N9" s="248">
        <f t="shared" si="0"/>
        <v>163.6</v>
      </c>
      <c r="O9" s="248">
        <f t="shared" si="0"/>
        <v>183.8</v>
      </c>
      <c r="P9" s="248">
        <f t="shared" si="0"/>
        <v>178.8</v>
      </c>
      <c r="Q9" s="249">
        <f t="shared" si="0"/>
        <v>165.7</v>
      </c>
      <c r="R9" s="250"/>
      <c r="S9" s="251"/>
      <c r="T9" s="252"/>
    </row>
    <row r="10" spans="1:20" ht="18.75" customHeight="1" thickTop="1" x14ac:dyDescent="0.25">
      <c r="B10" s="517"/>
      <c r="C10" s="519"/>
      <c r="D10" s="521"/>
      <c r="E10" s="253" t="s">
        <v>567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6"/>
      <c r="R10" s="254" t="str">
        <f>IF(AND(COUNT(F10:Q10)=COUNT(F11:Q11),SUM(F10:Q10)&lt;&gt;0),SUM(F10:Q10),"")</f>
        <v/>
      </c>
      <c r="S10" s="255" t="str">
        <f>IF(AND(R10="",R11=""),"",R10/R11)</f>
        <v/>
      </c>
      <c r="T10" s="239"/>
    </row>
    <row r="11" spans="1:20" ht="18.75" customHeight="1" x14ac:dyDescent="0.25">
      <c r="B11" s="517"/>
      <c r="C11" s="519"/>
      <c r="D11" s="519"/>
      <c r="E11" s="240" t="s">
        <v>568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2"/>
      <c r="R11" s="243" t="str">
        <f>IF(AND(COUNT(F10:Q10)=COUNT(F11:Q11),SUM(F11:Q11)&lt;&gt;0),SUM(F11:Q11),"")</f>
        <v/>
      </c>
      <c r="S11" s="244"/>
      <c r="T11" s="245"/>
    </row>
    <row r="12" spans="1:20" ht="18.75" customHeight="1" thickBot="1" x14ac:dyDescent="0.3">
      <c r="B12" s="246"/>
      <c r="C12" s="520"/>
      <c r="D12" s="520"/>
      <c r="E12" s="247" t="s">
        <v>569</v>
      </c>
      <c r="F12" s="248" t="str">
        <f t="shared" ref="F12:Q12" si="1">IF(AND(F10="",F11=""),"",IF(AND(F10=0,F11=0),0,F10/F11))</f>
        <v/>
      </c>
      <c r="G12" s="248" t="str">
        <f t="shared" si="1"/>
        <v/>
      </c>
      <c r="H12" s="248" t="str">
        <f t="shared" si="1"/>
        <v/>
      </c>
      <c r="I12" s="248" t="str">
        <f t="shared" si="1"/>
        <v/>
      </c>
      <c r="J12" s="248" t="str">
        <f t="shared" si="1"/>
        <v/>
      </c>
      <c r="K12" s="248" t="str">
        <f t="shared" si="1"/>
        <v/>
      </c>
      <c r="L12" s="248" t="str">
        <f t="shared" si="1"/>
        <v/>
      </c>
      <c r="M12" s="248" t="str">
        <f t="shared" si="1"/>
        <v/>
      </c>
      <c r="N12" s="248" t="str">
        <f t="shared" si="1"/>
        <v/>
      </c>
      <c r="O12" s="248" t="str">
        <f t="shared" si="1"/>
        <v/>
      </c>
      <c r="P12" s="248" t="str">
        <f t="shared" si="1"/>
        <v/>
      </c>
      <c r="Q12" s="249" t="str">
        <f t="shared" si="1"/>
        <v/>
      </c>
      <c r="R12" s="256"/>
      <c r="S12" s="257"/>
      <c r="T12" s="252"/>
    </row>
    <row r="13" spans="1:20" ht="18.75" customHeight="1" thickTop="1" x14ac:dyDescent="0.25">
      <c r="B13" s="517"/>
      <c r="C13" s="532"/>
      <c r="D13" s="532"/>
      <c r="E13" s="258" t="s">
        <v>567</v>
      </c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6"/>
      <c r="R13" s="254" t="str">
        <f>IF(AND(COUNT(F13:Q13)=COUNT(F14:Q14),SUM(F13:Q13)&lt;&gt;0),SUM(F13:Q13),"")</f>
        <v/>
      </c>
      <c r="S13" s="255" t="str">
        <f>IF(AND(R13="",R14=""),"",R13/R14)</f>
        <v/>
      </c>
      <c r="T13" s="259"/>
    </row>
    <row r="14" spans="1:20" ht="18.75" customHeight="1" x14ac:dyDescent="0.25">
      <c r="B14" s="517"/>
      <c r="C14" s="517"/>
      <c r="D14" s="517"/>
      <c r="E14" s="240" t="s">
        <v>568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2"/>
      <c r="R14" s="243" t="str">
        <f>IF(AND(COUNT(F13:Q13)=COUNT(F14:Q14),SUM(F14:Q14)&lt;&gt;0),SUM(F14:Q14),"")</f>
        <v/>
      </c>
      <c r="S14" s="244"/>
      <c r="T14" s="245"/>
    </row>
    <row r="15" spans="1:20" ht="18.75" customHeight="1" thickBot="1" x14ac:dyDescent="0.3">
      <c r="B15" s="246" t="s">
        <v>570</v>
      </c>
      <c r="C15" s="533"/>
      <c r="D15" s="533"/>
      <c r="E15" s="247" t="s">
        <v>569</v>
      </c>
      <c r="F15" s="248" t="str">
        <f t="shared" ref="F15:Q15" si="2">IF(AND(F13="",F14=""),"",IF(AND(F13=0,F14=0),0,F13/F14))</f>
        <v/>
      </c>
      <c r="G15" s="248" t="str">
        <f t="shared" si="2"/>
        <v/>
      </c>
      <c r="H15" s="248" t="str">
        <f t="shared" si="2"/>
        <v/>
      </c>
      <c r="I15" s="248" t="str">
        <f t="shared" si="2"/>
        <v/>
      </c>
      <c r="J15" s="248" t="str">
        <f t="shared" si="2"/>
        <v/>
      </c>
      <c r="K15" s="248" t="str">
        <f t="shared" si="2"/>
        <v/>
      </c>
      <c r="L15" s="248" t="str">
        <f t="shared" si="2"/>
        <v/>
      </c>
      <c r="M15" s="248" t="str">
        <f t="shared" si="2"/>
        <v/>
      </c>
      <c r="N15" s="248" t="str">
        <f t="shared" si="2"/>
        <v/>
      </c>
      <c r="O15" s="248" t="str">
        <f t="shared" si="2"/>
        <v/>
      </c>
      <c r="P15" s="248" t="str">
        <f t="shared" si="2"/>
        <v/>
      </c>
      <c r="Q15" s="249" t="str">
        <f t="shared" si="2"/>
        <v/>
      </c>
      <c r="R15" s="260"/>
      <c r="S15" s="261"/>
      <c r="T15" s="262"/>
    </row>
    <row r="16" spans="1:20" ht="18.75" customHeight="1" thickTop="1" x14ac:dyDescent="0.25">
      <c r="B16" s="517"/>
      <c r="C16" s="517"/>
      <c r="D16" s="532"/>
      <c r="E16" s="253" t="s">
        <v>567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6"/>
      <c r="R16" s="254" t="str">
        <f>IF(AND(COUNT(F16:Q16)=COUNT(F17:Q17),SUM(F16:Q16)&lt;&gt;0),SUM(F16:Q16),"")</f>
        <v/>
      </c>
      <c r="S16" s="255" t="str">
        <f>IF(AND(R16="",R17=""),"",R16/R17)</f>
        <v/>
      </c>
      <c r="T16" s="259"/>
    </row>
    <row r="17" spans="2:20" ht="18.75" customHeight="1" x14ac:dyDescent="0.25">
      <c r="B17" s="517"/>
      <c r="C17" s="517"/>
      <c r="D17" s="517"/>
      <c r="E17" s="240" t="s">
        <v>568</v>
      </c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2"/>
      <c r="R17" s="243" t="str">
        <f>IF(AND(COUNT(F16:Q16)=COUNT(F17:Q17),SUM(F17:Q17)&lt;&gt;0),SUM(F17:Q17),"")</f>
        <v/>
      </c>
      <c r="S17" s="244"/>
      <c r="T17" s="263"/>
    </row>
    <row r="18" spans="2:20" ht="18.75" customHeight="1" thickBot="1" x14ac:dyDescent="0.3">
      <c r="B18" s="246" t="s">
        <v>570</v>
      </c>
      <c r="C18" s="533"/>
      <c r="D18" s="533"/>
      <c r="E18" s="247" t="s">
        <v>569</v>
      </c>
      <c r="F18" s="248" t="str">
        <f t="shared" ref="F18:Q18" si="3">IF(AND(F16="",F17=""),"",IF(AND(F16=0,F17=0),0,F16/F17))</f>
        <v/>
      </c>
      <c r="G18" s="248" t="str">
        <f t="shared" si="3"/>
        <v/>
      </c>
      <c r="H18" s="248" t="str">
        <f t="shared" si="3"/>
        <v/>
      </c>
      <c r="I18" s="248" t="str">
        <f t="shared" si="3"/>
        <v/>
      </c>
      <c r="J18" s="248" t="str">
        <f t="shared" si="3"/>
        <v/>
      </c>
      <c r="K18" s="248" t="str">
        <f t="shared" si="3"/>
        <v/>
      </c>
      <c r="L18" s="248" t="str">
        <f t="shared" si="3"/>
        <v/>
      </c>
      <c r="M18" s="248" t="str">
        <f t="shared" si="3"/>
        <v/>
      </c>
      <c r="N18" s="248" t="str">
        <f t="shared" si="3"/>
        <v/>
      </c>
      <c r="O18" s="248" t="str">
        <f t="shared" si="3"/>
        <v/>
      </c>
      <c r="P18" s="248" t="str">
        <f t="shared" si="3"/>
        <v/>
      </c>
      <c r="Q18" s="249" t="str">
        <f t="shared" si="3"/>
        <v/>
      </c>
      <c r="R18" s="256"/>
      <c r="S18" s="257"/>
      <c r="T18" s="262"/>
    </row>
    <row r="19" spans="2:20" ht="29.25" customHeight="1" thickTop="1" thickBot="1" x14ac:dyDescent="0.3">
      <c r="B19" s="264"/>
      <c r="C19" s="265"/>
      <c r="D19" s="265"/>
      <c r="E19" s="266" t="s">
        <v>571</v>
      </c>
      <c r="F19" s="267">
        <f>IF(AND(F9="",F12="",F15="",F18=""),"",IF(OR(ISNUMBER(F9),ISNUMBER(F12),ISNUMBER(F15),ISNUMBER(F18)),SUM(F9,F12,F15,F18)))</f>
        <v>160.6</v>
      </c>
      <c r="G19" s="267">
        <f t="shared" ref="G19:Q19" si="4">IF(AND(G9="",G12="",G15="",G18=""),"",IF(OR(ISNUMBER(G9),ISNUMBER(G12),ISNUMBER(G15),ISNUMBER(G18)),SUM(G9,G12,G15,G18)))</f>
        <v>193.9</v>
      </c>
      <c r="H19" s="267">
        <f t="shared" si="4"/>
        <v>203</v>
      </c>
      <c r="I19" s="267">
        <f t="shared" si="4"/>
        <v>179.8</v>
      </c>
      <c r="J19" s="267">
        <f t="shared" si="4"/>
        <v>187.9</v>
      </c>
      <c r="K19" s="267">
        <f t="shared" si="4"/>
        <v>159.6</v>
      </c>
      <c r="L19" s="267">
        <f t="shared" si="4"/>
        <v>159.6</v>
      </c>
      <c r="M19" s="267">
        <f t="shared" si="4"/>
        <v>153.5</v>
      </c>
      <c r="N19" s="267">
        <f t="shared" si="4"/>
        <v>163.6</v>
      </c>
      <c r="O19" s="267">
        <f t="shared" si="4"/>
        <v>183.8</v>
      </c>
      <c r="P19" s="267">
        <f t="shared" si="4"/>
        <v>178.8</v>
      </c>
      <c r="Q19" s="267">
        <f t="shared" si="4"/>
        <v>165.7</v>
      </c>
      <c r="R19" s="268">
        <f>IF(COUNT(R7,R10,R13,R16)&lt;&gt;0,SUM(R7,R10,R13,R16),"")</f>
        <v>63570.700000000004</v>
      </c>
      <c r="S19" s="269">
        <f>IF(COUNT(S7,S10,S13,S16)&lt;&gt;0,SUM(S7,S10,S13,S16),"")</f>
        <v>174.16630136986302</v>
      </c>
      <c r="T19" s="263"/>
    </row>
  </sheetData>
  <sheetProtection formatCells="0"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decimal" allowBlank="1" showInputMessage="1" showErrorMessage="1" sqref="F7:Q7 F13:Q13 F10:Q10 F16:Q16" xr:uid="{7DAE1D9D-FEBD-4618-A0E7-65433746D35B}">
      <formula1>0</formula1>
      <formula2>10000000</formula2>
    </dataValidation>
    <dataValidation type="whole" allowBlank="1" showInputMessage="1" showErrorMessage="1" sqref="F8:Q8 F14:Q14 F11:Q11 F17:Q17" xr:uid="{3621A4B5-F28C-4879-9CC4-60A6BE007C8B}">
      <formula1>0</formula1>
      <formula2>100000</formula2>
    </dataValidation>
  </dataValidations>
  <pageMargins left="0.7" right="0.7" top="0.75" bottom="0.75" header="0.3" footer="0.3"/>
  <pageSetup paperSize="9"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DF63-7E24-461C-8C25-B8473E756BDF}">
  <sheetPr>
    <tabColor theme="0"/>
    <pageSetUpPr fitToPage="1"/>
  </sheetPr>
  <dimension ref="A1:T19"/>
  <sheetViews>
    <sheetView showGridLines="0" topLeftCell="B1" zoomScale="80" zoomScaleNormal="80" zoomScaleSheetLayoutView="100" workbookViewId="0">
      <selection activeCell="P2" sqref="P2"/>
    </sheetView>
  </sheetViews>
  <sheetFormatPr defaultColWidth="9" defaultRowHeight="15.45" outlineLevelCol="1" x14ac:dyDescent="0.25"/>
  <cols>
    <col min="1" max="1" width="2.4609375" style="138" hidden="1" customWidth="1" outlineLevel="1"/>
    <col min="2" max="2" width="10.4609375" style="138" customWidth="1" collapsed="1"/>
    <col min="3" max="3" width="9.4609375" style="138" customWidth="1"/>
    <col min="4" max="4" width="10.4609375" style="138" customWidth="1"/>
    <col min="5" max="5" width="15.07421875" style="138" customWidth="1"/>
    <col min="6" max="17" width="10.61328125" style="138" customWidth="1"/>
    <col min="18" max="18" width="11.921875" style="138" customWidth="1"/>
    <col min="19" max="19" width="8.4609375" style="138" customWidth="1"/>
    <col min="20" max="16384" width="9" style="138"/>
  </cols>
  <sheetData>
    <row r="1" spans="1:20" x14ac:dyDescent="0.25">
      <c r="A1" s="138">
        <v>2</v>
      </c>
    </row>
    <row r="2" spans="1:20" x14ac:dyDescent="0.25">
      <c r="A2" s="138">
        <f>IF(COUNTA(B7,C7,D7,F7:Q8)&lt;&gt;0,1,2)</f>
        <v>1</v>
      </c>
      <c r="B2" s="136" t="s">
        <v>572</v>
      </c>
    </row>
    <row r="3" spans="1:20" x14ac:dyDescent="0.25">
      <c r="C3" s="139"/>
    </row>
    <row r="4" spans="1:20" ht="15.9" thickBot="1" x14ac:dyDescent="0.3"/>
    <row r="5" spans="1:20" ht="25.5" customHeight="1" x14ac:dyDescent="0.25">
      <c r="B5" s="535" t="s">
        <v>560</v>
      </c>
      <c r="C5" s="543" t="s">
        <v>561</v>
      </c>
      <c r="D5" s="544" t="s">
        <v>562</v>
      </c>
      <c r="E5" s="270"/>
      <c r="F5" s="545" t="s">
        <v>563</v>
      </c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7" t="s">
        <v>564</v>
      </c>
      <c r="S5" s="549" t="s">
        <v>565</v>
      </c>
      <c r="T5" s="534" t="s">
        <v>566</v>
      </c>
    </row>
    <row r="6" spans="1:20" ht="21" customHeight="1" x14ac:dyDescent="0.25">
      <c r="B6" s="542"/>
      <c r="C6" s="543"/>
      <c r="D6" s="544"/>
      <c r="E6" s="270"/>
      <c r="F6" s="271">
        <v>4</v>
      </c>
      <c r="G6" s="271">
        <v>5</v>
      </c>
      <c r="H6" s="271">
        <v>6</v>
      </c>
      <c r="I6" s="271">
        <v>7</v>
      </c>
      <c r="J6" s="271">
        <v>8</v>
      </c>
      <c r="K6" s="271">
        <v>9</v>
      </c>
      <c r="L6" s="271">
        <v>10</v>
      </c>
      <c r="M6" s="271">
        <v>11</v>
      </c>
      <c r="N6" s="271">
        <v>12</v>
      </c>
      <c r="O6" s="271">
        <v>1</v>
      </c>
      <c r="P6" s="271">
        <v>2</v>
      </c>
      <c r="Q6" s="272">
        <v>3</v>
      </c>
      <c r="R6" s="548"/>
      <c r="S6" s="550"/>
      <c r="T6" s="534"/>
    </row>
    <row r="7" spans="1:20" ht="18.75" customHeight="1" x14ac:dyDescent="0.25">
      <c r="B7" s="535" t="s">
        <v>573</v>
      </c>
      <c r="C7" s="537">
        <v>2</v>
      </c>
      <c r="D7" s="537">
        <v>2</v>
      </c>
      <c r="E7" s="273" t="s">
        <v>567</v>
      </c>
      <c r="F7" s="274">
        <v>4101</v>
      </c>
      <c r="G7" s="274">
        <v>4641</v>
      </c>
      <c r="H7" s="274">
        <v>4062</v>
      </c>
      <c r="I7" s="275">
        <v>4237</v>
      </c>
      <c r="J7" s="274">
        <v>4367</v>
      </c>
      <c r="K7" s="274">
        <v>4301</v>
      </c>
      <c r="L7" s="274">
        <v>4729</v>
      </c>
      <c r="M7" s="274">
        <v>4598</v>
      </c>
      <c r="N7" s="274">
        <v>5014</v>
      </c>
      <c r="O7" s="274">
        <v>4428</v>
      </c>
      <c r="P7" s="274">
        <v>4176</v>
      </c>
      <c r="Q7" s="276">
        <v>3628</v>
      </c>
      <c r="R7" s="277">
        <f>IF(AND(COUNT(F7:Q7)=COUNT(F8:Q8),SUM(F7:Q7)&lt;&gt;0),SUM(F7:Q7),"")</f>
        <v>52282</v>
      </c>
      <c r="S7" s="278">
        <f>IF(AND(R7="",R8=""),"",R7/R8)</f>
        <v>143.23835616438356</v>
      </c>
      <c r="T7" s="279">
        <v>141</v>
      </c>
    </row>
    <row r="8" spans="1:20" ht="18.75" customHeight="1" x14ac:dyDescent="0.25">
      <c r="B8" s="536"/>
      <c r="C8" s="538"/>
      <c r="D8" s="538"/>
      <c r="E8" s="280" t="s">
        <v>568</v>
      </c>
      <c r="F8" s="281">
        <v>30</v>
      </c>
      <c r="G8" s="281">
        <v>31</v>
      </c>
      <c r="H8" s="281">
        <v>30</v>
      </c>
      <c r="I8" s="281">
        <v>31</v>
      </c>
      <c r="J8" s="281">
        <v>31</v>
      </c>
      <c r="K8" s="281">
        <v>30</v>
      </c>
      <c r="L8" s="281">
        <v>31</v>
      </c>
      <c r="M8" s="281">
        <v>30</v>
      </c>
      <c r="N8" s="281">
        <v>31</v>
      </c>
      <c r="O8" s="281">
        <v>31</v>
      </c>
      <c r="P8" s="281">
        <v>28</v>
      </c>
      <c r="Q8" s="282">
        <v>31</v>
      </c>
      <c r="R8" s="283">
        <f>IF(AND(COUNT(F7:Q7)=COUNT(F8:Q8),SUM(F8:Q8)&lt;&gt;0),SUM(F8:Q8),"")</f>
        <v>365</v>
      </c>
      <c r="S8" s="284"/>
      <c r="T8" s="285"/>
    </row>
    <row r="9" spans="1:20" ht="18.75" customHeight="1" thickBot="1" x14ac:dyDescent="0.3">
      <c r="B9" s="286" t="s">
        <v>570</v>
      </c>
      <c r="C9" s="539"/>
      <c r="D9" s="539"/>
      <c r="E9" s="287" t="s">
        <v>569</v>
      </c>
      <c r="F9" s="288">
        <f t="shared" ref="F9:Q9" si="0">IF(AND(F7="",F8=""),"",IF(AND(F7=0,F8=0),0,F7/F8))</f>
        <v>136.69999999999999</v>
      </c>
      <c r="G9" s="288">
        <f t="shared" si="0"/>
        <v>149.70967741935485</v>
      </c>
      <c r="H9" s="288">
        <f t="shared" si="0"/>
        <v>135.4</v>
      </c>
      <c r="I9" s="288">
        <f t="shared" si="0"/>
        <v>136.67741935483872</v>
      </c>
      <c r="J9" s="288">
        <f t="shared" si="0"/>
        <v>140.87096774193549</v>
      </c>
      <c r="K9" s="288">
        <f t="shared" si="0"/>
        <v>143.36666666666667</v>
      </c>
      <c r="L9" s="288">
        <f t="shared" si="0"/>
        <v>152.54838709677421</v>
      </c>
      <c r="M9" s="288">
        <f t="shared" si="0"/>
        <v>153.26666666666668</v>
      </c>
      <c r="N9" s="288">
        <f t="shared" si="0"/>
        <v>161.74193548387098</v>
      </c>
      <c r="O9" s="288">
        <f t="shared" si="0"/>
        <v>142.83870967741936</v>
      </c>
      <c r="P9" s="288">
        <f t="shared" si="0"/>
        <v>149.14285714285714</v>
      </c>
      <c r="Q9" s="289">
        <f t="shared" si="0"/>
        <v>117.03225806451613</v>
      </c>
      <c r="R9" s="290"/>
      <c r="S9" s="291"/>
      <c r="T9" s="292"/>
    </row>
    <row r="10" spans="1:20" ht="18.75" customHeight="1" thickTop="1" x14ac:dyDescent="0.25">
      <c r="B10" s="540"/>
      <c r="C10" s="538"/>
      <c r="D10" s="541"/>
      <c r="E10" s="293" t="s">
        <v>567</v>
      </c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6"/>
      <c r="R10" s="294" t="str">
        <f>IF(AND(COUNT(F10:Q10)=COUNT(F11:Q11),SUM(F10:Q10)&lt;&gt;0),SUM(F10:Q10),"")</f>
        <v/>
      </c>
      <c r="S10" s="295" t="str">
        <f>IF(AND(R10="",R11=""),"",R10/R11)</f>
        <v/>
      </c>
      <c r="T10" s="279"/>
    </row>
    <row r="11" spans="1:20" ht="18.75" customHeight="1" x14ac:dyDescent="0.25">
      <c r="B11" s="540"/>
      <c r="C11" s="538"/>
      <c r="D11" s="538"/>
      <c r="E11" s="280" t="s">
        <v>568</v>
      </c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2"/>
      <c r="R11" s="283" t="str">
        <f>IF(AND(COUNT(F10:Q10)=COUNT(F11:Q11),SUM(F11:Q11)&lt;&gt;0),SUM(F11:Q11),"")</f>
        <v/>
      </c>
      <c r="S11" s="284"/>
      <c r="T11" s="285"/>
    </row>
    <row r="12" spans="1:20" ht="18.75" customHeight="1" thickBot="1" x14ac:dyDescent="0.3">
      <c r="B12" s="286" t="s">
        <v>570</v>
      </c>
      <c r="C12" s="539"/>
      <c r="D12" s="539"/>
      <c r="E12" s="287" t="s">
        <v>569</v>
      </c>
      <c r="F12" s="288" t="str">
        <f t="shared" ref="F12:Q12" si="1">IF(AND(F10="",F11=""),"",IF(AND(F10=0,F11=0),0,F10/F11))</f>
        <v/>
      </c>
      <c r="G12" s="288" t="str">
        <f t="shared" si="1"/>
        <v/>
      </c>
      <c r="H12" s="288" t="str">
        <f t="shared" si="1"/>
        <v/>
      </c>
      <c r="I12" s="288" t="str">
        <f t="shared" si="1"/>
        <v/>
      </c>
      <c r="J12" s="288" t="str">
        <f t="shared" si="1"/>
        <v/>
      </c>
      <c r="K12" s="288" t="str">
        <f t="shared" si="1"/>
        <v/>
      </c>
      <c r="L12" s="288" t="str">
        <f t="shared" si="1"/>
        <v/>
      </c>
      <c r="M12" s="288" t="str">
        <f t="shared" si="1"/>
        <v/>
      </c>
      <c r="N12" s="288" t="str">
        <f t="shared" si="1"/>
        <v/>
      </c>
      <c r="O12" s="288" t="str">
        <f t="shared" si="1"/>
        <v/>
      </c>
      <c r="P12" s="288" t="str">
        <f t="shared" si="1"/>
        <v/>
      </c>
      <c r="Q12" s="289" t="str">
        <f t="shared" si="1"/>
        <v/>
      </c>
      <c r="R12" s="296"/>
      <c r="S12" s="297"/>
      <c r="T12" s="292"/>
    </row>
    <row r="13" spans="1:20" ht="18.75" customHeight="1" thickTop="1" x14ac:dyDescent="0.25">
      <c r="B13" s="540"/>
      <c r="C13" s="551"/>
      <c r="D13" s="551"/>
      <c r="E13" s="298" t="s">
        <v>567</v>
      </c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6"/>
      <c r="R13" s="294" t="str">
        <f>IF(AND(COUNT(F13:Q13)=COUNT(F14:Q14),SUM(F13:Q13)&lt;&gt;0),SUM(F13:Q13),"")</f>
        <v/>
      </c>
      <c r="S13" s="295" t="str">
        <f>IF(AND(R13="",R14=""),"",R13/R14)</f>
        <v/>
      </c>
      <c r="T13" s="299"/>
    </row>
    <row r="14" spans="1:20" ht="18.75" customHeight="1" x14ac:dyDescent="0.25">
      <c r="B14" s="540"/>
      <c r="C14" s="540"/>
      <c r="D14" s="540"/>
      <c r="E14" s="280" t="s">
        <v>568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2"/>
      <c r="R14" s="283" t="str">
        <f>IF(AND(COUNT(F13:Q13)=COUNT(F14:Q14),SUM(F14:Q14)&lt;&gt;0),SUM(F14:Q14),"")</f>
        <v/>
      </c>
      <c r="S14" s="284"/>
      <c r="T14" s="285"/>
    </row>
    <row r="15" spans="1:20" ht="18.75" customHeight="1" thickBot="1" x14ac:dyDescent="0.3">
      <c r="B15" s="286" t="s">
        <v>570</v>
      </c>
      <c r="C15" s="552"/>
      <c r="D15" s="552"/>
      <c r="E15" s="287" t="s">
        <v>569</v>
      </c>
      <c r="F15" s="288" t="str">
        <f t="shared" ref="F15:Q15" si="2">IF(AND(F13="",F14=""),"",IF(AND(F13=0,F14=0),0,F13/F14))</f>
        <v/>
      </c>
      <c r="G15" s="288" t="str">
        <f t="shared" si="2"/>
        <v/>
      </c>
      <c r="H15" s="288" t="str">
        <f t="shared" si="2"/>
        <v/>
      </c>
      <c r="I15" s="288" t="str">
        <f t="shared" si="2"/>
        <v/>
      </c>
      <c r="J15" s="288" t="str">
        <f t="shared" si="2"/>
        <v/>
      </c>
      <c r="K15" s="288" t="str">
        <f t="shared" si="2"/>
        <v/>
      </c>
      <c r="L15" s="288" t="str">
        <f t="shared" si="2"/>
        <v/>
      </c>
      <c r="M15" s="288" t="str">
        <f t="shared" si="2"/>
        <v/>
      </c>
      <c r="N15" s="288" t="str">
        <f t="shared" si="2"/>
        <v/>
      </c>
      <c r="O15" s="288" t="str">
        <f t="shared" si="2"/>
        <v/>
      </c>
      <c r="P15" s="288" t="str">
        <f t="shared" si="2"/>
        <v/>
      </c>
      <c r="Q15" s="289" t="str">
        <f t="shared" si="2"/>
        <v/>
      </c>
      <c r="R15" s="300"/>
      <c r="S15" s="301"/>
      <c r="T15" s="302"/>
    </row>
    <row r="16" spans="1:20" ht="18.75" customHeight="1" thickTop="1" x14ac:dyDescent="0.25">
      <c r="B16" s="540"/>
      <c r="C16" s="540"/>
      <c r="D16" s="551"/>
      <c r="E16" s="293" t="s">
        <v>567</v>
      </c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6"/>
      <c r="R16" s="294" t="str">
        <f>IF(AND(COUNT(F16:Q16)=COUNT(F17:Q17),SUM(F16:Q16)&lt;&gt;0),SUM(F16:Q16),"")</f>
        <v/>
      </c>
      <c r="S16" s="295" t="str">
        <f>IF(AND(R16="",R17=""),"",R16/R17)</f>
        <v/>
      </c>
      <c r="T16" s="299"/>
    </row>
    <row r="17" spans="2:20" ht="18.75" customHeight="1" x14ac:dyDescent="0.25">
      <c r="B17" s="540"/>
      <c r="C17" s="540"/>
      <c r="D17" s="540"/>
      <c r="E17" s="280" t="s">
        <v>568</v>
      </c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2"/>
      <c r="R17" s="283" t="str">
        <f>IF(AND(COUNT(F16:Q16)=COUNT(F17:Q17),SUM(F17:Q17)&lt;&gt;0),SUM(F17:Q17),"")</f>
        <v/>
      </c>
      <c r="S17" s="284"/>
      <c r="T17" s="303"/>
    </row>
    <row r="18" spans="2:20" ht="18.75" customHeight="1" thickBot="1" x14ac:dyDescent="0.3">
      <c r="B18" s="286" t="s">
        <v>570</v>
      </c>
      <c r="C18" s="552"/>
      <c r="D18" s="552"/>
      <c r="E18" s="287" t="s">
        <v>569</v>
      </c>
      <c r="F18" s="288" t="str">
        <f t="shared" ref="F18:Q18" si="3">IF(AND(F16="",F17=""),"",IF(AND(F16=0,F17=0),0,F16/F17))</f>
        <v/>
      </c>
      <c r="G18" s="288" t="str">
        <f t="shared" si="3"/>
        <v/>
      </c>
      <c r="H18" s="288" t="str">
        <f t="shared" si="3"/>
        <v/>
      </c>
      <c r="I18" s="288" t="str">
        <f t="shared" si="3"/>
        <v/>
      </c>
      <c r="J18" s="288" t="str">
        <f t="shared" si="3"/>
        <v/>
      </c>
      <c r="K18" s="288" t="str">
        <f t="shared" si="3"/>
        <v/>
      </c>
      <c r="L18" s="288" t="str">
        <f t="shared" si="3"/>
        <v/>
      </c>
      <c r="M18" s="288" t="str">
        <f t="shared" si="3"/>
        <v/>
      </c>
      <c r="N18" s="288" t="str">
        <f t="shared" si="3"/>
        <v/>
      </c>
      <c r="O18" s="288" t="str">
        <f t="shared" si="3"/>
        <v/>
      </c>
      <c r="P18" s="288" t="str">
        <f t="shared" si="3"/>
        <v/>
      </c>
      <c r="Q18" s="289" t="str">
        <f t="shared" si="3"/>
        <v/>
      </c>
      <c r="R18" s="296"/>
      <c r="S18" s="297"/>
      <c r="T18" s="302"/>
    </row>
    <row r="19" spans="2:20" ht="33" customHeight="1" thickTop="1" thickBot="1" x14ac:dyDescent="0.3">
      <c r="B19" s="304"/>
      <c r="C19" s="305"/>
      <c r="D19" s="305"/>
      <c r="E19" s="306" t="s">
        <v>571</v>
      </c>
      <c r="F19" s="307">
        <f>IF(AND(F9="",F12="",F15="",F18=""),"",IF(OR(ISNUMBER(F9),ISNUMBER(F12),ISNUMBER(F15),ISNUMBER(F18)),SUM(F9,F12,F15,F18)))</f>
        <v>136.69999999999999</v>
      </c>
      <c r="G19" s="307">
        <f t="shared" ref="G19:Q19" si="4">IF(AND(G9="",G12="",G15="",G18=""),"",IF(OR(ISNUMBER(G9),ISNUMBER(G12),ISNUMBER(G15),ISNUMBER(G18)),SUM(G9,G12,G15,G18)))</f>
        <v>149.70967741935485</v>
      </c>
      <c r="H19" s="307">
        <f t="shared" si="4"/>
        <v>135.4</v>
      </c>
      <c r="I19" s="307">
        <f t="shared" si="4"/>
        <v>136.67741935483872</v>
      </c>
      <c r="J19" s="307">
        <f t="shared" si="4"/>
        <v>140.87096774193549</v>
      </c>
      <c r="K19" s="307">
        <f t="shared" si="4"/>
        <v>143.36666666666667</v>
      </c>
      <c r="L19" s="307">
        <f t="shared" si="4"/>
        <v>152.54838709677421</v>
      </c>
      <c r="M19" s="307">
        <f t="shared" si="4"/>
        <v>153.26666666666668</v>
      </c>
      <c r="N19" s="307">
        <f t="shared" si="4"/>
        <v>161.74193548387098</v>
      </c>
      <c r="O19" s="307">
        <f t="shared" si="4"/>
        <v>142.83870967741936</v>
      </c>
      <c r="P19" s="307">
        <f t="shared" si="4"/>
        <v>149.14285714285714</v>
      </c>
      <c r="Q19" s="307">
        <f t="shared" si="4"/>
        <v>117.03225806451613</v>
      </c>
      <c r="R19" s="308">
        <f>IF(COUNT(R7,R10,R13,R16)&lt;&gt;0,SUM(R7,R10,R13,R16),"")</f>
        <v>52282</v>
      </c>
      <c r="S19" s="309">
        <f>IF(COUNT(S7,S10,S13,S16)&lt;&gt;0,SUM(S7,S10,S13,S16),"")</f>
        <v>143.23835616438356</v>
      </c>
      <c r="T19" s="303"/>
    </row>
  </sheetData>
  <sheetProtection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whole" allowBlank="1" showInputMessage="1" showErrorMessage="1" sqref="F8:Q8 F14:Q14 F11:Q11 F17:Q17" xr:uid="{1523BD1F-B813-4DCA-807D-CEF60EAEA62D}">
      <formula1>0</formula1>
      <formula2>100000</formula2>
    </dataValidation>
    <dataValidation type="decimal" allowBlank="1" showInputMessage="1" showErrorMessage="1" sqref="F7:Q7 F13:Q13 F10:Q10 F16:Q16" xr:uid="{E193D24A-4FD5-41C3-B84D-1E2E3F44E54C}">
      <formula1>0</formula1>
      <formula2>10000000</formula2>
    </dataValidation>
  </dataValidations>
  <pageMargins left="0.7" right="0.7" top="0.75" bottom="0.75" header="0.3" footer="0.3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4609375" style="41" customWidth="1"/>
    <col min="2" max="2" width="66.23046875" style="41" customWidth="1"/>
    <col min="3" max="3" width="5.921875" style="41" customWidth="1"/>
    <col min="4" max="4" width="7" style="39" hidden="1" customWidth="1" outlineLevel="1"/>
    <col min="5" max="5" width="7.921875" style="50" hidden="1" customWidth="1" outlineLevel="1"/>
    <col min="6" max="6" width="53.921875" style="39" hidden="1" customWidth="1" outlineLevel="1"/>
    <col min="7" max="7" width="8.921875" style="41" collapsed="1"/>
    <col min="8" max="16384" width="8.69140625" style="41"/>
  </cols>
  <sheetData>
    <row r="1" spans="1:6" ht="24.75" customHeight="1" x14ac:dyDescent="0.25">
      <c r="A1" s="388" t="s">
        <v>58</v>
      </c>
      <c r="B1" s="388"/>
      <c r="C1" s="40"/>
      <c r="D1" s="389" t="s">
        <v>59</v>
      </c>
      <c r="E1" s="390"/>
      <c r="F1" s="391"/>
    </row>
    <row r="2" spans="1:6" ht="15" customHeight="1" x14ac:dyDescent="0.25">
      <c r="A2" s="392" t="s">
        <v>60</v>
      </c>
      <c r="B2" s="393"/>
      <c r="D2" s="121" t="s">
        <v>61</v>
      </c>
      <c r="E2" s="35"/>
      <c r="F2" s="35"/>
    </row>
    <row r="3" spans="1:6" ht="15" customHeight="1" x14ac:dyDescent="0.25">
      <c r="A3" s="122" t="s">
        <v>62</v>
      </c>
      <c r="B3" s="32" t="s">
        <v>63</v>
      </c>
      <c r="D3" s="34"/>
      <c r="E3" s="42"/>
      <c r="F3" s="35"/>
    </row>
    <row r="4" spans="1:6" x14ac:dyDescent="0.25">
      <c r="A4" s="122" t="s">
        <v>67</v>
      </c>
      <c r="B4" s="123" t="s">
        <v>66</v>
      </c>
      <c r="D4" s="43"/>
      <c r="E4" s="44" t="s">
        <v>68</v>
      </c>
      <c r="F4" s="33" t="s">
        <v>69</v>
      </c>
    </row>
    <row r="5" spans="1:6" x14ac:dyDescent="0.25">
      <c r="A5" s="122" t="s">
        <v>70</v>
      </c>
      <c r="B5" s="123" t="s">
        <v>71</v>
      </c>
      <c r="D5" s="43"/>
      <c r="E5" s="44" t="s">
        <v>72</v>
      </c>
      <c r="F5" s="33" t="s">
        <v>73</v>
      </c>
    </row>
    <row r="6" spans="1:6" x14ac:dyDescent="0.25">
      <c r="A6" s="122" t="s">
        <v>74</v>
      </c>
      <c r="B6" s="123" t="s">
        <v>75</v>
      </c>
      <c r="D6" s="43"/>
      <c r="E6" s="44" t="s">
        <v>76</v>
      </c>
      <c r="F6" s="33" t="s">
        <v>77</v>
      </c>
    </row>
    <row r="7" spans="1:6" x14ac:dyDescent="0.25">
      <c r="A7" s="122" t="s">
        <v>78</v>
      </c>
      <c r="B7" s="123" t="s">
        <v>77</v>
      </c>
      <c r="D7" s="43"/>
      <c r="E7" s="44" t="s">
        <v>79</v>
      </c>
      <c r="F7" s="33" t="s">
        <v>80</v>
      </c>
    </row>
    <row r="8" spans="1:6" x14ac:dyDescent="0.25">
      <c r="A8" s="122" t="s">
        <v>81</v>
      </c>
      <c r="B8" s="123" t="s">
        <v>82</v>
      </c>
      <c r="D8" s="43"/>
      <c r="E8" s="44" t="s">
        <v>83</v>
      </c>
      <c r="F8" s="33" t="s">
        <v>84</v>
      </c>
    </row>
    <row r="9" spans="1:6" x14ac:dyDescent="0.25">
      <c r="A9" s="122" t="s">
        <v>85</v>
      </c>
      <c r="B9" s="123" t="s">
        <v>86</v>
      </c>
      <c r="D9" s="43"/>
      <c r="E9" s="44"/>
      <c r="F9" s="33"/>
    </row>
    <row r="10" spans="1:6" x14ac:dyDescent="0.25">
      <c r="D10" s="43"/>
      <c r="E10" s="44" t="s">
        <v>87</v>
      </c>
      <c r="F10" s="33" t="s">
        <v>88</v>
      </c>
    </row>
    <row r="11" spans="1:6" hidden="1" outlineLevel="1" x14ac:dyDescent="0.25">
      <c r="A11" s="34" t="s">
        <v>89</v>
      </c>
      <c r="B11" s="35"/>
      <c r="D11" s="34" t="s">
        <v>90</v>
      </c>
      <c r="E11" s="45"/>
      <c r="F11" s="35"/>
    </row>
    <row r="12" spans="1:6" hidden="1" outlineLevel="1" x14ac:dyDescent="0.25">
      <c r="A12" s="122" t="s">
        <v>67</v>
      </c>
      <c r="B12" s="123" t="s">
        <v>91</v>
      </c>
      <c r="D12" s="43"/>
      <c r="E12" s="46" t="s">
        <v>92</v>
      </c>
      <c r="F12" s="36" t="s">
        <v>93</v>
      </c>
    </row>
    <row r="13" spans="1:6" hidden="1" outlineLevel="1" x14ac:dyDescent="0.25">
      <c r="A13" s="122" t="s">
        <v>70</v>
      </c>
      <c r="B13" s="123" t="s">
        <v>84</v>
      </c>
      <c r="D13" s="43"/>
      <c r="E13" s="46" t="s">
        <v>94</v>
      </c>
      <c r="F13" s="36" t="s">
        <v>95</v>
      </c>
    </row>
    <row r="14" spans="1:6" hidden="1" outlineLevel="1" x14ac:dyDescent="0.25">
      <c r="A14" s="122" t="s">
        <v>74</v>
      </c>
      <c r="B14" s="123" t="s">
        <v>96</v>
      </c>
      <c r="D14" s="43"/>
      <c r="E14" s="46" t="s">
        <v>97</v>
      </c>
      <c r="F14" s="36" t="s">
        <v>98</v>
      </c>
    </row>
    <row r="15" spans="1:6" hidden="1" outlineLevel="1" x14ac:dyDescent="0.25">
      <c r="A15" s="122" t="s">
        <v>78</v>
      </c>
      <c r="B15" s="123" t="s">
        <v>99</v>
      </c>
      <c r="D15" s="43"/>
      <c r="E15" s="46" t="s">
        <v>100</v>
      </c>
      <c r="F15" s="36" t="s">
        <v>101</v>
      </c>
    </row>
    <row r="16" spans="1:6" hidden="1" outlineLevel="1" x14ac:dyDescent="0.25">
      <c r="A16" s="122" t="s">
        <v>81</v>
      </c>
      <c r="B16" s="123" t="s">
        <v>102</v>
      </c>
      <c r="D16" s="43"/>
      <c r="E16" s="46" t="s">
        <v>103</v>
      </c>
      <c r="F16" s="36" t="s">
        <v>104</v>
      </c>
    </row>
    <row r="17" spans="1:6" hidden="1" outlineLevel="1" x14ac:dyDescent="0.25">
      <c r="A17" s="122" t="s">
        <v>85</v>
      </c>
      <c r="B17" s="123" t="s">
        <v>105</v>
      </c>
      <c r="D17" s="43"/>
      <c r="E17" s="46" t="s">
        <v>106</v>
      </c>
      <c r="F17" s="36" t="s">
        <v>107</v>
      </c>
    </row>
    <row r="18" spans="1:6" hidden="1" outlineLevel="1" x14ac:dyDescent="0.25">
      <c r="A18" s="122" t="s">
        <v>108</v>
      </c>
      <c r="B18" s="123" t="s">
        <v>109</v>
      </c>
      <c r="D18" s="34" t="s">
        <v>110</v>
      </c>
      <c r="E18" s="45"/>
      <c r="F18" s="35"/>
    </row>
    <row r="19" spans="1:6" hidden="1" outlineLevel="1" x14ac:dyDescent="0.25">
      <c r="A19" s="122" t="s">
        <v>111</v>
      </c>
      <c r="B19" s="123" t="s">
        <v>112</v>
      </c>
      <c r="D19" s="43"/>
      <c r="E19" s="46" t="s">
        <v>113</v>
      </c>
      <c r="F19" s="36" t="s">
        <v>114</v>
      </c>
    </row>
    <row r="20" spans="1:6" hidden="1" outlineLevel="1" x14ac:dyDescent="0.25">
      <c r="A20" s="122" t="s">
        <v>115</v>
      </c>
      <c r="B20" s="123" t="s">
        <v>116</v>
      </c>
      <c r="D20" s="43"/>
      <c r="E20" s="46" t="s">
        <v>117</v>
      </c>
      <c r="F20" s="36" t="s">
        <v>118</v>
      </c>
    </row>
    <row r="21" spans="1:6" hidden="1" outlineLevel="1" x14ac:dyDescent="0.25">
      <c r="A21" s="122" t="s">
        <v>119</v>
      </c>
      <c r="B21" s="123" t="s">
        <v>120</v>
      </c>
      <c r="D21" s="43"/>
      <c r="E21" s="46" t="s">
        <v>121</v>
      </c>
      <c r="F21" s="36" t="s">
        <v>122</v>
      </c>
    </row>
    <row r="22" spans="1:6" hidden="1" outlineLevel="1" x14ac:dyDescent="0.25">
      <c r="A22" s="122" t="s">
        <v>123</v>
      </c>
      <c r="B22" s="123" t="s">
        <v>124</v>
      </c>
      <c r="D22" s="43"/>
      <c r="E22" s="46" t="s">
        <v>125</v>
      </c>
      <c r="F22" s="36" t="s">
        <v>126</v>
      </c>
    </row>
    <row r="23" spans="1:6" hidden="1" outlineLevel="1" x14ac:dyDescent="0.25">
      <c r="A23" s="122" t="s">
        <v>127</v>
      </c>
      <c r="B23" s="123" t="s">
        <v>128</v>
      </c>
      <c r="D23" s="43"/>
      <c r="E23" s="46" t="s">
        <v>129</v>
      </c>
      <c r="F23" s="36" t="s">
        <v>130</v>
      </c>
    </row>
    <row r="24" spans="1:6" hidden="1" outlineLevel="1" x14ac:dyDescent="0.25">
      <c r="A24" s="122" t="s">
        <v>131</v>
      </c>
      <c r="B24" s="123" t="s">
        <v>132</v>
      </c>
      <c r="D24" s="43"/>
      <c r="E24" s="46" t="s">
        <v>133</v>
      </c>
      <c r="F24" s="36" t="s">
        <v>134</v>
      </c>
    </row>
    <row r="25" spans="1:6" hidden="1" outlineLevel="1" x14ac:dyDescent="0.25">
      <c r="A25" s="122" t="s">
        <v>135</v>
      </c>
      <c r="B25" s="123" t="s">
        <v>136</v>
      </c>
      <c r="D25" s="43"/>
      <c r="E25" s="46" t="s">
        <v>137</v>
      </c>
      <c r="F25" s="36" t="s">
        <v>138</v>
      </c>
    </row>
    <row r="26" spans="1:6" hidden="1" outlineLevel="1" x14ac:dyDescent="0.25">
      <c r="A26" s="122" t="s">
        <v>139</v>
      </c>
      <c r="B26" s="123" t="s">
        <v>140</v>
      </c>
      <c r="D26" s="43"/>
      <c r="E26" s="46" t="s">
        <v>141</v>
      </c>
      <c r="F26" s="36" t="s">
        <v>142</v>
      </c>
    </row>
    <row r="27" spans="1:6" hidden="1" outlineLevel="1" x14ac:dyDescent="0.25">
      <c r="A27" s="122" t="s">
        <v>143</v>
      </c>
      <c r="B27" s="123" t="s">
        <v>144</v>
      </c>
      <c r="D27" s="34" t="s">
        <v>145</v>
      </c>
      <c r="E27" s="45"/>
      <c r="F27" s="35"/>
    </row>
    <row r="28" spans="1:6" collapsed="1" x14ac:dyDescent="0.25">
      <c r="B28" s="47"/>
      <c r="D28" s="43"/>
      <c r="E28" s="44" t="s">
        <v>146</v>
      </c>
      <c r="F28" s="33" t="s">
        <v>147</v>
      </c>
    </row>
    <row r="29" spans="1:6" collapsed="1" x14ac:dyDescent="0.25">
      <c r="A29" s="37"/>
      <c r="D29" s="43"/>
      <c r="E29" s="44" t="s">
        <v>148</v>
      </c>
      <c r="F29" s="33" t="s">
        <v>149</v>
      </c>
    </row>
    <row r="30" spans="1:6" x14ac:dyDescent="0.25">
      <c r="D30" s="43"/>
      <c r="E30" s="44" t="s">
        <v>150</v>
      </c>
      <c r="F30" s="33" t="s">
        <v>151</v>
      </c>
    </row>
    <row r="31" spans="1:6" x14ac:dyDescent="0.25">
      <c r="D31" s="43"/>
      <c r="E31" s="44" t="s">
        <v>152</v>
      </c>
      <c r="F31" s="33" t="s">
        <v>116</v>
      </c>
    </row>
    <row r="32" spans="1:6" x14ac:dyDescent="0.25">
      <c r="D32" s="43"/>
      <c r="E32" s="44" t="s">
        <v>153</v>
      </c>
      <c r="F32" s="33" t="s">
        <v>120</v>
      </c>
    </row>
    <row r="33" spans="4:6" x14ac:dyDescent="0.25">
      <c r="D33" s="43"/>
      <c r="E33" s="44" t="s">
        <v>154</v>
      </c>
      <c r="F33" s="33" t="s">
        <v>155</v>
      </c>
    </row>
    <row r="34" spans="4:6" x14ac:dyDescent="0.25">
      <c r="D34" s="43"/>
      <c r="E34" s="44" t="s">
        <v>156</v>
      </c>
      <c r="F34" s="33" t="s">
        <v>157</v>
      </c>
    </row>
    <row r="35" spans="4:6" x14ac:dyDescent="0.25">
      <c r="D35" s="43"/>
      <c r="E35" s="44" t="s">
        <v>158</v>
      </c>
      <c r="F35" s="33" t="s">
        <v>159</v>
      </c>
    </row>
    <row r="36" spans="4:6" x14ac:dyDescent="0.25">
      <c r="D36" s="43"/>
      <c r="E36" s="44" t="s">
        <v>160</v>
      </c>
      <c r="F36" s="33" t="s">
        <v>161</v>
      </c>
    </row>
    <row r="37" spans="4:6" x14ac:dyDescent="0.25">
      <c r="D37" s="43"/>
      <c r="E37" s="44" t="s">
        <v>162</v>
      </c>
      <c r="F37" s="33" t="s">
        <v>163</v>
      </c>
    </row>
    <row r="38" spans="4:6" x14ac:dyDescent="0.25">
      <c r="D38" s="43"/>
      <c r="E38" s="44" t="s">
        <v>164</v>
      </c>
      <c r="F38" s="33" t="s">
        <v>165</v>
      </c>
    </row>
    <row r="39" spans="4:6" x14ac:dyDescent="0.25">
      <c r="D39" s="34" t="s">
        <v>166</v>
      </c>
      <c r="E39" s="45"/>
      <c r="F39" s="35"/>
    </row>
    <row r="40" spans="4:6" x14ac:dyDescent="0.25">
      <c r="D40" s="43"/>
      <c r="E40" s="44" t="s">
        <v>167</v>
      </c>
      <c r="F40" s="33" t="s">
        <v>86</v>
      </c>
    </row>
    <row r="41" spans="4:6" x14ac:dyDescent="0.25">
      <c r="D41" s="43"/>
      <c r="E41" s="46" t="s">
        <v>168</v>
      </c>
      <c r="F41" s="36" t="s">
        <v>169</v>
      </c>
    </row>
    <row r="42" spans="4:6" x14ac:dyDescent="0.25">
      <c r="D42" s="43"/>
      <c r="E42" s="46" t="s">
        <v>170</v>
      </c>
      <c r="F42" s="36" t="s">
        <v>171</v>
      </c>
    </row>
    <row r="43" spans="4:6" x14ac:dyDescent="0.25">
      <c r="D43" s="43"/>
      <c r="E43" s="46" t="s">
        <v>172</v>
      </c>
      <c r="F43" s="36" t="s">
        <v>173</v>
      </c>
    </row>
    <row r="44" spans="4:6" x14ac:dyDescent="0.25">
      <c r="D44" s="43"/>
      <c r="E44" s="46" t="s">
        <v>174</v>
      </c>
      <c r="F44" s="36" t="s">
        <v>175</v>
      </c>
    </row>
    <row r="45" spans="4:6" x14ac:dyDescent="0.25">
      <c r="D45" s="43"/>
      <c r="E45" s="46" t="s">
        <v>176</v>
      </c>
      <c r="F45" s="36" t="s">
        <v>177</v>
      </c>
    </row>
    <row r="46" spans="4:6" x14ac:dyDescent="0.25">
      <c r="D46" s="43"/>
      <c r="E46" s="46" t="s">
        <v>178</v>
      </c>
      <c r="F46" s="36" t="s">
        <v>179</v>
      </c>
    </row>
    <row r="47" spans="4:6" x14ac:dyDescent="0.25">
      <c r="D47" s="34" t="s">
        <v>180</v>
      </c>
      <c r="E47" s="45"/>
      <c r="F47" s="35"/>
    </row>
    <row r="48" spans="4:6" ht="26.25" customHeight="1" x14ac:dyDescent="0.25">
      <c r="D48" s="43"/>
      <c r="E48" s="46" t="s">
        <v>181</v>
      </c>
      <c r="F48" s="36" t="s">
        <v>182</v>
      </c>
    </row>
    <row r="49" spans="4:6" x14ac:dyDescent="0.25">
      <c r="D49" s="43"/>
      <c r="E49" s="46" t="s">
        <v>183</v>
      </c>
      <c r="F49" s="36" t="s">
        <v>184</v>
      </c>
    </row>
    <row r="50" spans="4:6" x14ac:dyDescent="0.25">
      <c r="D50" s="43"/>
      <c r="E50" s="46" t="s">
        <v>185</v>
      </c>
      <c r="F50" s="36" t="s">
        <v>186</v>
      </c>
    </row>
    <row r="51" spans="4:6" x14ac:dyDescent="0.25">
      <c r="D51" s="43"/>
      <c r="E51" s="44" t="s">
        <v>187</v>
      </c>
      <c r="F51" s="33" t="s">
        <v>188</v>
      </c>
    </row>
    <row r="52" spans="4:6" x14ac:dyDescent="0.25">
      <c r="E52" s="48"/>
      <c r="F52" s="38"/>
    </row>
    <row r="53" spans="4:6" x14ac:dyDescent="0.25">
      <c r="E53" s="49"/>
      <c r="F53" s="39" t="s">
        <v>189</v>
      </c>
    </row>
    <row r="55" spans="4:6" x14ac:dyDescent="0.25">
      <c r="D55" s="39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F24" sqref="F24"/>
    </sheetView>
  </sheetViews>
  <sheetFormatPr defaultColWidth="9" defaultRowHeight="18" x14ac:dyDescent="0.25"/>
  <cols>
    <col min="1" max="1" width="2.921875" style="31" customWidth="1"/>
    <col min="2" max="2" width="11.921875" style="31" bestFit="1" customWidth="1"/>
    <col min="3" max="3" width="39.07421875" style="31" customWidth="1"/>
    <col min="4" max="4" width="9" style="31" customWidth="1"/>
    <col min="5" max="6" width="12.69140625" style="31" customWidth="1"/>
    <col min="7" max="7" width="9" style="31" customWidth="1"/>
    <col min="8" max="9" width="9" style="31"/>
    <col min="10" max="10" width="9.69140625" style="31" bestFit="1" customWidth="1"/>
    <col min="11" max="14" width="9" style="31"/>
    <col min="15" max="15" width="11" style="31" customWidth="1"/>
    <col min="16" max="17" width="14.07421875" style="31" bestFit="1" customWidth="1"/>
    <col min="18" max="30" width="9" style="31"/>
    <col min="31" max="31" width="11" style="31" customWidth="1"/>
    <col min="32" max="44" width="9" style="31"/>
    <col min="45" max="45" width="10.07421875" style="31" customWidth="1"/>
    <col min="46" max="46" width="9" style="31"/>
    <col min="47" max="47" width="11" style="31" customWidth="1"/>
    <col min="48" max="16384" width="9" style="31"/>
  </cols>
  <sheetData>
    <row r="1" spans="2:48" s="90" customFormat="1" ht="19.5" customHeight="1" x14ac:dyDescent="0.25">
      <c r="B1" s="89"/>
      <c r="C1" s="101" t="s">
        <v>191</v>
      </c>
    </row>
    <row r="2" spans="2:48" s="90" customFormat="1" ht="16.5" customHeight="1" x14ac:dyDescent="0.25">
      <c r="B2" s="91"/>
      <c r="C2" s="92"/>
    </row>
    <row r="3" spans="2:48" s="90" customFormat="1" ht="33" customHeight="1" x14ac:dyDescent="0.25">
      <c r="B3" s="93" t="s">
        <v>192</v>
      </c>
      <c r="C3" s="142" t="s">
        <v>204</v>
      </c>
    </row>
    <row r="4" spans="2:48" s="90" customFormat="1" ht="35.15" customHeight="1" x14ac:dyDescent="0.25">
      <c r="B4" s="93" t="s">
        <v>193</v>
      </c>
      <c r="C4" s="143" t="s">
        <v>248</v>
      </c>
    </row>
    <row r="8" spans="2:48" ht="19.5" customHeight="1" x14ac:dyDescent="0.25"/>
    <row r="9" spans="2:48" hidden="1" x14ac:dyDescent="0.25"/>
    <row r="10" spans="2:48" hidden="1" x14ac:dyDescent="0.25">
      <c r="B10" s="31" t="s">
        <v>194</v>
      </c>
      <c r="C10" s="31" t="s">
        <v>195</v>
      </c>
      <c r="D10" s="31" t="s">
        <v>196</v>
      </c>
      <c r="E10" s="31" t="s">
        <v>197</v>
      </c>
      <c r="F10" s="31" t="s">
        <v>198</v>
      </c>
      <c r="G10" s="31" t="s">
        <v>199</v>
      </c>
      <c r="H10" s="31" t="s">
        <v>200</v>
      </c>
      <c r="I10" s="31" t="s">
        <v>201</v>
      </c>
      <c r="J10" s="31" t="s">
        <v>202</v>
      </c>
      <c r="K10" s="31" t="s">
        <v>203</v>
      </c>
      <c r="L10" s="31" t="s">
        <v>204</v>
      </c>
      <c r="M10" s="31" t="s">
        <v>205</v>
      </c>
      <c r="N10" s="31" t="s">
        <v>206</v>
      </c>
      <c r="O10" s="31" t="s">
        <v>207</v>
      </c>
      <c r="P10" s="31" t="s">
        <v>208</v>
      </c>
      <c r="Q10" s="31" t="s">
        <v>209</v>
      </c>
      <c r="R10" s="31" t="s">
        <v>210</v>
      </c>
      <c r="S10" s="31" t="s">
        <v>211</v>
      </c>
      <c r="T10" s="31" t="s">
        <v>212</v>
      </c>
      <c r="U10" s="31" t="s">
        <v>213</v>
      </c>
      <c r="V10" s="31" t="s">
        <v>214</v>
      </c>
      <c r="W10" s="31" t="s">
        <v>215</v>
      </c>
      <c r="X10" s="31" t="s">
        <v>216</v>
      </c>
      <c r="Y10" s="31" t="s">
        <v>217</v>
      </c>
      <c r="Z10" s="31" t="s">
        <v>218</v>
      </c>
      <c r="AA10" s="31" t="s">
        <v>219</v>
      </c>
      <c r="AB10" s="31" t="s">
        <v>220</v>
      </c>
      <c r="AC10" s="31" t="s">
        <v>221</v>
      </c>
      <c r="AD10" s="31" t="s">
        <v>222</v>
      </c>
      <c r="AE10" s="31" t="s">
        <v>223</v>
      </c>
      <c r="AF10" s="31" t="s">
        <v>224</v>
      </c>
      <c r="AG10" s="31" t="s">
        <v>225</v>
      </c>
      <c r="AH10" s="31" t="s">
        <v>226</v>
      </c>
      <c r="AI10" s="31" t="s">
        <v>227</v>
      </c>
      <c r="AJ10" s="31" t="s">
        <v>228</v>
      </c>
      <c r="AK10" s="31" t="s">
        <v>229</v>
      </c>
      <c r="AL10" s="31" t="s">
        <v>230</v>
      </c>
      <c r="AM10" s="31" t="s">
        <v>231</v>
      </c>
      <c r="AN10" s="31" t="s">
        <v>232</v>
      </c>
      <c r="AO10" s="31" t="s">
        <v>233</v>
      </c>
      <c r="AP10" s="31" t="s">
        <v>234</v>
      </c>
      <c r="AQ10" s="31" t="s">
        <v>235</v>
      </c>
      <c r="AR10" s="31" t="s">
        <v>236</v>
      </c>
      <c r="AS10" s="31" t="s">
        <v>237</v>
      </c>
      <c r="AT10" s="31" t="s">
        <v>238</v>
      </c>
      <c r="AU10" s="31" t="s">
        <v>239</v>
      </c>
      <c r="AV10" s="31" t="s">
        <v>240</v>
      </c>
    </row>
    <row r="11" spans="2:48" hidden="1" x14ac:dyDescent="0.25">
      <c r="B11" s="31" t="s">
        <v>241</v>
      </c>
      <c r="C11" s="31" t="s">
        <v>242</v>
      </c>
      <c r="D11" s="31" t="s">
        <v>243</v>
      </c>
      <c r="E11" s="31" t="s">
        <v>244</v>
      </c>
      <c r="F11" s="31" t="s">
        <v>245</v>
      </c>
      <c r="G11" s="31" t="s">
        <v>246</v>
      </c>
      <c r="H11" s="31" t="s">
        <v>247</v>
      </c>
      <c r="I11" s="31" t="s">
        <v>248</v>
      </c>
      <c r="J11" s="31" t="s">
        <v>248</v>
      </c>
      <c r="K11" s="31" t="s">
        <v>248</v>
      </c>
      <c r="L11" s="31" t="s">
        <v>248</v>
      </c>
      <c r="M11" s="31" t="s">
        <v>249</v>
      </c>
      <c r="N11" s="31" t="s">
        <v>249</v>
      </c>
      <c r="O11" s="31" t="s">
        <v>249</v>
      </c>
      <c r="P11" s="31" t="s">
        <v>250</v>
      </c>
      <c r="Q11" s="31" t="s">
        <v>251</v>
      </c>
      <c r="R11" s="31" t="s">
        <v>252</v>
      </c>
      <c r="S11" s="31" t="s">
        <v>253</v>
      </c>
      <c r="T11" s="31" t="s">
        <v>254</v>
      </c>
      <c r="U11" s="31" t="s">
        <v>255</v>
      </c>
      <c r="V11" s="31" t="s">
        <v>256</v>
      </c>
      <c r="W11" s="31" t="s">
        <v>257</v>
      </c>
      <c r="X11" s="31" t="s">
        <v>256</v>
      </c>
      <c r="Y11" s="31" t="s">
        <v>258</v>
      </c>
      <c r="Z11" s="31" t="s">
        <v>259</v>
      </c>
      <c r="AA11" s="31" t="s">
        <v>260</v>
      </c>
      <c r="AB11" s="31" t="s">
        <v>261</v>
      </c>
      <c r="AC11" s="31" t="s">
        <v>262</v>
      </c>
      <c r="AD11" s="31" t="s">
        <v>263</v>
      </c>
      <c r="AE11" s="31" t="s">
        <v>264</v>
      </c>
      <c r="AF11" s="31" t="s">
        <v>265</v>
      </c>
      <c r="AG11" s="31" t="s">
        <v>266</v>
      </c>
      <c r="AH11" s="31" t="s">
        <v>267</v>
      </c>
      <c r="AI11" s="31" t="s">
        <v>268</v>
      </c>
      <c r="AJ11" s="31" t="s">
        <v>269</v>
      </c>
      <c r="AK11" s="31" t="s">
        <v>270</v>
      </c>
      <c r="AL11" s="31" t="s">
        <v>271</v>
      </c>
      <c r="AM11" s="31" t="s">
        <v>272</v>
      </c>
      <c r="AN11" s="31" t="s">
        <v>273</v>
      </c>
      <c r="AO11" s="31" t="s">
        <v>274</v>
      </c>
      <c r="AP11" s="31" t="s">
        <v>274</v>
      </c>
      <c r="AQ11" s="31" t="s">
        <v>275</v>
      </c>
      <c r="AR11" s="31" t="s">
        <v>276</v>
      </c>
      <c r="AS11" s="31" t="s">
        <v>277</v>
      </c>
      <c r="AT11" s="31" t="s">
        <v>278</v>
      </c>
      <c r="AU11" s="31" t="s">
        <v>279</v>
      </c>
      <c r="AV11" s="31" t="s">
        <v>280</v>
      </c>
    </row>
    <row r="12" spans="2:48" hidden="1" x14ac:dyDescent="0.25">
      <c r="B12" s="31" t="s">
        <v>281</v>
      </c>
      <c r="C12" s="31" t="s">
        <v>282</v>
      </c>
      <c r="E12" s="31" t="s">
        <v>283</v>
      </c>
      <c r="G12" s="31" t="s">
        <v>284</v>
      </c>
      <c r="H12" s="31" t="s">
        <v>285</v>
      </c>
      <c r="M12" s="31" t="s">
        <v>286</v>
      </c>
      <c r="O12" s="31" t="s">
        <v>287</v>
      </c>
      <c r="P12" s="31" t="s">
        <v>288</v>
      </c>
      <c r="R12" s="31" t="s">
        <v>289</v>
      </c>
      <c r="W12" s="31" t="s">
        <v>290</v>
      </c>
      <c r="X12" s="31" t="s">
        <v>291</v>
      </c>
      <c r="AC12" s="31" t="s">
        <v>292</v>
      </c>
      <c r="AL12" s="31" t="s">
        <v>293</v>
      </c>
    </row>
    <row r="13" spans="2:48" hidden="1" x14ac:dyDescent="0.25">
      <c r="B13" s="31" t="s">
        <v>294</v>
      </c>
      <c r="C13" s="31" t="s">
        <v>295</v>
      </c>
      <c r="E13" s="31" t="s">
        <v>296</v>
      </c>
      <c r="H13" s="31" t="s">
        <v>297</v>
      </c>
      <c r="O13" s="31" t="s">
        <v>298</v>
      </c>
      <c r="P13" s="31" t="s">
        <v>299</v>
      </c>
      <c r="W13" s="31" t="s">
        <v>300</v>
      </c>
      <c r="X13" s="31" t="s">
        <v>301</v>
      </c>
      <c r="AC13" s="31" t="s">
        <v>302</v>
      </c>
    </row>
    <row r="14" spans="2:48" hidden="1" x14ac:dyDescent="0.25">
      <c r="E14" s="31" t="s">
        <v>303</v>
      </c>
      <c r="P14" s="31" t="s">
        <v>304</v>
      </c>
      <c r="AC14" s="31" t="s">
        <v>261</v>
      </c>
    </row>
    <row r="15" spans="2:48" hidden="1" x14ac:dyDescent="0.25">
      <c r="P15" s="31" t="s">
        <v>305</v>
      </c>
    </row>
    <row r="16" spans="2:48" hidden="1" x14ac:dyDescent="0.25"/>
    <row r="17" spans="2:49" hidden="1" x14ac:dyDescent="0.25">
      <c r="B17" s="31" t="s">
        <v>194</v>
      </c>
      <c r="D17" s="31" t="s">
        <v>195</v>
      </c>
      <c r="E17" s="31" t="s">
        <v>196</v>
      </c>
      <c r="F17" s="31" t="s">
        <v>197</v>
      </c>
      <c r="G17" s="31" t="s">
        <v>198</v>
      </c>
      <c r="H17" s="31" t="s">
        <v>199</v>
      </c>
      <c r="I17" s="31" t="s">
        <v>200</v>
      </c>
      <c r="J17" s="31" t="s">
        <v>201</v>
      </c>
      <c r="K17" s="31" t="s">
        <v>202</v>
      </c>
      <c r="L17" s="31" t="s">
        <v>203</v>
      </c>
      <c r="M17" s="31" t="s">
        <v>204</v>
      </c>
      <c r="N17" s="31" t="s">
        <v>205</v>
      </c>
      <c r="O17" s="31" t="s">
        <v>206</v>
      </c>
      <c r="P17" s="31" t="s">
        <v>207</v>
      </c>
      <c r="Q17" s="31" t="s">
        <v>208</v>
      </c>
      <c r="R17" s="31" t="s">
        <v>209</v>
      </c>
      <c r="S17" s="31" t="s">
        <v>210</v>
      </c>
      <c r="T17" s="31" t="s">
        <v>211</v>
      </c>
      <c r="U17" s="31" t="s">
        <v>212</v>
      </c>
      <c r="V17" s="31" t="s">
        <v>213</v>
      </c>
      <c r="W17" s="31" t="s">
        <v>214</v>
      </c>
      <c r="X17" s="31" t="s">
        <v>215</v>
      </c>
      <c r="Y17" s="31" t="s">
        <v>216</v>
      </c>
      <c r="Z17" s="31" t="s">
        <v>217</v>
      </c>
      <c r="AA17" s="31" t="s">
        <v>218</v>
      </c>
      <c r="AB17" s="31" t="s">
        <v>219</v>
      </c>
      <c r="AC17" s="31" t="s">
        <v>220</v>
      </c>
      <c r="AD17" s="31" t="s">
        <v>221</v>
      </c>
      <c r="AE17" s="31" t="s">
        <v>222</v>
      </c>
      <c r="AF17" s="31" t="s">
        <v>223</v>
      </c>
      <c r="AG17" s="31" t="s">
        <v>224</v>
      </c>
      <c r="AH17" s="31" t="s">
        <v>225</v>
      </c>
      <c r="AI17" s="31" t="s">
        <v>226</v>
      </c>
      <c r="AJ17" s="31" t="s">
        <v>227</v>
      </c>
      <c r="AK17" s="31" t="s">
        <v>228</v>
      </c>
      <c r="AL17" s="31" t="s">
        <v>229</v>
      </c>
      <c r="AM17" s="31" t="s">
        <v>230</v>
      </c>
      <c r="AN17" s="31" t="s">
        <v>231</v>
      </c>
      <c r="AO17" s="31" t="s">
        <v>232</v>
      </c>
      <c r="AP17" s="31" t="s">
        <v>233</v>
      </c>
      <c r="AQ17" s="31" t="s">
        <v>234</v>
      </c>
      <c r="AR17" s="31" t="s">
        <v>235</v>
      </c>
      <c r="AS17" s="31" t="s">
        <v>236</v>
      </c>
      <c r="AT17" s="31" t="s">
        <v>237</v>
      </c>
      <c r="AU17" s="31" t="s">
        <v>238</v>
      </c>
      <c r="AV17" s="31" t="s">
        <v>239</v>
      </c>
      <c r="AW17" s="31" t="s">
        <v>240</v>
      </c>
    </row>
    <row r="18" spans="2:49" hidden="1" x14ac:dyDescent="0.25">
      <c r="B18" s="31" t="s">
        <v>241</v>
      </c>
      <c r="D18" s="31" t="s">
        <v>242</v>
      </c>
      <c r="E18" s="31" t="s">
        <v>243</v>
      </c>
      <c r="F18" s="31" t="s">
        <v>244</v>
      </c>
      <c r="G18" s="31" t="s">
        <v>245</v>
      </c>
      <c r="H18" s="31" t="s">
        <v>246</v>
      </c>
      <c r="I18" s="31" t="s">
        <v>247</v>
      </c>
      <c r="J18" s="104" t="s">
        <v>248</v>
      </c>
      <c r="K18" s="104" t="s">
        <v>248</v>
      </c>
      <c r="L18" s="104" t="s">
        <v>248</v>
      </c>
      <c r="M18" s="104" t="s">
        <v>248</v>
      </c>
      <c r="N18" s="104" t="s">
        <v>249</v>
      </c>
      <c r="O18" s="104" t="s">
        <v>249</v>
      </c>
      <c r="P18" s="104" t="s">
        <v>249</v>
      </c>
      <c r="Q18" s="31" t="s">
        <v>250</v>
      </c>
      <c r="R18" s="31" t="s">
        <v>251</v>
      </c>
      <c r="S18" s="31" t="s">
        <v>252</v>
      </c>
      <c r="T18" s="31" t="s">
        <v>253</v>
      </c>
      <c r="U18" s="31" t="s">
        <v>254</v>
      </c>
      <c r="V18" s="31" t="s">
        <v>255</v>
      </c>
      <c r="W18" s="104" t="s">
        <v>256</v>
      </c>
      <c r="X18" s="31" t="s">
        <v>257</v>
      </c>
      <c r="Y18" s="104" t="s">
        <v>256</v>
      </c>
      <c r="Z18" s="104" t="s">
        <v>258</v>
      </c>
      <c r="AA18" s="31" t="s">
        <v>259</v>
      </c>
      <c r="AB18" s="31" t="s">
        <v>260</v>
      </c>
      <c r="AC18" s="31" t="s">
        <v>261</v>
      </c>
      <c r="AD18" s="31" t="s">
        <v>262</v>
      </c>
      <c r="AE18" s="31" t="s">
        <v>263</v>
      </c>
      <c r="AF18" s="31" t="s">
        <v>264</v>
      </c>
      <c r="AG18" s="31" t="s">
        <v>265</v>
      </c>
      <c r="AH18" s="31" t="s">
        <v>266</v>
      </c>
      <c r="AI18" s="31" t="s">
        <v>267</v>
      </c>
      <c r="AJ18" s="31" t="s">
        <v>268</v>
      </c>
      <c r="AK18" s="31" t="s">
        <v>269</v>
      </c>
      <c r="AL18" s="31" t="s">
        <v>270</v>
      </c>
      <c r="AM18" s="31" t="s">
        <v>271</v>
      </c>
      <c r="AN18" s="31" t="s">
        <v>272</v>
      </c>
      <c r="AO18" s="31" t="s">
        <v>273</v>
      </c>
      <c r="AP18" s="104" t="s">
        <v>274</v>
      </c>
      <c r="AQ18" s="104" t="s">
        <v>274</v>
      </c>
      <c r="AR18" s="31" t="s">
        <v>275</v>
      </c>
      <c r="AS18" s="31" t="s">
        <v>276</v>
      </c>
      <c r="AT18" s="31" t="s">
        <v>277</v>
      </c>
      <c r="AU18" s="31" t="s">
        <v>278</v>
      </c>
      <c r="AV18" s="31" t="s">
        <v>279</v>
      </c>
      <c r="AW18" s="31" t="s">
        <v>280</v>
      </c>
    </row>
    <row r="19" spans="2:49" hidden="1" x14ac:dyDescent="0.25">
      <c r="B19" s="31" t="s">
        <v>281</v>
      </c>
      <c r="D19" s="31" t="s">
        <v>282</v>
      </c>
      <c r="F19" s="31" t="s">
        <v>283</v>
      </c>
      <c r="H19" s="31" t="s">
        <v>284</v>
      </c>
      <c r="I19" s="31" t="s">
        <v>285</v>
      </c>
      <c r="N19" s="31" t="s">
        <v>286</v>
      </c>
      <c r="P19" s="31" t="s">
        <v>287</v>
      </c>
      <c r="Q19" s="31" t="s">
        <v>288</v>
      </c>
      <c r="S19" s="31" t="s">
        <v>289</v>
      </c>
      <c r="X19" s="31" t="s">
        <v>290</v>
      </c>
      <c r="Y19" s="31" t="s">
        <v>291</v>
      </c>
      <c r="AD19" s="31" t="s">
        <v>292</v>
      </c>
      <c r="AM19" s="31" t="s">
        <v>293</v>
      </c>
    </row>
    <row r="20" spans="2:49" hidden="1" x14ac:dyDescent="0.25">
      <c r="B20" s="31" t="s">
        <v>294</v>
      </c>
      <c r="D20" s="31" t="s">
        <v>295</v>
      </c>
      <c r="F20" s="31" t="s">
        <v>296</v>
      </c>
      <c r="I20" s="31" t="s">
        <v>297</v>
      </c>
      <c r="P20" s="31" t="s">
        <v>298</v>
      </c>
      <c r="Q20" s="31" t="s">
        <v>299</v>
      </c>
      <c r="X20" s="31" t="s">
        <v>300</v>
      </c>
      <c r="Y20" s="31" t="s">
        <v>301</v>
      </c>
      <c r="AD20" s="31" t="s">
        <v>302</v>
      </c>
    </row>
    <row r="21" spans="2:49" hidden="1" x14ac:dyDescent="0.25">
      <c r="F21" s="31" t="s">
        <v>303</v>
      </c>
      <c r="Q21" s="31" t="s">
        <v>304</v>
      </c>
      <c r="AD21" s="31" t="s">
        <v>261</v>
      </c>
    </row>
    <row r="22" spans="2:49" ht="22.5" customHeight="1" x14ac:dyDescent="0.25">
      <c r="Q22" s="31" t="s">
        <v>305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K21" sqref="K21"/>
    </sheetView>
  </sheetViews>
  <sheetFormatPr defaultColWidth="9" defaultRowHeight="14.15" x14ac:dyDescent="0.25"/>
  <cols>
    <col min="1" max="1" width="2.23046875" style="99" hidden="1" customWidth="1"/>
    <col min="2" max="2" width="7.4609375" style="16" customWidth="1"/>
    <col min="3" max="3" width="21.4609375" style="16" customWidth="1"/>
    <col min="4" max="4" width="28.921875" style="16" customWidth="1"/>
    <col min="5" max="5" width="30.921875" style="16" customWidth="1"/>
    <col min="6" max="6" width="22.69140625" style="16" customWidth="1"/>
    <col min="7" max="16384" width="9" style="16"/>
  </cols>
  <sheetData>
    <row r="1" spans="1:248" ht="18" x14ac:dyDescent="0.25">
      <c r="B1" s="86" t="s">
        <v>307</v>
      </c>
    </row>
    <row r="2" spans="1:248" s="19" customFormat="1" x14ac:dyDescent="0.25">
      <c r="A2" s="99"/>
      <c r="B2" s="17"/>
      <c r="C2" s="18"/>
      <c r="D2" s="18"/>
    </row>
    <row r="3" spans="1:248" ht="16.5" customHeight="1" x14ac:dyDescent="0.25">
      <c r="B3" s="394" t="s">
        <v>193</v>
      </c>
      <c r="C3" s="395"/>
      <c r="D3" s="396" t="str">
        <f>IF(ｼｰﾄ0!C4="","",ｼｰﾄ0!C3 &amp; (ｼｰﾄ0!C4))</f>
        <v>埼玉県関東平野</v>
      </c>
      <c r="E3" s="396"/>
      <c r="F3" s="396"/>
      <c r="IN3" s="19">
        <v>1</v>
      </c>
    </row>
    <row r="4" spans="1:248" ht="54" customHeight="1" x14ac:dyDescent="0.25">
      <c r="B4" s="394" t="s">
        <v>308</v>
      </c>
      <c r="C4" s="395"/>
      <c r="D4" s="144" t="s">
        <v>309</v>
      </c>
      <c r="E4" s="145" t="s">
        <v>310</v>
      </c>
      <c r="F4" s="146" t="s">
        <v>311</v>
      </c>
    </row>
    <row r="5" spans="1:248" ht="26.15" customHeight="1" x14ac:dyDescent="0.25">
      <c r="B5" s="397" t="s">
        <v>312</v>
      </c>
      <c r="C5" s="397"/>
      <c r="D5" s="149" t="s">
        <v>458</v>
      </c>
      <c r="E5" s="149" t="s">
        <v>459</v>
      </c>
      <c r="F5" s="150" t="s">
        <v>460</v>
      </c>
    </row>
    <row r="6" spans="1:248" ht="26.15" customHeight="1" x14ac:dyDescent="0.25">
      <c r="B6" s="398" t="s">
        <v>313</v>
      </c>
      <c r="C6" s="398"/>
      <c r="D6" s="151" t="s">
        <v>461</v>
      </c>
      <c r="E6" s="151" t="s">
        <v>462</v>
      </c>
      <c r="F6" s="152" t="s">
        <v>463</v>
      </c>
    </row>
    <row r="7" spans="1:248" ht="25" customHeight="1" x14ac:dyDescent="0.25">
      <c r="B7" s="402" t="s">
        <v>314</v>
      </c>
      <c r="C7" s="402"/>
      <c r="D7" s="151" t="s">
        <v>464</v>
      </c>
      <c r="E7" s="151" t="s">
        <v>541</v>
      </c>
      <c r="F7" s="152" t="s">
        <v>541</v>
      </c>
    </row>
    <row r="8" spans="1:248" ht="27" customHeight="1" x14ac:dyDescent="0.25">
      <c r="B8" s="403" t="s">
        <v>315</v>
      </c>
      <c r="C8" s="404"/>
      <c r="D8" s="151" t="s">
        <v>465</v>
      </c>
      <c r="E8" s="151" t="s">
        <v>466</v>
      </c>
      <c r="F8" s="152" t="s">
        <v>467</v>
      </c>
    </row>
    <row r="9" spans="1:248" ht="26.25" customHeight="1" x14ac:dyDescent="0.25">
      <c r="B9" s="405" t="s">
        <v>316</v>
      </c>
      <c r="C9" s="406"/>
      <c r="D9" s="151" t="s">
        <v>465</v>
      </c>
      <c r="E9" s="153" t="s">
        <v>468</v>
      </c>
      <c r="F9" s="152" t="s">
        <v>469</v>
      </c>
    </row>
    <row r="10" spans="1:248" ht="30" customHeight="1" x14ac:dyDescent="0.25">
      <c r="B10" s="405" t="s">
        <v>317</v>
      </c>
      <c r="C10" s="407"/>
      <c r="D10" s="147"/>
      <c r="E10" s="154" t="s">
        <v>540</v>
      </c>
      <c r="F10" s="147"/>
    </row>
    <row r="11" spans="1:248" ht="29.25" customHeight="1" x14ac:dyDescent="0.25">
      <c r="B11" s="408" t="s">
        <v>318</v>
      </c>
      <c r="C11" s="124" t="s">
        <v>319</v>
      </c>
      <c r="D11" s="155">
        <v>184.07</v>
      </c>
      <c r="E11" s="155">
        <v>64.72</v>
      </c>
      <c r="F11" s="156">
        <v>10.75</v>
      </c>
    </row>
    <row r="12" spans="1:248" ht="30" customHeight="1" x14ac:dyDescent="0.25">
      <c r="B12" s="408"/>
      <c r="C12" s="125" t="s">
        <v>320</v>
      </c>
      <c r="D12" s="148"/>
      <c r="E12" s="155">
        <v>2.79</v>
      </c>
      <c r="F12" s="148"/>
    </row>
    <row r="13" spans="1:248" ht="30.75" customHeight="1" x14ac:dyDescent="0.25">
      <c r="B13" s="408"/>
      <c r="C13" s="124" t="s">
        <v>321</v>
      </c>
      <c r="D13" s="148"/>
      <c r="E13" s="148"/>
      <c r="F13" s="156">
        <v>0.75</v>
      </c>
    </row>
    <row r="14" spans="1:248" ht="19.5" customHeight="1" x14ac:dyDescent="0.25">
      <c r="B14" s="409"/>
      <c r="C14" s="126" t="s">
        <v>322</v>
      </c>
      <c r="D14" s="157">
        <v>-0.09</v>
      </c>
      <c r="E14" s="157">
        <v>0.2</v>
      </c>
      <c r="F14" s="157">
        <v>0.66</v>
      </c>
    </row>
    <row r="15" spans="1:248" ht="19.5" customHeight="1" x14ac:dyDescent="0.25">
      <c r="B15" s="409"/>
      <c r="C15" s="126" t="s">
        <v>323</v>
      </c>
      <c r="D15" s="157">
        <v>0.41</v>
      </c>
      <c r="E15" s="157">
        <v>1.0900000000000001</v>
      </c>
      <c r="F15" s="157">
        <v>0.04</v>
      </c>
    </row>
    <row r="16" spans="1:248" ht="19.5" customHeight="1" x14ac:dyDescent="0.25">
      <c r="B16" s="409"/>
      <c r="C16" s="126" t="s">
        <v>324</v>
      </c>
      <c r="D16" s="157">
        <v>0.64</v>
      </c>
      <c r="E16" s="157">
        <v>0.84</v>
      </c>
      <c r="F16" s="157">
        <v>-0.02</v>
      </c>
    </row>
    <row r="17" spans="1:6" ht="19.5" customHeight="1" x14ac:dyDescent="0.25">
      <c r="B17" s="409"/>
      <c r="C17" s="126" t="s">
        <v>325</v>
      </c>
      <c r="D17" s="157">
        <v>-7.0000000000000007E-2</v>
      </c>
      <c r="E17" s="157">
        <v>1.26</v>
      </c>
      <c r="F17" s="157">
        <v>-0.05</v>
      </c>
    </row>
    <row r="18" spans="1:6" ht="19.5" customHeight="1" x14ac:dyDescent="0.25">
      <c r="B18" s="409"/>
      <c r="C18" s="126" t="s">
        <v>326</v>
      </c>
      <c r="D18" s="157">
        <v>0.03</v>
      </c>
      <c r="E18" s="157">
        <v>0.18</v>
      </c>
      <c r="F18" s="157">
        <v>0.63</v>
      </c>
    </row>
    <row r="19" spans="1:6" ht="19.5" customHeight="1" x14ac:dyDescent="0.25">
      <c r="B19" s="409"/>
      <c r="C19" s="127" t="s">
        <v>327</v>
      </c>
      <c r="D19" s="157">
        <v>-7.0000000000000007E-2</v>
      </c>
      <c r="E19" s="157">
        <v>1.04</v>
      </c>
      <c r="F19" s="157">
        <v>0.12</v>
      </c>
    </row>
    <row r="20" spans="1:6" ht="19.5" customHeight="1" x14ac:dyDescent="0.25">
      <c r="B20" s="409"/>
      <c r="C20" s="127" t="s">
        <v>328</v>
      </c>
      <c r="D20" s="157">
        <v>-0.38</v>
      </c>
      <c r="E20" s="157">
        <v>0.11</v>
      </c>
      <c r="F20" s="157">
        <v>-0.49</v>
      </c>
    </row>
    <row r="21" spans="1:6" ht="19.5" customHeight="1" x14ac:dyDescent="0.25">
      <c r="B21" s="409"/>
      <c r="C21" s="127" t="s">
        <v>329</v>
      </c>
      <c r="D21" s="157">
        <v>-0.14000000000000001</v>
      </c>
      <c r="E21" s="157">
        <v>0.85</v>
      </c>
      <c r="F21" s="157">
        <v>0.53</v>
      </c>
    </row>
    <row r="22" spans="1:6" ht="19.5" customHeight="1" x14ac:dyDescent="0.25">
      <c r="B22" s="409"/>
      <c r="C22" s="127" t="s">
        <v>330</v>
      </c>
      <c r="D22" s="157">
        <v>0.5</v>
      </c>
      <c r="E22" s="157">
        <v>0.32</v>
      </c>
      <c r="F22" s="157">
        <v>0.6</v>
      </c>
    </row>
    <row r="23" spans="1:6" ht="19.5" customHeight="1" x14ac:dyDescent="0.25">
      <c r="B23" s="410"/>
      <c r="C23" s="127" t="s">
        <v>331</v>
      </c>
      <c r="D23" s="157">
        <v>-0.42</v>
      </c>
      <c r="E23" s="157">
        <v>0.47</v>
      </c>
      <c r="F23" s="157">
        <v>0.75</v>
      </c>
    </row>
    <row r="24" spans="1:6" s="96" customFormat="1" ht="12" customHeight="1" x14ac:dyDescent="0.25">
      <c r="A24" s="100"/>
      <c r="C24" s="97" t="s">
        <v>332</v>
      </c>
      <c r="D24" s="411" t="s">
        <v>470</v>
      </c>
      <c r="E24" s="412"/>
      <c r="F24" s="413"/>
    </row>
    <row r="25" spans="1:6" s="96" customFormat="1" ht="12" customHeight="1" x14ac:dyDescent="0.25">
      <c r="A25" s="100"/>
      <c r="C25" s="23"/>
      <c r="D25" s="414" t="s">
        <v>471</v>
      </c>
      <c r="E25" s="412"/>
      <c r="F25" s="415"/>
    </row>
    <row r="26" spans="1:6" s="96" customFormat="1" ht="12" customHeight="1" x14ac:dyDescent="0.25">
      <c r="A26" s="100"/>
      <c r="C26" s="13"/>
      <c r="D26" s="414" t="s">
        <v>472</v>
      </c>
      <c r="E26" s="412"/>
      <c r="F26" s="415"/>
    </row>
    <row r="27" spans="1:6" s="96" customFormat="1" ht="12" customHeight="1" x14ac:dyDescent="0.25">
      <c r="A27" s="100"/>
      <c r="D27" s="416"/>
      <c r="E27" s="412"/>
      <c r="F27" s="415"/>
    </row>
    <row r="28" spans="1:6" s="96" customFormat="1" ht="12" customHeight="1" x14ac:dyDescent="0.25">
      <c r="A28" s="100"/>
      <c r="D28" s="399"/>
      <c r="E28" s="400"/>
      <c r="F28" s="401"/>
    </row>
    <row r="29" spans="1:6" s="96" customFormat="1" x14ac:dyDescent="0.25">
      <c r="A29" s="100"/>
    </row>
    <row r="30" spans="1:6" s="96" customFormat="1" x14ac:dyDescent="0.25">
      <c r="A30" s="100"/>
    </row>
    <row r="31" spans="1:6" s="96" customFormat="1" x14ac:dyDescent="0.25">
      <c r="A31" s="100"/>
    </row>
    <row r="32" spans="1:6" s="96" customFormat="1" x14ac:dyDescent="0.25">
      <c r="A32" s="100"/>
    </row>
    <row r="33" spans="1:3" s="96" customFormat="1" x14ac:dyDescent="0.25">
      <c r="A33" s="100"/>
    </row>
    <row r="34" spans="1:3" s="96" customFormat="1" x14ac:dyDescent="0.25">
      <c r="A34" s="100"/>
    </row>
    <row r="35" spans="1:3" s="96" customFormat="1" x14ac:dyDescent="0.25">
      <c r="A35" s="100"/>
    </row>
    <row r="40" spans="1:3" x14ac:dyDescent="0.25">
      <c r="C40" s="98"/>
    </row>
    <row r="41" spans="1:3" x14ac:dyDescent="0.25">
      <c r="C41" s="98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81C515B9-F26C-457C-8B74-FADCD3E203FB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AB1DDEBC-4E71-4A06-AECD-A6A1FCBDBAD9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1FDE5D9D-7842-4E6E-BEC3-EB230A7EF9F5}"/>
    <dataValidation allowBlank="1" showInputMessage="1" showErrorMessage="1" promptTitle="記入例と同じ形式で記載してください。英数半角大文字" prompt="記入例_x000a_　　　　　S50～R2_x000a_          H2～R1_x000a_" sqref="D9" xr:uid="{30CA2B29-F29D-4716-9CCA-037E7066C06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44BE67D4-A45A-4A29-9F3D-DA0DCB53B096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1B553548-80A6-4F30-A95A-F87B1B95EC8A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9780BDC6-D5DF-4CE9-BE44-DC21F394EF0F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7DE43407-B37C-413B-B260-BBC8C0B1A65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I25"/>
  <sheetViews>
    <sheetView showGridLines="0" topLeftCell="B5" zoomScale="50" zoomScaleNormal="50" zoomScaleSheetLayoutView="90" workbookViewId="0">
      <selection activeCell="M12" sqref="M12"/>
    </sheetView>
  </sheetViews>
  <sheetFormatPr defaultColWidth="9" defaultRowHeight="14.15" x14ac:dyDescent="0.25"/>
  <cols>
    <col min="1" max="1" width="2.4609375" style="13" hidden="1" customWidth="1"/>
    <col min="2" max="2" width="6.921875" style="13" customWidth="1"/>
    <col min="3" max="3" width="14.23046875" style="13" customWidth="1"/>
    <col min="4" max="9" width="26.23046875" style="13" customWidth="1"/>
    <col min="10" max="16384" width="9" style="13"/>
  </cols>
  <sheetData>
    <row r="1" spans="1:9" ht="18" x14ac:dyDescent="0.25">
      <c r="B1" s="85" t="s">
        <v>333</v>
      </c>
    </row>
    <row r="2" spans="1:9" x14ac:dyDescent="0.25">
      <c r="A2" s="20">
        <f>IF(COUNTA(D4:G21)&lt;&gt;0,1,2)</f>
        <v>1</v>
      </c>
      <c r="B2" s="14" t="s">
        <v>193</v>
      </c>
      <c r="D2" s="14"/>
      <c r="E2" s="15"/>
      <c r="F2" s="15"/>
      <c r="G2" s="15"/>
    </row>
    <row r="3" spans="1:9" ht="18.75" customHeight="1" x14ac:dyDescent="0.25">
      <c r="B3" s="417" t="str">
        <f>IF(ｼｰﾄ0!C4="","",ｼｰﾄ0!C3   &amp; (ｼｰﾄ0!C4) )</f>
        <v>埼玉県関東平野</v>
      </c>
      <c r="C3" s="417"/>
      <c r="D3" s="310"/>
      <c r="E3" s="311"/>
      <c r="F3" s="311"/>
      <c r="G3" s="311"/>
    </row>
    <row r="4" spans="1:9" ht="27" customHeight="1" x14ac:dyDescent="0.25">
      <c r="B4" s="418" t="s">
        <v>334</v>
      </c>
      <c r="C4" s="419"/>
      <c r="D4" s="312" t="s">
        <v>578</v>
      </c>
      <c r="E4" s="313" t="s">
        <v>579</v>
      </c>
      <c r="F4" s="313" t="s">
        <v>580</v>
      </c>
      <c r="G4" s="313" t="s">
        <v>581</v>
      </c>
      <c r="H4" s="313" t="s">
        <v>582</v>
      </c>
      <c r="I4" s="313" t="s">
        <v>583</v>
      </c>
    </row>
    <row r="5" spans="1:9" ht="27" customHeight="1" x14ac:dyDescent="0.25">
      <c r="B5" s="418" t="s">
        <v>335</v>
      </c>
      <c r="C5" s="419"/>
      <c r="D5" s="314" t="s">
        <v>584</v>
      </c>
      <c r="E5" s="315" t="s">
        <v>585</v>
      </c>
      <c r="F5" s="315" t="s">
        <v>586</v>
      </c>
      <c r="G5" s="315" t="s">
        <v>587</v>
      </c>
      <c r="H5" s="315" t="s">
        <v>588</v>
      </c>
      <c r="I5" s="315" t="s">
        <v>589</v>
      </c>
    </row>
    <row r="6" spans="1:9" ht="27" customHeight="1" x14ac:dyDescent="0.25">
      <c r="B6" s="418" t="s">
        <v>336</v>
      </c>
      <c r="C6" s="419"/>
      <c r="D6" s="314">
        <v>4.1900000000000004</v>
      </c>
      <c r="E6" s="315">
        <v>7.82</v>
      </c>
      <c r="F6" s="315" t="s">
        <v>590</v>
      </c>
      <c r="G6" s="315" t="s">
        <v>591</v>
      </c>
      <c r="H6" s="315">
        <v>75.03</v>
      </c>
      <c r="I6" s="315">
        <v>9.5500000000000007</v>
      </c>
    </row>
    <row r="7" spans="1:9" ht="27" customHeight="1" x14ac:dyDescent="0.25">
      <c r="B7" s="418" t="s">
        <v>337</v>
      </c>
      <c r="C7" s="419"/>
      <c r="D7" s="314" t="s">
        <v>592</v>
      </c>
      <c r="E7" s="315" t="s">
        <v>593</v>
      </c>
      <c r="F7" s="315" t="s">
        <v>594</v>
      </c>
      <c r="G7" s="315" t="s">
        <v>595</v>
      </c>
      <c r="H7" s="315" t="s">
        <v>596</v>
      </c>
      <c r="I7" s="315" t="s">
        <v>597</v>
      </c>
    </row>
    <row r="8" spans="1:9" ht="27" customHeight="1" x14ac:dyDescent="0.25">
      <c r="B8" s="418" t="s">
        <v>314</v>
      </c>
      <c r="C8" s="419"/>
      <c r="D8" s="314" t="s">
        <v>612</v>
      </c>
      <c r="E8" s="314" t="s">
        <v>612</v>
      </c>
      <c r="F8" s="314" t="s">
        <v>612</v>
      </c>
      <c r="G8" s="314" t="s">
        <v>612</v>
      </c>
      <c r="H8" s="314" t="s">
        <v>612</v>
      </c>
      <c r="I8" s="314" t="s">
        <v>612</v>
      </c>
    </row>
    <row r="9" spans="1:9" ht="27" customHeight="1" x14ac:dyDescent="0.25">
      <c r="B9" s="418" t="s">
        <v>338</v>
      </c>
      <c r="C9" s="419"/>
      <c r="D9" s="314" t="s">
        <v>598</v>
      </c>
      <c r="E9" s="315" t="s">
        <v>598</v>
      </c>
      <c r="F9" s="315" t="s">
        <v>598</v>
      </c>
      <c r="G9" s="315" t="s">
        <v>598</v>
      </c>
      <c r="H9" s="315" t="s">
        <v>598</v>
      </c>
      <c r="I9" s="315" t="s">
        <v>598</v>
      </c>
    </row>
    <row r="10" spans="1:9" ht="27" customHeight="1" x14ac:dyDescent="0.25">
      <c r="B10" s="418" t="s">
        <v>339</v>
      </c>
      <c r="C10" s="419"/>
      <c r="D10" s="314" t="s">
        <v>599</v>
      </c>
      <c r="E10" s="315" t="s">
        <v>600</v>
      </c>
      <c r="F10" s="315" t="s">
        <v>601</v>
      </c>
      <c r="G10" s="315" t="s">
        <v>602</v>
      </c>
      <c r="H10" s="315" t="s">
        <v>603</v>
      </c>
      <c r="I10" s="315" t="s">
        <v>604</v>
      </c>
    </row>
    <row r="11" spans="1:9" ht="27" customHeight="1" x14ac:dyDescent="0.25">
      <c r="B11" s="422" t="s">
        <v>340</v>
      </c>
      <c r="C11" s="423"/>
      <c r="D11" s="314" t="s">
        <v>606</v>
      </c>
      <c r="E11" s="315" t="s">
        <v>607</v>
      </c>
      <c r="F11" s="315" t="s">
        <v>608</v>
      </c>
      <c r="G11" s="315" t="s">
        <v>609</v>
      </c>
      <c r="H11" s="315" t="s">
        <v>610</v>
      </c>
      <c r="I11" s="315" t="s">
        <v>611</v>
      </c>
    </row>
    <row r="12" spans="1:9" ht="18.75" customHeight="1" x14ac:dyDescent="0.25">
      <c r="B12" s="424" t="s">
        <v>341</v>
      </c>
      <c r="C12" s="313" t="s">
        <v>342</v>
      </c>
      <c r="D12" s="316">
        <v>13.23</v>
      </c>
      <c r="E12" s="317">
        <v>8.9</v>
      </c>
      <c r="F12" s="317">
        <v>12.15</v>
      </c>
      <c r="G12" s="317">
        <v>18.32</v>
      </c>
      <c r="H12" s="319">
        <v>56.25</v>
      </c>
      <c r="I12" s="319">
        <v>20.21</v>
      </c>
    </row>
    <row r="13" spans="1:9" ht="18.75" customHeight="1" x14ac:dyDescent="0.25">
      <c r="B13" s="425"/>
      <c r="C13" s="313" t="s">
        <v>323</v>
      </c>
      <c r="D13" s="316">
        <v>13.07</v>
      </c>
      <c r="E13" s="317">
        <v>8.84</v>
      </c>
      <c r="F13" s="317">
        <v>11.85</v>
      </c>
      <c r="G13" s="317">
        <v>18.2</v>
      </c>
      <c r="H13" s="319">
        <v>56.06</v>
      </c>
      <c r="I13" s="319">
        <v>19.809999999999999</v>
      </c>
    </row>
    <row r="14" spans="1:9" ht="18.75" customHeight="1" x14ac:dyDescent="0.25">
      <c r="B14" s="425"/>
      <c r="C14" s="313" t="s">
        <v>324</v>
      </c>
      <c r="D14" s="316">
        <v>13.43</v>
      </c>
      <c r="E14" s="317">
        <v>9.2100000000000009</v>
      </c>
      <c r="F14" s="317">
        <v>11.56</v>
      </c>
      <c r="G14" s="317">
        <v>18.55</v>
      </c>
      <c r="H14" s="319">
        <v>55.44</v>
      </c>
      <c r="I14" s="319">
        <v>20.260000000000002</v>
      </c>
    </row>
    <row r="15" spans="1:9" ht="18.75" customHeight="1" x14ac:dyDescent="0.25">
      <c r="B15" s="425"/>
      <c r="C15" s="313" t="s">
        <v>325</v>
      </c>
      <c r="D15" s="316">
        <v>13.44</v>
      </c>
      <c r="E15" s="317">
        <v>9.17</v>
      </c>
      <c r="F15" s="317">
        <v>11.33</v>
      </c>
      <c r="G15" s="317">
        <v>18.39</v>
      </c>
      <c r="H15" s="319">
        <v>54.67</v>
      </c>
      <c r="I15" s="319">
        <v>20.73</v>
      </c>
    </row>
    <row r="16" spans="1:9" ht="18.75" customHeight="1" x14ac:dyDescent="0.25">
      <c r="B16" s="426" t="s">
        <v>343</v>
      </c>
      <c r="C16" s="126" t="s">
        <v>344</v>
      </c>
      <c r="D16" s="316">
        <v>12.76</v>
      </c>
      <c r="E16" s="317">
        <v>8.4600000000000009</v>
      </c>
      <c r="F16" s="317">
        <v>11.03</v>
      </c>
      <c r="G16" s="317">
        <v>17.61</v>
      </c>
      <c r="H16" s="319">
        <v>53.41</v>
      </c>
      <c r="I16" s="319">
        <v>19.68</v>
      </c>
    </row>
    <row r="17" spans="2:9" ht="18.75" customHeight="1" x14ac:dyDescent="0.25">
      <c r="B17" s="426"/>
      <c r="C17" s="126" t="s">
        <v>327</v>
      </c>
      <c r="D17" s="316" t="s">
        <v>605</v>
      </c>
      <c r="E17" s="317">
        <v>8.2799999999999994</v>
      </c>
      <c r="F17" s="317">
        <v>10.51</v>
      </c>
      <c r="G17" s="317">
        <v>17.329999999999998</v>
      </c>
      <c r="H17" s="319">
        <v>52.01</v>
      </c>
      <c r="I17" s="319">
        <v>19.170000000000002</v>
      </c>
    </row>
    <row r="18" spans="2:9" ht="18.75" customHeight="1" x14ac:dyDescent="0.25">
      <c r="B18" s="426"/>
      <c r="C18" s="126" t="s">
        <v>328</v>
      </c>
      <c r="D18" s="316">
        <v>12.468</v>
      </c>
      <c r="E18" s="317">
        <v>8.9766666666666666</v>
      </c>
      <c r="F18" s="317">
        <v>10.152500000000002</v>
      </c>
      <c r="G18" s="317">
        <v>17.775833333333335</v>
      </c>
      <c r="H18" s="319">
        <v>51.782500000000006</v>
      </c>
      <c r="I18" s="319">
        <v>19.387499999999999</v>
      </c>
    </row>
    <row r="19" spans="2:9" ht="18.75" customHeight="1" x14ac:dyDescent="0.25">
      <c r="B19" s="426"/>
      <c r="C19" s="126" t="s">
        <v>329</v>
      </c>
      <c r="D19" s="316">
        <v>11.450833333333335</v>
      </c>
      <c r="E19" s="317">
        <v>7.972500000000001</v>
      </c>
      <c r="F19" s="317">
        <v>9.7583333333333346</v>
      </c>
      <c r="G19" s="317">
        <v>16.678333333333331</v>
      </c>
      <c r="H19" s="319">
        <v>50.848333333333329</v>
      </c>
      <c r="I19" s="319">
        <v>17.943333333333332</v>
      </c>
    </row>
    <row r="20" spans="2:9" ht="18.75" customHeight="1" x14ac:dyDescent="0.25">
      <c r="B20" s="426"/>
      <c r="C20" s="126" t="s">
        <v>330</v>
      </c>
      <c r="D20" s="316">
        <v>11.35</v>
      </c>
      <c r="E20" s="317">
        <v>7.77</v>
      </c>
      <c r="F20" s="317">
        <v>9.23</v>
      </c>
      <c r="G20" s="317">
        <v>16.149999999999999</v>
      </c>
      <c r="H20" s="319">
        <v>50.04</v>
      </c>
      <c r="I20" s="319">
        <v>17.559999999999999</v>
      </c>
    </row>
    <row r="21" spans="2:9" ht="18.75" customHeight="1" x14ac:dyDescent="0.25">
      <c r="B21" s="427"/>
      <c r="C21" s="126" t="s">
        <v>331</v>
      </c>
      <c r="D21" s="316">
        <v>11.55</v>
      </c>
      <c r="E21" s="317">
        <v>7.67</v>
      </c>
      <c r="F21" s="317">
        <v>8.94</v>
      </c>
      <c r="G21" s="317">
        <v>15.76</v>
      </c>
      <c r="H21" s="319">
        <v>49.4</v>
      </c>
      <c r="I21" s="319">
        <v>17.55</v>
      </c>
    </row>
    <row r="22" spans="2:9" x14ac:dyDescent="0.25">
      <c r="B22" s="15"/>
      <c r="C22" s="318" t="s">
        <v>345</v>
      </c>
      <c r="D22" s="428" t="s">
        <v>346</v>
      </c>
      <c r="E22" s="429"/>
      <c r="F22" s="429"/>
      <c r="G22" s="429"/>
      <c r="I22" s="321"/>
    </row>
    <row r="23" spans="2:9" x14ac:dyDescent="0.25">
      <c r="B23" s="15"/>
      <c r="C23" s="15"/>
      <c r="D23" s="420" t="s">
        <v>347</v>
      </c>
      <c r="E23" s="412"/>
      <c r="F23" s="412"/>
      <c r="G23" s="412"/>
      <c r="I23" s="321"/>
    </row>
    <row r="24" spans="2:9" x14ac:dyDescent="0.25">
      <c r="B24" s="15"/>
      <c r="C24" s="15"/>
      <c r="D24" s="420"/>
      <c r="E24" s="412"/>
      <c r="F24" s="412"/>
      <c r="G24" s="412"/>
      <c r="I24" s="321"/>
    </row>
    <row r="25" spans="2:9" x14ac:dyDescent="0.25">
      <c r="B25" s="15"/>
      <c r="C25" s="15"/>
      <c r="D25" s="421"/>
      <c r="E25" s="400"/>
      <c r="F25" s="400"/>
      <c r="G25" s="400"/>
      <c r="H25" s="320"/>
      <c r="I25" s="322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5" zoomScaleNormal="100" zoomScaleSheetLayoutView="90" workbookViewId="0">
      <pane xSplit="3" ySplit="1" topLeftCell="E6" activePane="bottomRight" state="frozen"/>
      <selection activeCell="B5" sqref="B5"/>
      <selection pane="topRight" activeCell="E5" sqref="E5"/>
      <selection pane="bottomLeft" activeCell="B6" sqref="B6"/>
      <selection pane="bottomRight" activeCell="S7" sqref="S7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69140625" style="20" customWidth="1"/>
    <col min="4" max="4" width="10.4609375" style="20" customWidth="1"/>
    <col min="5" max="8" width="8.69140625" style="20" customWidth="1"/>
    <col min="9" max="12" width="12" style="20" customWidth="1"/>
    <col min="13" max="16384" width="9" style="20"/>
  </cols>
  <sheetData>
    <row r="1" spans="1:18" s="13" customFormat="1" ht="18" x14ac:dyDescent="0.25">
      <c r="B1" s="85" t="s">
        <v>348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349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438" t="str">
        <f>IF(ｼｰﾄ0!C4="","",ｼｰﾄ0!C3   &amp; (ｼｰﾄ0!C4) )</f>
        <v>埼玉県関東平野</v>
      </c>
      <c r="C4" s="438"/>
      <c r="D4" s="14"/>
      <c r="E4" s="22"/>
      <c r="F4" s="22"/>
      <c r="G4" s="22"/>
      <c r="H4" s="22"/>
    </row>
    <row r="5" spans="1:18" ht="48.65" customHeight="1" x14ac:dyDescent="0.25">
      <c r="A5" s="24"/>
      <c r="B5" s="439" t="s">
        <v>574</v>
      </c>
      <c r="C5" s="442" t="s">
        <v>350</v>
      </c>
      <c r="D5" s="158"/>
      <c r="E5" s="445" t="s">
        <v>351</v>
      </c>
      <c r="F5" s="446"/>
      <c r="G5" s="446"/>
      <c r="H5" s="447"/>
      <c r="I5" s="454" t="s">
        <v>575</v>
      </c>
      <c r="J5" s="455"/>
      <c r="K5" s="456" t="s">
        <v>576</v>
      </c>
      <c r="L5" s="457"/>
    </row>
    <row r="6" spans="1:18" ht="37.5" customHeight="1" x14ac:dyDescent="0.25">
      <c r="A6" s="24"/>
      <c r="B6" s="440"/>
      <c r="C6" s="443"/>
      <c r="D6" s="448" t="s">
        <v>352</v>
      </c>
      <c r="E6" s="450" t="s">
        <v>34</v>
      </c>
      <c r="F6" s="452" t="s">
        <v>35</v>
      </c>
      <c r="G6" s="452" t="s">
        <v>36</v>
      </c>
      <c r="H6" s="448" t="s">
        <v>353</v>
      </c>
      <c r="I6" s="159" t="s">
        <v>354</v>
      </c>
      <c r="J6" s="160" t="s">
        <v>355</v>
      </c>
      <c r="K6" s="159" t="s">
        <v>356</v>
      </c>
      <c r="L6" s="161" t="s">
        <v>357</v>
      </c>
    </row>
    <row r="7" spans="1:18" ht="29.15" customHeight="1" thickBot="1" x14ac:dyDescent="0.3">
      <c r="A7" s="24"/>
      <c r="B7" s="441"/>
      <c r="C7" s="444"/>
      <c r="D7" s="449"/>
      <c r="E7" s="451"/>
      <c r="F7" s="453"/>
      <c r="G7" s="453"/>
      <c r="H7" s="449"/>
      <c r="I7" s="162" t="s">
        <v>358</v>
      </c>
      <c r="J7" s="163" t="s">
        <v>359</v>
      </c>
      <c r="K7" s="164" t="s">
        <v>360</v>
      </c>
      <c r="L7" s="165" t="s">
        <v>361</v>
      </c>
    </row>
    <row r="8" spans="1:18" ht="19.5" customHeight="1" thickTop="1" x14ac:dyDescent="0.25">
      <c r="A8" s="25">
        <f>IF(COUNTIF(E8:E67,"/")&gt;=1,1,"")</f>
        <v>1</v>
      </c>
      <c r="B8" s="173" t="s">
        <v>306</v>
      </c>
      <c r="C8" s="174">
        <v>217.4</v>
      </c>
      <c r="D8" s="174">
        <v>0</v>
      </c>
      <c r="E8" s="175" t="s">
        <v>473</v>
      </c>
      <c r="F8" s="175" t="s">
        <v>473</v>
      </c>
      <c r="G8" s="175" t="s">
        <v>473</v>
      </c>
      <c r="H8" s="175" t="s">
        <v>473</v>
      </c>
      <c r="I8" s="175" t="s">
        <v>364</v>
      </c>
      <c r="J8" s="175" t="s">
        <v>365</v>
      </c>
      <c r="K8" s="175" t="s">
        <v>366</v>
      </c>
      <c r="L8" s="175" t="s">
        <v>474</v>
      </c>
    </row>
    <row r="9" spans="1:18" ht="19.5" customHeight="1" x14ac:dyDescent="0.25">
      <c r="A9" s="25">
        <f>IF(COUNTIF(E8:E67,"-")&gt;=1,2,"")</f>
        <v>2</v>
      </c>
      <c r="B9" s="173" t="s">
        <v>475</v>
      </c>
      <c r="C9" s="174"/>
      <c r="D9" s="174"/>
      <c r="E9" s="175" t="s">
        <v>473</v>
      </c>
      <c r="F9" s="175" t="s">
        <v>473</v>
      </c>
      <c r="G9" s="175" t="s">
        <v>473</v>
      </c>
      <c r="H9" s="175" t="s">
        <v>473</v>
      </c>
      <c r="I9" s="176" t="s">
        <v>364</v>
      </c>
      <c r="J9" s="177"/>
      <c r="K9" s="177" t="s">
        <v>366</v>
      </c>
      <c r="L9" s="177" t="s">
        <v>474</v>
      </c>
    </row>
    <row r="10" spans="1:18" ht="42.45" x14ac:dyDescent="0.25">
      <c r="A10" s="25" t="str">
        <f>IF(COUNTIF(E8:E67,"#")&gt;=1,4,"")</f>
        <v/>
      </c>
      <c r="B10" s="173" t="s">
        <v>476</v>
      </c>
      <c r="C10" s="174"/>
      <c r="D10" s="174"/>
      <c r="E10" s="175" t="s">
        <v>473</v>
      </c>
      <c r="F10" s="175" t="s">
        <v>473</v>
      </c>
      <c r="G10" s="175" t="s">
        <v>473</v>
      </c>
      <c r="H10" s="175" t="s">
        <v>473</v>
      </c>
      <c r="I10" s="176" t="s">
        <v>364</v>
      </c>
      <c r="J10" s="177"/>
      <c r="K10" s="177" t="s">
        <v>366</v>
      </c>
      <c r="L10" s="177"/>
    </row>
    <row r="11" spans="1:18" ht="42.45" x14ac:dyDescent="0.25">
      <c r="A11" s="24"/>
      <c r="B11" s="173" t="s">
        <v>477</v>
      </c>
      <c r="C11" s="174"/>
      <c r="D11" s="174"/>
      <c r="E11" s="175" t="s">
        <v>473</v>
      </c>
      <c r="F11" s="175" t="s">
        <v>473</v>
      </c>
      <c r="G11" s="175" t="s">
        <v>473</v>
      </c>
      <c r="H11" s="175" t="s">
        <v>473</v>
      </c>
      <c r="I11" s="176"/>
      <c r="J11" s="177" t="s">
        <v>365</v>
      </c>
      <c r="K11" s="177" t="s">
        <v>366</v>
      </c>
      <c r="L11" s="177"/>
    </row>
    <row r="12" spans="1:18" ht="19.5" customHeight="1" x14ac:dyDescent="0.25">
      <c r="A12" s="25">
        <f>IF(COUNTIF(F8:F67,"-")&gt;=1,2,"")</f>
        <v>2</v>
      </c>
      <c r="B12" s="173" t="s">
        <v>478</v>
      </c>
      <c r="C12" s="174"/>
      <c r="D12" s="174"/>
      <c r="E12" s="175" t="s">
        <v>473</v>
      </c>
      <c r="F12" s="175" t="s">
        <v>473</v>
      </c>
      <c r="G12" s="175" t="s">
        <v>473</v>
      </c>
      <c r="H12" s="175" t="s">
        <v>473</v>
      </c>
      <c r="I12" s="176" t="s">
        <v>364</v>
      </c>
      <c r="J12" s="177"/>
      <c r="K12" s="177" t="s">
        <v>366</v>
      </c>
      <c r="L12" s="177" t="s">
        <v>474</v>
      </c>
    </row>
    <row r="13" spans="1:18" ht="19.5" customHeight="1" x14ac:dyDescent="0.25">
      <c r="A13" s="25">
        <f>IF(COUNTIF(F8:F67,"/")&gt;=1,1,"")</f>
        <v>1</v>
      </c>
      <c r="B13" s="173" t="s">
        <v>479</v>
      </c>
      <c r="C13" s="174"/>
      <c r="D13" s="174"/>
      <c r="E13" s="175" t="s">
        <v>473</v>
      </c>
      <c r="F13" s="175" t="s">
        <v>473</v>
      </c>
      <c r="G13" s="175" t="s">
        <v>473</v>
      </c>
      <c r="H13" s="175" t="s">
        <v>473</v>
      </c>
      <c r="I13" s="176" t="s">
        <v>364</v>
      </c>
      <c r="J13" s="177"/>
      <c r="K13" s="177" t="s">
        <v>366</v>
      </c>
      <c r="L13" s="177" t="s">
        <v>474</v>
      </c>
      <c r="R13" s="20" t="s">
        <v>362</v>
      </c>
    </row>
    <row r="14" spans="1:18" ht="19.5" customHeight="1" x14ac:dyDescent="0.25">
      <c r="A14" s="25" t="str">
        <f>IF(COUNTIF(F8:F67,"#")&gt;=1,4,"")</f>
        <v/>
      </c>
      <c r="B14" s="173" t="s">
        <v>480</v>
      </c>
      <c r="C14" s="174"/>
      <c r="D14" s="174"/>
      <c r="E14" s="175" t="s">
        <v>473</v>
      </c>
      <c r="F14" s="175" t="s">
        <v>473</v>
      </c>
      <c r="G14" s="175" t="s">
        <v>473</v>
      </c>
      <c r="H14" s="175" t="s">
        <v>473</v>
      </c>
      <c r="I14" s="176" t="s">
        <v>364</v>
      </c>
      <c r="J14" s="177"/>
      <c r="K14" s="177" t="s">
        <v>366</v>
      </c>
      <c r="L14" s="177" t="s">
        <v>474</v>
      </c>
    </row>
    <row r="15" spans="1:18" ht="19.5" customHeight="1" x14ac:dyDescent="0.25">
      <c r="A15" s="24"/>
      <c r="B15" s="173" t="s">
        <v>481</v>
      </c>
      <c r="C15" s="174"/>
      <c r="D15" s="174"/>
      <c r="E15" s="175" t="s">
        <v>473</v>
      </c>
      <c r="F15" s="175" t="s">
        <v>473</v>
      </c>
      <c r="G15" s="175" t="s">
        <v>473</v>
      </c>
      <c r="H15" s="175" t="s">
        <v>473</v>
      </c>
      <c r="I15" s="176"/>
      <c r="J15" s="177"/>
      <c r="K15" s="177"/>
      <c r="L15" s="177"/>
    </row>
    <row r="16" spans="1:18" ht="19.5" customHeight="1" x14ac:dyDescent="0.25">
      <c r="A16" s="25">
        <f>IF(COUNTIF(G8:G67,"/")&gt;=1,1,"")</f>
        <v>1</v>
      </c>
      <c r="B16" s="173" t="s">
        <v>482</v>
      </c>
      <c r="C16" s="174"/>
      <c r="D16" s="174"/>
      <c r="E16" s="175" t="s">
        <v>473</v>
      </c>
      <c r="F16" s="175" t="s">
        <v>473</v>
      </c>
      <c r="G16" s="175" t="s">
        <v>473</v>
      </c>
      <c r="H16" s="175" t="s">
        <v>473</v>
      </c>
      <c r="I16" s="176" t="s">
        <v>364</v>
      </c>
      <c r="J16" s="177"/>
      <c r="K16" s="177" t="s">
        <v>366</v>
      </c>
      <c r="L16" s="177" t="s">
        <v>474</v>
      </c>
    </row>
    <row r="17" spans="1:12" ht="28.3" x14ac:dyDescent="0.25">
      <c r="A17" s="25">
        <f>IF(COUNTIF(G8:G67,"-")&gt;=1,2,"")</f>
        <v>2</v>
      </c>
      <c r="B17" s="173" t="s">
        <v>483</v>
      </c>
      <c r="C17" s="174"/>
      <c r="D17" s="174"/>
      <c r="E17" s="175" t="s">
        <v>473</v>
      </c>
      <c r="F17" s="175" t="s">
        <v>473</v>
      </c>
      <c r="G17" s="175" t="s">
        <v>473</v>
      </c>
      <c r="H17" s="175" t="s">
        <v>473</v>
      </c>
      <c r="I17" s="176"/>
      <c r="J17" s="177"/>
      <c r="K17" s="177" t="s">
        <v>366</v>
      </c>
      <c r="L17" s="177"/>
    </row>
    <row r="18" spans="1:12" ht="28.3" x14ac:dyDescent="0.25">
      <c r="A18" s="25" t="str">
        <f>IF(COUNTIF(G8:G67,"#")&gt;=1,4,"")</f>
        <v/>
      </c>
      <c r="B18" s="173" t="s">
        <v>484</v>
      </c>
      <c r="C18" s="174"/>
      <c r="D18" s="174"/>
      <c r="E18" s="175" t="s">
        <v>473</v>
      </c>
      <c r="F18" s="175" t="s">
        <v>473</v>
      </c>
      <c r="G18" s="175" t="s">
        <v>473</v>
      </c>
      <c r="H18" s="175" t="s">
        <v>473</v>
      </c>
      <c r="I18" s="176"/>
      <c r="J18" s="177"/>
      <c r="K18" s="177"/>
      <c r="L18" s="177"/>
    </row>
    <row r="19" spans="1:12" ht="19.5" customHeight="1" x14ac:dyDescent="0.25">
      <c r="A19" s="24"/>
      <c r="B19" s="173" t="s">
        <v>485</v>
      </c>
      <c r="C19" s="174"/>
      <c r="D19" s="174"/>
      <c r="E19" s="175" t="s">
        <v>539</v>
      </c>
      <c r="F19" s="175" t="s">
        <v>539</v>
      </c>
      <c r="G19" s="175" t="s">
        <v>539</v>
      </c>
      <c r="H19" s="175" t="s">
        <v>539</v>
      </c>
      <c r="I19" s="176"/>
      <c r="J19" s="177" t="s">
        <v>365</v>
      </c>
      <c r="K19" s="177" t="s">
        <v>366</v>
      </c>
      <c r="L19" s="177"/>
    </row>
    <row r="20" spans="1:12" ht="19.5" customHeight="1" x14ac:dyDescent="0.25">
      <c r="A20" s="25">
        <f>IF(COUNTIF(H8:H67,"/")&gt;=1,1,"")</f>
        <v>1</v>
      </c>
      <c r="B20" s="173" t="s">
        <v>486</v>
      </c>
      <c r="C20" s="174"/>
      <c r="D20" s="174"/>
      <c r="E20" s="175" t="s">
        <v>473</v>
      </c>
      <c r="F20" s="175" t="s">
        <v>473</v>
      </c>
      <c r="G20" s="175" t="s">
        <v>473</v>
      </c>
      <c r="H20" s="175" t="s">
        <v>473</v>
      </c>
      <c r="I20" s="176" t="s">
        <v>364</v>
      </c>
      <c r="J20" s="177"/>
      <c r="K20" s="177" t="s">
        <v>366</v>
      </c>
      <c r="L20" s="177" t="s">
        <v>474</v>
      </c>
    </row>
    <row r="21" spans="1:12" ht="19.5" customHeight="1" x14ac:dyDescent="0.25">
      <c r="A21" s="25">
        <f>IF(COUNTIF(H8:H67,"-")&gt;=1,2,"")</f>
        <v>2</v>
      </c>
      <c r="B21" s="173" t="s">
        <v>487</v>
      </c>
      <c r="C21" s="174"/>
      <c r="D21" s="174"/>
      <c r="E21" s="175" t="s">
        <v>473</v>
      </c>
      <c r="F21" s="175" t="s">
        <v>473</v>
      </c>
      <c r="G21" s="175" t="s">
        <v>473</v>
      </c>
      <c r="H21" s="175" t="s">
        <v>473</v>
      </c>
      <c r="I21" s="176" t="s">
        <v>364</v>
      </c>
      <c r="J21" s="177"/>
      <c r="K21" s="177" t="s">
        <v>366</v>
      </c>
      <c r="L21" s="177" t="s">
        <v>474</v>
      </c>
    </row>
    <row r="22" spans="1:12" ht="19.5" customHeight="1" x14ac:dyDescent="0.25">
      <c r="A22" s="25" t="str">
        <f>IF(COUNTIF(H8:H67,"#")&gt;=1,4,"")</f>
        <v/>
      </c>
      <c r="B22" s="173" t="s">
        <v>488</v>
      </c>
      <c r="C22" s="174"/>
      <c r="D22" s="174"/>
      <c r="E22" s="175" t="s">
        <v>473</v>
      </c>
      <c r="F22" s="175" t="s">
        <v>473</v>
      </c>
      <c r="G22" s="175" t="s">
        <v>473</v>
      </c>
      <c r="H22" s="175" t="s">
        <v>473</v>
      </c>
      <c r="I22" s="176" t="s">
        <v>364</v>
      </c>
      <c r="J22" s="177"/>
      <c r="K22" s="177" t="s">
        <v>366</v>
      </c>
      <c r="L22" s="177" t="s">
        <v>474</v>
      </c>
    </row>
    <row r="23" spans="1:12" ht="19.5" customHeight="1" x14ac:dyDescent="0.25">
      <c r="B23" s="173" t="s">
        <v>489</v>
      </c>
      <c r="C23" s="174"/>
      <c r="D23" s="174"/>
      <c r="E23" s="175" t="s">
        <v>473</v>
      </c>
      <c r="F23" s="175" t="s">
        <v>473</v>
      </c>
      <c r="G23" s="175" t="s">
        <v>473</v>
      </c>
      <c r="H23" s="175" t="s">
        <v>473</v>
      </c>
      <c r="I23" s="176" t="s">
        <v>364</v>
      </c>
      <c r="J23" s="177"/>
      <c r="K23" s="177" t="s">
        <v>366</v>
      </c>
      <c r="L23" s="177" t="s">
        <v>474</v>
      </c>
    </row>
    <row r="24" spans="1:12" ht="19.5" customHeight="1" x14ac:dyDescent="0.25">
      <c r="B24" s="173" t="s">
        <v>490</v>
      </c>
      <c r="C24" s="174"/>
      <c r="D24" s="174"/>
      <c r="E24" s="175" t="s">
        <v>473</v>
      </c>
      <c r="F24" s="175" t="s">
        <v>473</v>
      </c>
      <c r="G24" s="175" t="s">
        <v>473</v>
      </c>
      <c r="H24" s="175" t="s">
        <v>473</v>
      </c>
      <c r="I24" s="176"/>
      <c r="J24" s="177" t="s">
        <v>365</v>
      </c>
      <c r="K24" s="177" t="s">
        <v>366</v>
      </c>
      <c r="L24" s="177"/>
    </row>
    <row r="25" spans="1:12" ht="19.5" customHeight="1" x14ac:dyDescent="0.25">
      <c r="B25" s="173" t="s">
        <v>491</v>
      </c>
      <c r="C25" s="174"/>
      <c r="D25" s="174"/>
      <c r="E25" s="175" t="s">
        <v>473</v>
      </c>
      <c r="F25" s="175" t="s">
        <v>473</v>
      </c>
      <c r="G25" s="175" t="s">
        <v>473</v>
      </c>
      <c r="H25" s="175" t="s">
        <v>473</v>
      </c>
      <c r="I25" s="176" t="s">
        <v>364</v>
      </c>
      <c r="J25" s="177"/>
      <c r="K25" s="177" t="s">
        <v>366</v>
      </c>
      <c r="L25" s="177" t="s">
        <v>474</v>
      </c>
    </row>
    <row r="26" spans="1:12" ht="19.5" customHeight="1" x14ac:dyDescent="0.25">
      <c r="B26" s="173" t="s">
        <v>492</v>
      </c>
      <c r="C26" s="174"/>
      <c r="D26" s="174"/>
      <c r="E26" s="175" t="s">
        <v>473</v>
      </c>
      <c r="F26" s="175" t="s">
        <v>473</v>
      </c>
      <c r="G26" s="175" t="s">
        <v>473</v>
      </c>
      <c r="H26" s="175" t="s">
        <v>473</v>
      </c>
      <c r="I26" s="176" t="s">
        <v>364</v>
      </c>
      <c r="J26" s="177"/>
      <c r="K26" s="177" t="s">
        <v>366</v>
      </c>
      <c r="L26" s="177" t="s">
        <v>474</v>
      </c>
    </row>
    <row r="27" spans="1:12" ht="19.5" customHeight="1" x14ac:dyDescent="0.25">
      <c r="B27" s="173" t="s">
        <v>493</v>
      </c>
      <c r="C27" s="174"/>
      <c r="D27" s="174"/>
      <c r="E27" s="175" t="s">
        <v>473</v>
      </c>
      <c r="F27" s="175" t="s">
        <v>473</v>
      </c>
      <c r="G27" s="175" t="s">
        <v>473</v>
      </c>
      <c r="H27" s="175" t="s">
        <v>473</v>
      </c>
      <c r="I27" s="176" t="s">
        <v>364</v>
      </c>
      <c r="J27" s="177"/>
      <c r="K27" s="177" t="s">
        <v>366</v>
      </c>
      <c r="L27" s="177" t="s">
        <v>474</v>
      </c>
    </row>
    <row r="28" spans="1:12" ht="19.5" customHeight="1" x14ac:dyDescent="0.25">
      <c r="B28" s="173" t="s">
        <v>494</v>
      </c>
      <c r="C28" s="174"/>
      <c r="D28" s="174"/>
      <c r="E28" s="175" t="s">
        <v>473</v>
      </c>
      <c r="F28" s="175" t="s">
        <v>473</v>
      </c>
      <c r="G28" s="175" t="s">
        <v>473</v>
      </c>
      <c r="H28" s="175" t="s">
        <v>473</v>
      </c>
      <c r="I28" s="176" t="s">
        <v>364</v>
      </c>
      <c r="J28" s="177"/>
      <c r="K28" s="177" t="s">
        <v>366</v>
      </c>
      <c r="L28" s="177" t="s">
        <v>474</v>
      </c>
    </row>
    <row r="29" spans="1:12" ht="19.5" customHeight="1" x14ac:dyDescent="0.25">
      <c r="B29" s="173" t="s">
        <v>495</v>
      </c>
      <c r="C29" s="174"/>
      <c r="D29" s="174"/>
      <c r="E29" s="175" t="s">
        <v>473</v>
      </c>
      <c r="F29" s="175" t="s">
        <v>473</v>
      </c>
      <c r="G29" s="175" t="s">
        <v>473</v>
      </c>
      <c r="H29" s="175" t="s">
        <v>473</v>
      </c>
      <c r="I29" s="176" t="s">
        <v>364</v>
      </c>
      <c r="J29" s="177"/>
      <c r="K29" s="177" t="s">
        <v>366</v>
      </c>
      <c r="L29" s="177" t="s">
        <v>474</v>
      </c>
    </row>
    <row r="30" spans="1:12" ht="19.5" customHeight="1" x14ac:dyDescent="0.25">
      <c r="B30" s="173" t="s">
        <v>496</v>
      </c>
      <c r="C30" s="174"/>
      <c r="D30" s="174"/>
      <c r="E30" s="175" t="s">
        <v>473</v>
      </c>
      <c r="F30" s="175" t="s">
        <v>473</v>
      </c>
      <c r="G30" s="175" t="s">
        <v>473</v>
      </c>
      <c r="H30" s="175" t="s">
        <v>473</v>
      </c>
      <c r="I30" s="176" t="s">
        <v>364</v>
      </c>
      <c r="J30" s="177"/>
      <c r="K30" s="177" t="s">
        <v>366</v>
      </c>
      <c r="L30" s="177" t="s">
        <v>474</v>
      </c>
    </row>
    <row r="31" spans="1:12" ht="19.5" customHeight="1" x14ac:dyDescent="0.25">
      <c r="B31" s="173" t="s">
        <v>497</v>
      </c>
      <c r="C31" s="174"/>
      <c r="D31" s="174"/>
      <c r="E31" s="175" t="s">
        <v>473</v>
      </c>
      <c r="F31" s="175" t="s">
        <v>473</v>
      </c>
      <c r="G31" s="175" t="s">
        <v>473</v>
      </c>
      <c r="H31" s="175" t="s">
        <v>473</v>
      </c>
      <c r="I31" s="176" t="s">
        <v>364</v>
      </c>
      <c r="J31" s="177"/>
      <c r="K31" s="177" t="s">
        <v>366</v>
      </c>
      <c r="L31" s="177" t="s">
        <v>474</v>
      </c>
    </row>
    <row r="32" spans="1:12" ht="19.5" customHeight="1" x14ac:dyDescent="0.25">
      <c r="B32" s="173" t="s">
        <v>498</v>
      </c>
      <c r="C32" s="174"/>
      <c r="D32" s="174"/>
      <c r="E32" s="175" t="s">
        <v>473</v>
      </c>
      <c r="F32" s="175" t="s">
        <v>473</v>
      </c>
      <c r="G32" s="175" t="s">
        <v>473</v>
      </c>
      <c r="H32" s="175" t="s">
        <v>473</v>
      </c>
      <c r="I32" s="176" t="s">
        <v>364</v>
      </c>
      <c r="J32" s="177"/>
      <c r="K32" s="177" t="s">
        <v>366</v>
      </c>
      <c r="L32" s="177" t="s">
        <v>474</v>
      </c>
    </row>
    <row r="33" spans="2:12" ht="19.5" customHeight="1" x14ac:dyDescent="0.25">
      <c r="B33" s="173" t="s">
        <v>499</v>
      </c>
      <c r="C33" s="174"/>
      <c r="D33" s="174"/>
      <c r="E33" s="175" t="s">
        <v>473</v>
      </c>
      <c r="F33" s="175" t="s">
        <v>473</v>
      </c>
      <c r="G33" s="175" t="s">
        <v>473</v>
      </c>
      <c r="H33" s="175" t="s">
        <v>473</v>
      </c>
      <c r="I33" s="176" t="s">
        <v>364</v>
      </c>
      <c r="J33" s="177"/>
      <c r="K33" s="177" t="s">
        <v>366</v>
      </c>
      <c r="L33" s="177" t="s">
        <v>474</v>
      </c>
    </row>
    <row r="34" spans="2:12" ht="19.5" customHeight="1" x14ac:dyDescent="0.25">
      <c r="B34" s="173" t="s">
        <v>500</v>
      </c>
      <c r="C34" s="174"/>
      <c r="D34" s="174"/>
      <c r="E34" s="175" t="s">
        <v>473</v>
      </c>
      <c r="F34" s="175" t="s">
        <v>473</v>
      </c>
      <c r="G34" s="175" t="s">
        <v>473</v>
      </c>
      <c r="H34" s="175" t="s">
        <v>473</v>
      </c>
      <c r="I34" s="176" t="s">
        <v>364</v>
      </c>
      <c r="J34" s="177"/>
      <c r="K34" s="177" t="s">
        <v>366</v>
      </c>
      <c r="L34" s="177" t="s">
        <v>474</v>
      </c>
    </row>
    <row r="35" spans="2:12" ht="19.5" customHeight="1" x14ac:dyDescent="0.25">
      <c r="B35" s="173" t="s">
        <v>501</v>
      </c>
      <c r="C35" s="174"/>
      <c r="D35" s="174"/>
      <c r="E35" s="175" t="s">
        <v>473</v>
      </c>
      <c r="F35" s="175" t="s">
        <v>473</v>
      </c>
      <c r="G35" s="175" t="s">
        <v>473</v>
      </c>
      <c r="H35" s="175" t="s">
        <v>473</v>
      </c>
      <c r="I35" s="176" t="s">
        <v>364</v>
      </c>
      <c r="J35" s="177"/>
      <c r="K35" s="177" t="s">
        <v>366</v>
      </c>
      <c r="L35" s="177" t="s">
        <v>474</v>
      </c>
    </row>
    <row r="36" spans="2:12" ht="19.5" customHeight="1" x14ac:dyDescent="0.25">
      <c r="B36" s="173" t="s">
        <v>502</v>
      </c>
      <c r="C36" s="174"/>
      <c r="D36" s="174"/>
      <c r="E36" s="175" t="s">
        <v>473</v>
      </c>
      <c r="F36" s="175" t="s">
        <v>473</v>
      </c>
      <c r="G36" s="175" t="s">
        <v>473</v>
      </c>
      <c r="H36" s="175" t="s">
        <v>473</v>
      </c>
      <c r="I36" s="176" t="s">
        <v>364</v>
      </c>
      <c r="J36" s="177"/>
      <c r="K36" s="177" t="s">
        <v>366</v>
      </c>
      <c r="L36" s="177" t="s">
        <v>474</v>
      </c>
    </row>
    <row r="37" spans="2:12" ht="19.5" customHeight="1" x14ac:dyDescent="0.25">
      <c r="B37" s="173" t="s">
        <v>503</v>
      </c>
      <c r="C37" s="174"/>
      <c r="D37" s="174"/>
      <c r="E37" s="175" t="s">
        <v>473</v>
      </c>
      <c r="F37" s="175" t="s">
        <v>473</v>
      </c>
      <c r="G37" s="175" t="s">
        <v>473</v>
      </c>
      <c r="H37" s="175" t="s">
        <v>473</v>
      </c>
      <c r="I37" s="176" t="s">
        <v>364</v>
      </c>
      <c r="J37" s="177"/>
      <c r="K37" s="177" t="s">
        <v>366</v>
      </c>
      <c r="L37" s="177" t="s">
        <v>474</v>
      </c>
    </row>
    <row r="38" spans="2:12" ht="19.5" customHeight="1" x14ac:dyDescent="0.25">
      <c r="B38" s="173" t="s">
        <v>504</v>
      </c>
      <c r="C38" s="174"/>
      <c r="D38" s="174"/>
      <c r="E38" s="175" t="s">
        <v>473</v>
      </c>
      <c r="F38" s="175" t="s">
        <v>473</v>
      </c>
      <c r="G38" s="175" t="s">
        <v>473</v>
      </c>
      <c r="H38" s="175" t="s">
        <v>473</v>
      </c>
      <c r="I38" s="176" t="s">
        <v>364</v>
      </c>
      <c r="J38" s="177"/>
      <c r="K38" s="177" t="s">
        <v>366</v>
      </c>
      <c r="L38" s="177" t="s">
        <v>474</v>
      </c>
    </row>
    <row r="39" spans="2:12" ht="19.5" customHeight="1" x14ac:dyDescent="0.25">
      <c r="B39" s="173" t="s">
        <v>505</v>
      </c>
      <c r="C39" s="174"/>
      <c r="D39" s="174"/>
      <c r="E39" s="175" t="s">
        <v>473</v>
      </c>
      <c r="F39" s="175" t="s">
        <v>473</v>
      </c>
      <c r="G39" s="175" t="s">
        <v>473</v>
      </c>
      <c r="H39" s="175" t="s">
        <v>473</v>
      </c>
      <c r="I39" s="176" t="s">
        <v>364</v>
      </c>
      <c r="J39" s="177"/>
      <c r="K39" s="177" t="s">
        <v>366</v>
      </c>
      <c r="L39" s="177" t="s">
        <v>474</v>
      </c>
    </row>
    <row r="40" spans="2:12" ht="19.5" customHeight="1" x14ac:dyDescent="0.25">
      <c r="B40" s="173" t="s">
        <v>506</v>
      </c>
      <c r="C40" s="174"/>
      <c r="D40" s="174"/>
      <c r="E40" s="175" t="s">
        <v>473</v>
      </c>
      <c r="F40" s="175" t="s">
        <v>473</v>
      </c>
      <c r="G40" s="175" t="s">
        <v>473</v>
      </c>
      <c r="H40" s="175" t="s">
        <v>473</v>
      </c>
      <c r="I40" s="176" t="s">
        <v>364</v>
      </c>
      <c r="J40" s="177"/>
      <c r="K40" s="177" t="s">
        <v>366</v>
      </c>
      <c r="L40" s="177" t="s">
        <v>474</v>
      </c>
    </row>
    <row r="41" spans="2:12" ht="19.5" customHeight="1" x14ac:dyDescent="0.25">
      <c r="B41" s="173" t="s">
        <v>507</v>
      </c>
      <c r="C41" s="174"/>
      <c r="D41" s="174"/>
      <c r="E41" s="175" t="s">
        <v>473</v>
      </c>
      <c r="F41" s="175" t="s">
        <v>473</v>
      </c>
      <c r="G41" s="175" t="s">
        <v>473</v>
      </c>
      <c r="H41" s="175" t="s">
        <v>473</v>
      </c>
      <c r="I41" s="176" t="s">
        <v>364</v>
      </c>
      <c r="J41" s="177"/>
      <c r="K41" s="177" t="s">
        <v>366</v>
      </c>
      <c r="L41" s="177" t="s">
        <v>474</v>
      </c>
    </row>
    <row r="42" spans="2:12" ht="19.5" customHeight="1" x14ac:dyDescent="0.25">
      <c r="B42" s="173" t="s">
        <v>508</v>
      </c>
      <c r="C42" s="174"/>
      <c r="D42" s="174"/>
      <c r="E42" s="175" t="s">
        <v>539</v>
      </c>
      <c r="F42" s="175" t="s">
        <v>539</v>
      </c>
      <c r="G42" s="175" t="s">
        <v>539</v>
      </c>
      <c r="H42" s="175" t="s">
        <v>539</v>
      </c>
      <c r="I42" s="176" t="s">
        <v>364</v>
      </c>
      <c r="J42" s="177"/>
      <c r="K42" s="177" t="s">
        <v>366</v>
      </c>
      <c r="L42" s="177" t="s">
        <v>474</v>
      </c>
    </row>
    <row r="43" spans="2:12" ht="19.5" customHeight="1" x14ac:dyDescent="0.25">
      <c r="B43" s="173" t="s">
        <v>509</v>
      </c>
      <c r="C43" s="174"/>
      <c r="D43" s="174"/>
      <c r="E43" s="175" t="s">
        <v>473</v>
      </c>
      <c r="F43" s="175" t="s">
        <v>473</v>
      </c>
      <c r="G43" s="175" t="s">
        <v>473</v>
      </c>
      <c r="H43" s="175" t="s">
        <v>473</v>
      </c>
      <c r="I43" s="176" t="s">
        <v>364</v>
      </c>
      <c r="J43" s="177"/>
      <c r="K43" s="177" t="s">
        <v>366</v>
      </c>
      <c r="L43" s="177" t="s">
        <v>474</v>
      </c>
    </row>
    <row r="44" spans="2:12" ht="19.5" customHeight="1" x14ac:dyDescent="0.25">
      <c r="B44" s="173" t="s">
        <v>510</v>
      </c>
      <c r="C44" s="174"/>
      <c r="D44" s="174"/>
      <c r="E44" s="175" t="s">
        <v>539</v>
      </c>
      <c r="F44" s="175" t="s">
        <v>539</v>
      </c>
      <c r="G44" s="175" t="s">
        <v>539</v>
      </c>
      <c r="H44" s="175" t="s">
        <v>539</v>
      </c>
      <c r="I44" s="176" t="s">
        <v>364</v>
      </c>
      <c r="J44" s="177"/>
      <c r="K44" s="177" t="s">
        <v>366</v>
      </c>
      <c r="L44" s="177" t="s">
        <v>474</v>
      </c>
    </row>
    <row r="45" spans="2:12" ht="19.5" customHeight="1" x14ac:dyDescent="0.25">
      <c r="B45" s="173" t="s">
        <v>511</v>
      </c>
      <c r="C45" s="174"/>
      <c r="D45" s="174"/>
      <c r="E45" s="175" t="s">
        <v>473</v>
      </c>
      <c r="F45" s="175" t="s">
        <v>473</v>
      </c>
      <c r="G45" s="175" t="s">
        <v>473</v>
      </c>
      <c r="H45" s="175" t="s">
        <v>473</v>
      </c>
      <c r="I45" s="176"/>
      <c r="J45" s="177" t="s">
        <v>365</v>
      </c>
      <c r="K45" s="177" t="s">
        <v>366</v>
      </c>
      <c r="L45" s="177" t="s">
        <v>474</v>
      </c>
    </row>
    <row r="46" spans="2:12" ht="19.5" customHeight="1" x14ac:dyDescent="0.25">
      <c r="B46" s="173" t="s">
        <v>512</v>
      </c>
      <c r="C46" s="174"/>
      <c r="D46" s="174"/>
      <c r="E46" s="175" t="s">
        <v>473</v>
      </c>
      <c r="F46" s="175" t="s">
        <v>473</v>
      </c>
      <c r="G46" s="175" t="s">
        <v>473</v>
      </c>
      <c r="H46" s="175" t="s">
        <v>473</v>
      </c>
      <c r="I46" s="176" t="s">
        <v>364</v>
      </c>
      <c r="J46" s="177"/>
      <c r="K46" s="177" t="s">
        <v>366</v>
      </c>
      <c r="L46" s="177" t="s">
        <v>474</v>
      </c>
    </row>
    <row r="47" spans="2:12" ht="19.5" customHeight="1" x14ac:dyDescent="0.25">
      <c r="B47" s="173" t="s">
        <v>513</v>
      </c>
      <c r="C47" s="174"/>
      <c r="D47" s="174"/>
      <c r="E47" s="175" t="s">
        <v>473</v>
      </c>
      <c r="F47" s="175" t="s">
        <v>473</v>
      </c>
      <c r="G47" s="175" t="s">
        <v>473</v>
      </c>
      <c r="H47" s="175" t="s">
        <v>473</v>
      </c>
      <c r="I47" s="176" t="s">
        <v>364</v>
      </c>
      <c r="J47" s="177"/>
      <c r="K47" s="177" t="s">
        <v>366</v>
      </c>
      <c r="L47" s="177" t="s">
        <v>474</v>
      </c>
    </row>
    <row r="48" spans="2:12" ht="19.5" customHeight="1" x14ac:dyDescent="0.25">
      <c r="B48" s="173" t="s">
        <v>514</v>
      </c>
      <c r="C48" s="174"/>
      <c r="D48" s="174"/>
      <c r="E48" s="175" t="s">
        <v>473</v>
      </c>
      <c r="F48" s="175" t="s">
        <v>473</v>
      </c>
      <c r="G48" s="175" t="s">
        <v>473</v>
      </c>
      <c r="H48" s="175" t="s">
        <v>473</v>
      </c>
      <c r="I48" s="176" t="s">
        <v>364</v>
      </c>
      <c r="J48" s="177"/>
      <c r="K48" s="177" t="s">
        <v>366</v>
      </c>
      <c r="L48" s="177" t="s">
        <v>474</v>
      </c>
    </row>
    <row r="49" spans="2:12" ht="19.5" customHeight="1" x14ac:dyDescent="0.25">
      <c r="B49" s="173" t="s">
        <v>515</v>
      </c>
      <c r="C49" s="174"/>
      <c r="D49" s="174"/>
      <c r="E49" s="175" t="s">
        <v>473</v>
      </c>
      <c r="F49" s="175" t="s">
        <v>473</v>
      </c>
      <c r="G49" s="175" t="s">
        <v>473</v>
      </c>
      <c r="H49" s="175" t="s">
        <v>473</v>
      </c>
      <c r="I49" s="176" t="s">
        <v>364</v>
      </c>
      <c r="J49" s="177"/>
      <c r="K49" s="177" t="s">
        <v>366</v>
      </c>
      <c r="L49" s="177" t="s">
        <v>474</v>
      </c>
    </row>
    <row r="50" spans="2:12" ht="19.5" customHeight="1" x14ac:dyDescent="0.25">
      <c r="B50" s="173" t="s">
        <v>516</v>
      </c>
      <c r="C50" s="174"/>
      <c r="D50" s="174"/>
      <c r="E50" s="175" t="s">
        <v>473</v>
      </c>
      <c r="F50" s="175" t="s">
        <v>473</v>
      </c>
      <c r="G50" s="175" t="s">
        <v>473</v>
      </c>
      <c r="H50" s="175" t="s">
        <v>473</v>
      </c>
      <c r="I50" s="176" t="s">
        <v>364</v>
      </c>
      <c r="J50" s="177"/>
      <c r="K50" s="177" t="s">
        <v>366</v>
      </c>
      <c r="L50" s="177" t="s">
        <v>474</v>
      </c>
    </row>
    <row r="51" spans="2:12" ht="19.5" customHeight="1" x14ac:dyDescent="0.25">
      <c r="B51" s="173" t="s">
        <v>517</v>
      </c>
      <c r="C51" s="174"/>
      <c r="D51" s="174"/>
      <c r="E51" s="175" t="s">
        <v>473</v>
      </c>
      <c r="F51" s="175" t="s">
        <v>473</v>
      </c>
      <c r="G51" s="175" t="s">
        <v>473</v>
      </c>
      <c r="H51" s="175" t="s">
        <v>473</v>
      </c>
      <c r="I51" s="176"/>
      <c r="J51" s="177"/>
      <c r="K51" s="177"/>
      <c r="L51" s="177"/>
    </row>
    <row r="52" spans="2:12" ht="19.5" customHeight="1" x14ac:dyDescent="0.25">
      <c r="B52" s="173" t="s">
        <v>518</v>
      </c>
      <c r="C52" s="174"/>
      <c r="D52" s="174"/>
      <c r="E52" s="175" t="s">
        <v>473</v>
      </c>
      <c r="F52" s="175" t="s">
        <v>473</v>
      </c>
      <c r="G52" s="175" t="s">
        <v>473</v>
      </c>
      <c r="H52" s="175" t="s">
        <v>473</v>
      </c>
      <c r="I52" s="176"/>
      <c r="J52" s="177"/>
      <c r="K52" s="177"/>
      <c r="L52" s="177"/>
    </row>
    <row r="53" spans="2:12" ht="19.5" customHeight="1" x14ac:dyDescent="0.25">
      <c r="B53" s="173" t="s">
        <v>519</v>
      </c>
      <c r="C53" s="174"/>
      <c r="D53" s="174"/>
      <c r="E53" s="175" t="s">
        <v>539</v>
      </c>
      <c r="F53" s="175" t="s">
        <v>539</v>
      </c>
      <c r="G53" s="175" t="s">
        <v>539</v>
      </c>
      <c r="H53" s="175" t="s">
        <v>539</v>
      </c>
      <c r="I53" s="176"/>
      <c r="J53" s="177" t="s">
        <v>365</v>
      </c>
      <c r="K53" s="177" t="s">
        <v>366</v>
      </c>
      <c r="L53" s="177"/>
    </row>
    <row r="54" spans="2:12" ht="19.5" customHeight="1" x14ac:dyDescent="0.25">
      <c r="B54" s="173" t="s">
        <v>520</v>
      </c>
      <c r="C54" s="174"/>
      <c r="D54" s="174"/>
      <c r="E54" s="175" t="s">
        <v>473</v>
      </c>
      <c r="F54" s="175" t="s">
        <v>473</v>
      </c>
      <c r="G54" s="175" t="s">
        <v>473</v>
      </c>
      <c r="H54" s="175" t="s">
        <v>473</v>
      </c>
      <c r="I54" s="176"/>
      <c r="J54" s="177"/>
      <c r="K54" s="177" t="s">
        <v>366</v>
      </c>
      <c r="L54" s="177"/>
    </row>
    <row r="55" spans="2:12" ht="19.5" customHeight="1" x14ac:dyDescent="0.25">
      <c r="B55" s="173" t="s">
        <v>521</v>
      </c>
      <c r="C55" s="174"/>
      <c r="D55" s="174"/>
      <c r="E55" s="175" t="s">
        <v>473</v>
      </c>
      <c r="F55" s="175" t="s">
        <v>473</v>
      </c>
      <c r="G55" s="175" t="s">
        <v>473</v>
      </c>
      <c r="H55" s="175" t="s">
        <v>473</v>
      </c>
      <c r="I55" s="176"/>
      <c r="J55" s="177"/>
      <c r="K55" s="177"/>
      <c r="L55" s="177"/>
    </row>
    <row r="56" spans="2:12" ht="19.5" customHeight="1" x14ac:dyDescent="0.25">
      <c r="B56" s="173" t="s">
        <v>522</v>
      </c>
      <c r="C56" s="174"/>
      <c r="D56" s="174"/>
      <c r="E56" s="175" t="s">
        <v>473</v>
      </c>
      <c r="F56" s="175" t="s">
        <v>473</v>
      </c>
      <c r="G56" s="175" t="s">
        <v>473</v>
      </c>
      <c r="H56" s="175" t="s">
        <v>473</v>
      </c>
      <c r="I56" s="176" t="s">
        <v>364</v>
      </c>
      <c r="J56" s="177"/>
      <c r="K56" s="177" t="s">
        <v>366</v>
      </c>
      <c r="L56" s="177"/>
    </row>
    <row r="57" spans="2:12" ht="19.5" customHeight="1" x14ac:dyDescent="0.25">
      <c r="B57" s="173" t="s">
        <v>523</v>
      </c>
      <c r="C57" s="174"/>
      <c r="D57" s="174"/>
      <c r="E57" s="175" t="s">
        <v>473</v>
      </c>
      <c r="F57" s="175" t="s">
        <v>473</v>
      </c>
      <c r="G57" s="175" t="s">
        <v>473</v>
      </c>
      <c r="H57" s="175" t="s">
        <v>473</v>
      </c>
      <c r="I57" s="176" t="s">
        <v>364</v>
      </c>
      <c r="J57" s="177"/>
      <c r="K57" s="177" t="s">
        <v>366</v>
      </c>
      <c r="L57" s="177"/>
    </row>
    <row r="58" spans="2:12" ht="19.5" customHeight="1" x14ac:dyDescent="0.25">
      <c r="B58" s="173" t="s">
        <v>524</v>
      </c>
      <c r="C58" s="174"/>
      <c r="D58" s="174"/>
      <c r="E58" s="175" t="s">
        <v>539</v>
      </c>
      <c r="F58" s="175" t="s">
        <v>539</v>
      </c>
      <c r="G58" s="175" t="s">
        <v>539</v>
      </c>
      <c r="H58" s="175" t="s">
        <v>539</v>
      </c>
      <c r="I58" s="176"/>
      <c r="J58" s="177"/>
      <c r="K58" s="177" t="s">
        <v>366</v>
      </c>
      <c r="L58" s="177"/>
    </row>
    <row r="59" spans="2:12" ht="19.5" customHeight="1" x14ac:dyDescent="0.25">
      <c r="B59" s="173" t="s">
        <v>525</v>
      </c>
      <c r="C59" s="174"/>
      <c r="D59" s="174"/>
      <c r="E59" s="175" t="s">
        <v>473</v>
      </c>
      <c r="F59" s="175" t="s">
        <v>473</v>
      </c>
      <c r="G59" s="175" t="s">
        <v>473</v>
      </c>
      <c r="H59" s="175" t="s">
        <v>473</v>
      </c>
      <c r="I59" s="176"/>
      <c r="J59" s="177"/>
      <c r="K59" s="177"/>
      <c r="L59" s="177"/>
    </row>
    <row r="60" spans="2:12" ht="19.5" customHeight="1" x14ac:dyDescent="0.25">
      <c r="B60" s="173" t="s">
        <v>526</v>
      </c>
      <c r="C60" s="174"/>
      <c r="D60" s="174"/>
      <c r="E60" s="175" t="s">
        <v>473</v>
      </c>
      <c r="F60" s="175" t="s">
        <v>473</v>
      </c>
      <c r="G60" s="175" t="s">
        <v>473</v>
      </c>
      <c r="H60" s="175" t="s">
        <v>473</v>
      </c>
      <c r="I60" s="176"/>
      <c r="J60" s="177"/>
      <c r="K60" s="177"/>
      <c r="L60" s="177"/>
    </row>
    <row r="61" spans="2:12" ht="19.5" customHeight="1" x14ac:dyDescent="0.25">
      <c r="B61" s="173" t="s">
        <v>527</v>
      </c>
      <c r="C61" s="174"/>
      <c r="D61" s="174"/>
      <c r="E61" s="175" t="s">
        <v>473</v>
      </c>
      <c r="F61" s="175" t="s">
        <v>473</v>
      </c>
      <c r="G61" s="175" t="s">
        <v>473</v>
      </c>
      <c r="H61" s="175" t="s">
        <v>473</v>
      </c>
      <c r="I61" s="176"/>
      <c r="J61" s="177"/>
      <c r="K61" s="177"/>
      <c r="L61" s="177"/>
    </row>
    <row r="62" spans="2:12" ht="19.5" customHeight="1" x14ac:dyDescent="0.25">
      <c r="B62" s="173" t="s">
        <v>528</v>
      </c>
      <c r="C62" s="174"/>
      <c r="D62" s="174"/>
      <c r="E62" s="175" t="s">
        <v>473</v>
      </c>
      <c r="F62" s="175" t="s">
        <v>473</v>
      </c>
      <c r="G62" s="175" t="s">
        <v>473</v>
      </c>
      <c r="H62" s="175" t="s">
        <v>473</v>
      </c>
      <c r="I62" s="176"/>
      <c r="J62" s="177"/>
      <c r="K62" s="177" t="s">
        <v>366</v>
      </c>
      <c r="L62" s="177"/>
    </row>
    <row r="63" spans="2:12" ht="19.5" customHeight="1" x14ac:dyDescent="0.25">
      <c r="B63" s="173" t="s">
        <v>529</v>
      </c>
      <c r="C63" s="174"/>
      <c r="D63" s="174"/>
      <c r="E63" s="175" t="s">
        <v>473</v>
      </c>
      <c r="F63" s="175" t="s">
        <v>473</v>
      </c>
      <c r="G63" s="175" t="s">
        <v>473</v>
      </c>
      <c r="H63" s="175" t="s">
        <v>473</v>
      </c>
      <c r="I63" s="176"/>
      <c r="J63" s="177"/>
      <c r="K63" s="177"/>
      <c r="L63" s="177"/>
    </row>
    <row r="64" spans="2:12" ht="19.5" customHeight="1" x14ac:dyDescent="0.25">
      <c r="B64" s="173" t="s">
        <v>530</v>
      </c>
      <c r="C64" s="174"/>
      <c r="D64" s="174"/>
      <c r="E64" s="175" t="s">
        <v>473</v>
      </c>
      <c r="F64" s="175" t="s">
        <v>473</v>
      </c>
      <c r="G64" s="175" t="s">
        <v>473</v>
      </c>
      <c r="H64" s="175" t="s">
        <v>473</v>
      </c>
      <c r="I64" s="176" t="s">
        <v>364</v>
      </c>
      <c r="J64" s="177"/>
      <c r="K64" s="177" t="s">
        <v>366</v>
      </c>
      <c r="L64" s="177" t="s">
        <v>474</v>
      </c>
    </row>
    <row r="65" spans="2:13" ht="19.5" customHeight="1" x14ac:dyDescent="0.25">
      <c r="B65" s="173" t="s">
        <v>531</v>
      </c>
      <c r="C65" s="174"/>
      <c r="D65" s="174"/>
      <c r="E65" s="175" t="s">
        <v>473</v>
      </c>
      <c r="F65" s="175" t="s">
        <v>473</v>
      </c>
      <c r="G65" s="175" t="s">
        <v>473</v>
      </c>
      <c r="H65" s="175" t="s">
        <v>473</v>
      </c>
      <c r="I65" s="176" t="s">
        <v>364</v>
      </c>
      <c r="J65" s="177"/>
      <c r="K65" s="177" t="s">
        <v>366</v>
      </c>
      <c r="L65" s="177" t="s">
        <v>474</v>
      </c>
    </row>
    <row r="66" spans="2:13" ht="19.5" customHeight="1" x14ac:dyDescent="0.25">
      <c r="B66" s="173" t="s">
        <v>532</v>
      </c>
      <c r="C66" s="174"/>
      <c r="D66" s="174"/>
      <c r="E66" s="175" t="s">
        <v>473</v>
      </c>
      <c r="F66" s="175" t="s">
        <v>473</v>
      </c>
      <c r="G66" s="175" t="s">
        <v>473</v>
      </c>
      <c r="H66" s="175" t="s">
        <v>473</v>
      </c>
      <c r="I66" s="176" t="s">
        <v>364</v>
      </c>
      <c r="J66" s="177"/>
      <c r="K66" s="177" t="s">
        <v>366</v>
      </c>
      <c r="L66" s="177" t="s">
        <v>474</v>
      </c>
    </row>
    <row r="67" spans="2:13" ht="19.5" customHeight="1" x14ac:dyDescent="0.25">
      <c r="B67" s="173"/>
      <c r="C67" s="174"/>
      <c r="D67" s="174"/>
      <c r="E67" s="175"/>
      <c r="F67" s="175"/>
      <c r="G67" s="175"/>
      <c r="H67" s="175"/>
      <c r="I67" s="176"/>
      <c r="J67" s="177"/>
      <c r="K67" s="177"/>
      <c r="L67" s="177"/>
    </row>
    <row r="68" spans="2:13" ht="37.5" customHeight="1" x14ac:dyDescent="0.25">
      <c r="B68" s="178"/>
      <c r="C68" s="166">
        <f>IF(COUNTA(C8:C67)&lt;&gt;0,SUM(C8:C67),"")</f>
        <v>217.4</v>
      </c>
      <c r="D68" s="166">
        <f>IF(COUNTA(D8:D67)&lt;&gt;0,SUM(D8:D67),"")</f>
        <v>0</v>
      </c>
      <c r="E68" s="166" t="str">
        <f>IF(COUNT(E8:E67)&gt;=1,SUM(E8:E67),IF(SUM(A8:A10)=1,"/",IF(SUM(A8:A10)=2,"-",IF(SUM(A8:A10)=4,"#",IF(SUM(A8:A10)=3,"/ -",IF(SUM(A8:A10)=5,"/ #",IF(SUM(A8:A10)=6,"- #",IF(SUM(A8:A10)=7,"/ - #",""))))))))</f>
        <v>/ -</v>
      </c>
      <c r="F68" s="166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166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166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431" t="str">
        <f>IF($I$80=0,"",VLOOKUP($I$80,$K$80:$L$94,2,FALSE))</f>
        <v>■ ◆ □ ◇</v>
      </c>
      <c r="J68" s="431"/>
      <c r="K68" s="431"/>
      <c r="L68" s="431"/>
    </row>
    <row r="69" spans="2:13" x14ac:dyDescent="0.25">
      <c r="B69" s="167"/>
      <c r="C69" s="168" t="s">
        <v>345</v>
      </c>
      <c r="D69" s="169"/>
      <c r="E69" s="169"/>
      <c r="F69" s="169"/>
      <c r="G69" s="169"/>
      <c r="H69" s="170"/>
    </row>
    <row r="70" spans="2:13" x14ac:dyDescent="0.25">
      <c r="B70" s="171"/>
      <c r="C70" s="432"/>
      <c r="D70" s="433"/>
      <c r="E70" s="433"/>
      <c r="F70" s="433"/>
      <c r="G70" s="433"/>
      <c r="H70" s="434"/>
    </row>
    <row r="71" spans="2:13" x14ac:dyDescent="0.25">
      <c r="B71" s="172"/>
      <c r="C71" s="432" t="s">
        <v>363</v>
      </c>
      <c r="D71" s="433"/>
      <c r="E71" s="433"/>
      <c r="F71" s="433"/>
      <c r="G71" s="433"/>
      <c r="H71" s="434"/>
    </row>
    <row r="72" spans="2:13" x14ac:dyDescent="0.25">
      <c r="B72" s="172"/>
      <c r="C72" s="435"/>
      <c r="D72" s="436"/>
      <c r="E72" s="436"/>
      <c r="F72" s="436"/>
      <c r="G72" s="436"/>
      <c r="H72" s="437"/>
    </row>
    <row r="78" spans="2:13" hidden="1" x14ac:dyDescent="0.25"/>
    <row r="79" spans="2:13" hidden="1" x14ac:dyDescent="0.25">
      <c r="E79" s="128" t="s">
        <v>364</v>
      </c>
      <c r="F79" s="128" t="s">
        <v>365</v>
      </c>
      <c r="G79" s="128" t="s">
        <v>366</v>
      </c>
      <c r="H79" s="129" t="s">
        <v>367</v>
      </c>
      <c r="I79" s="27"/>
      <c r="J79" s="27"/>
      <c r="K79" s="27"/>
      <c r="L79" s="27"/>
      <c r="M79" s="27"/>
    </row>
    <row r="80" spans="2:13" hidden="1" x14ac:dyDescent="0.25">
      <c r="E80" s="130">
        <f>IF(COUNTA($I$8:$I$67)=0,0,1)</f>
        <v>1</v>
      </c>
      <c r="F80" s="130">
        <f>IF(COUNTA($J$8:$J$67)=0,0,2)</f>
        <v>2</v>
      </c>
      <c r="G80" s="130">
        <f>IF(COUNTA($K$8:$K$67)=0,0,4)</f>
        <v>4</v>
      </c>
      <c r="H80" s="130">
        <f>IF(COUNTA($L$8:$L$67)=0,0,8)</f>
        <v>8</v>
      </c>
      <c r="I80" s="130">
        <f>SUM($E$80:$H$80)</f>
        <v>15</v>
      </c>
      <c r="J80" s="27"/>
      <c r="K80" s="130">
        <v>1</v>
      </c>
      <c r="L80" s="430" t="s">
        <v>358</v>
      </c>
      <c r="M80" s="430"/>
    </row>
    <row r="81" spans="5:13" hidden="1" x14ac:dyDescent="0.25">
      <c r="E81" s="130"/>
      <c r="F81" s="130"/>
      <c r="G81" s="130"/>
      <c r="H81" s="130"/>
      <c r="I81" s="130"/>
      <c r="J81" s="27"/>
      <c r="K81" s="130">
        <v>2</v>
      </c>
      <c r="L81" s="430" t="s">
        <v>359</v>
      </c>
      <c r="M81" s="430"/>
    </row>
    <row r="82" spans="5:13" hidden="1" x14ac:dyDescent="0.25">
      <c r="E82" s="130"/>
      <c r="F82" s="130"/>
      <c r="G82" s="130"/>
      <c r="H82" s="130"/>
      <c r="I82" s="130"/>
      <c r="J82" s="27"/>
      <c r="K82" s="130">
        <v>3</v>
      </c>
      <c r="L82" s="430" t="s">
        <v>368</v>
      </c>
      <c r="M82" s="430"/>
    </row>
    <row r="83" spans="5:13" hidden="1" x14ac:dyDescent="0.25">
      <c r="E83" s="130"/>
      <c r="F83" s="130"/>
      <c r="G83" s="130"/>
      <c r="H83" s="130"/>
      <c r="I83" s="130"/>
      <c r="J83" s="27"/>
      <c r="K83" s="130">
        <v>4</v>
      </c>
      <c r="L83" s="430" t="s">
        <v>360</v>
      </c>
      <c r="M83" s="430"/>
    </row>
    <row r="84" spans="5:13" hidden="1" x14ac:dyDescent="0.25">
      <c r="E84" s="130"/>
      <c r="F84" s="130"/>
      <c r="G84" s="130"/>
      <c r="H84" s="130"/>
      <c r="I84" s="130"/>
      <c r="J84" s="27"/>
      <c r="K84" s="130">
        <v>5</v>
      </c>
      <c r="L84" s="430" t="s">
        <v>369</v>
      </c>
      <c r="M84" s="430"/>
    </row>
    <row r="85" spans="5:13" hidden="1" x14ac:dyDescent="0.25">
      <c r="E85" s="130"/>
      <c r="F85" s="130"/>
      <c r="G85" s="130"/>
      <c r="H85" s="130"/>
      <c r="I85" s="130"/>
      <c r="J85" s="27"/>
      <c r="K85" s="130">
        <v>6</v>
      </c>
      <c r="L85" s="430" t="s">
        <v>370</v>
      </c>
      <c r="M85" s="430"/>
    </row>
    <row r="86" spans="5:13" hidden="1" x14ac:dyDescent="0.25">
      <c r="E86" s="130"/>
      <c r="F86" s="130"/>
      <c r="G86" s="130"/>
      <c r="H86" s="130"/>
      <c r="I86" s="130"/>
      <c r="J86" s="27"/>
      <c r="K86" s="130">
        <v>7</v>
      </c>
      <c r="L86" s="430" t="s">
        <v>371</v>
      </c>
      <c r="M86" s="430"/>
    </row>
    <row r="87" spans="5:13" hidden="1" x14ac:dyDescent="0.25">
      <c r="E87" s="130"/>
      <c r="F87" s="130"/>
      <c r="G87" s="130"/>
      <c r="H87" s="130"/>
      <c r="I87" s="130"/>
      <c r="J87" s="27"/>
      <c r="K87" s="130">
        <v>8</v>
      </c>
      <c r="L87" s="430" t="s">
        <v>361</v>
      </c>
      <c r="M87" s="430"/>
    </row>
    <row r="88" spans="5:13" hidden="1" x14ac:dyDescent="0.25">
      <c r="E88" s="130"/>
      <c r="F88" s="130"/>
      <c r="G88" s="130"/>
      <c r="H88" s="130"/>
      <c r="I88" s="130"/>
      <c r="J88" s="27"/>
      <c r="K88" s="130">
        <v>9</v>
      </c>
      <c r="L88" s="430" t="s">
        <v>372</v>
      </c>
      <c r="M88" s="430"/>
    </row>
    <row r="89" spans="5:13" hidden="1" x14ac:dyDescent="0.25">
      <c r="E89" s="130"/>
      <c r="F89" s="130"/>
      <c r="G89" s="130"/>
      <c r="H89" s="130"/>
      <c r="I89" s="130"/>
      <c r="J89" s="27"/>
      <c r="K89" s="130">
        <v>10</v>
      </c>
      <c r="L89" s="430" t="s">
        <v>373</v>
      </c>
      <c r="M89" s="430"/>
    </row>
    <row r="90" spans="5:13" hidden="1" x14ac:dyDescent="0.25">
      <c r="E90" s="130"/>
      <c r="F90" s="130"/>
      <c r="G90" s="130"/>
      <c r="H90" s="130"/>
      <c r="I90" s="130"/>
      <c r="J90" s="27"/>
      <c r="K90" s="130">
        <v>11</v>
      </c>
      <c r="L90" s="430" t="s">
        <v>374</v>
      </c>
      <c r="M90" s="430"/>
    </row>
    <row r="91" spans="5:13" hidden="1" x14ac:dyDescent="0.25">
      <c r="E91" s="130"/>
      <c r="F91" s="130"/>
      <c r="G91" s="130"/>
      <c r="H91" s="130"/>
      <c r="I91" s="130"/>
      <c r="J91" s="27"/>
      <c r="K91" s="130">
        <v>12</v>
      </c>
      <c r="L91" s="430" t="s">
        <v>375</v>
      </c>
      <c r="M91" s="430"/>
    </row>
    <row r="92" spans="5:13" hidden="1" x14ac:dyDescent="0.25">
      <c r="E92" s="130"/>
      <c r="F92" s="130"/>
      <c r="G92" s="130"/>
      <c r="H92" s="130"/>
      <c r="I92" s="130"/>
      <c r="J92" s="27"/>
      <c r="K92" s="130">
        <v>13</v>
      </c>
      <c r="L92" s="430" t="s">
        <v>376</v>
      </c>
      <c r="M92" s="430"/>
    </row>
    <row r="93" spans="5:13" hidden="1" x14ac:dyDescent="0.25">
      <c r="E93" s="130"/>
      <c r="F93" s="130"/>
      <c r="G93" s="130"/>
      <c r="H93" s="130"/>
      <c r="I93" s="130"/>
      <c r="J93" s="27"/>
      <c r="K93" s="130">
        <v>14</v>
      </c>
      <c r="L93" s="430" t="s">
        <v>377</v>
      </c>
      <c r="M93" s="430"/>
    </row>
    <row r="94" spans="5:13" hidden="1" x14ac:dyDescent="0.25">
      <c r="E94" s="130"/>
      <c r="F94" s="130"/>
      <c r="G94" s="130"/>
      <c r="H94" s="130"/>
      <c r="I94" s="130"/>
      <c r="J94" s="27"/>
      <c r="K94" s="130">
        <v>15</v>
      </c>
      <c r="L94" s="430" t="s">
        <v>378</v>
      </c>
      <c r="M94" s="430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3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9" sqref="O9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84" t="s">
        <v>379</v>
      </c>
    </row>
    <row r="2" spans="1:15" ht="21" customHeight="1" x14ac:dyDescent="0.25">
      <c r="A2" s="106">
        <v>2</v>
      </c>
    </row>
    <row r="3" spans="1:15" ht="24.65" customHeight="1" x14ac:dyDescent="0.25">
      <c r="A3" s="106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458" t="s">
        <v>4</v>
      </c>
      <c r="C4" s="467" t="s">
        <v>380</v>
      </c>
      <c r="D4" s="468"/>
      <c r="E4" s="468"/>
      <c r="F4" s="468"/>
      <c r="G4" s="468"/>
      <c r="H4" s="468"/>
      <c r="I4" s="468"/>
      <c r="J4" s="468"/>
      <c r="K4" s="468"/>
      <c r="L4" s="469"/>
      <c r="M4" s="458" t="s">
        <v>381</v>
      </c>
    </row>
    <row r="5" spans="1:15" s="7" customFormat="1" ht="18" customHeight="1" x14ac:dyDescent="0.25">
      <c r="B5" s="459"/>
      <c r="C5" s="460" t="s">
        <v>382</v>
      </c>
      <c r="D5" s="461"/>
      <c r="E5" s="461"/>
      <c r="F5" s="461"/>
      <c r="G5" s="461"/>
      <c r="H5" s="461"/>
      <c r="I5" s="461"/>
      <c r="J5" s="460" t="s">
        <v>21</v>
      </c>
      <c r="K5" s="461"/>
      <c r="L5" s="462" t="s">
        <v>383</v>
      </c>
      <c r="M5" s="459"/>
    </row>
    <row r="6" spans="1:15" s="7" customFormat="1" ht="18" customHeight="1" x14ac:dyDescent="0.25">
      <c r="B6" s="459"/>
      <c r="C6" s="462" t="s">
        <v>24</v>
      </c>
      <c r="D6" s="464"/>
      <c r="E6" s="462" t="s">
        <v>384</v>
      </c>
      <c r="F6" s="464"/>
      <c r="G6" s="464"/>
      <c r="H6" s="464"/>
      <c r="I6" s="464"/>
      <c r="J6" s="465" t="s">
        <v>385</v>
      </c>
      <c r="K6" s="462" t="s">
        <v>386</v>
      </c>
      <c r="L6" s="463"/>
      <c r="M6" s="459"/>
    </row>
    <row r="7" spans="1:15" s="7" customFormat="1" ht="45" customHeight="1" x14ac:dyDescent="0.25">
      <c r="B7" s="459"/>
      <c r="C7" s="8" t="s">
        <v>387</v>
      </c>
      <c r="D7" s="8" t="s">
        <v>45</v>
      </c>
      <c r="E7" s="8" t="s">
        <v>388</v>
      </c>
      <c r="F7" s="8" t="s">
        <v>47</v>
      </c>
      <c r="G7" s="8" t="s">
        <v>48</v>
      </c>
      <c r="H7" s="8" t="s">
        <v>49</v>
      </c>
      <c r="I7" s="8" t="s">
        <v>50</v>
      </c>
      <c r="J7" s="466"/>
      <c r="K7" s="463"/>
      <c r="L7" s="463"/>
      <c r="M7" s="459"/>
    </row>
    <row r="8" spans="1:15" s="7" customFormat="1" ht="52.5" customHeight="1" x14ac:dyDescent="0.25">
      <c r="B8" s="179" t="str">
        <f>IF(ｼｰﾄ0!C4="","",ｼｰﾄ0!C3&amp;ｼｰﾄ0!C4)</f>
        <v>埼玉県関東平野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1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389</v>
      </c>
      <c r="C10" s="6" t="s">
        <v>390</v>
      </c>
    </row>
    <row r="11" spans="1:15" x14ac:dyDescent="0.25">
      <c r="C11" s="6" t="s">
        <v>391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392</v>
      </c>
    </row>
    <row r="13" spans="1:15" ht="18" customHeight="1" x14ac:dyDescent="0.25">
      <c r="C13" s="6" t="s">
        <v>393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21" zoomScaleNormal="100" zoomScaleSheetLayoutView="85" zoomScalePageLayoutView="90" workbookViewId="0">
      <selection activeCell="L10" sqref="L10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3" t="s">
        <v>394</v>
      </c>
    </row>
    <row r="2" spans="1:9" x14ac:dyDescent="0.25">
      <c r="A2" s="107">
        <v>2</v>
      </c>
      <c r="B2" s="107"/>
    </row>
    <row r="3" spans="1:9" ht="15" customHeight="1" x14ac:dyDescent="0.25">
      <c r="A3" s="107">
        <f>IF(COUNTA(E7:I14)&lt;&gt;0,1,2)</f>
        <v>1</v>
      </c>
      <c r="B3" s="108" t="s">
        <v>395</v>
      </c>
      <c r="C3" s="12"/>
    </row>
    <row r="4" spans="1:9" s="28" customFormat="1" ht="15" customHeight="1" x14ac:dyDescent="0.25">
      <c r="C4" s="23"/>
    </row>
    <row r="5" spans="1:9" ht="20.5" customHeight="1" x14ac:dyDescent="0.25">
      <c r="C5" s="472" t="s">
        <v>396</v>
      </c>
      <c r="D5" s="471" t="s">
        <v>397</v>
      </c>
      <c r="E5" s="470" t="s">
        <v>398</v>
      </c>
      <c r="F5" s="470"/>
      <c r="G5" s="470"/>
      <c r="H5" s="470"/>
      <c r="I5" s="470"/>
    </row>
    <row r="6" spans="1:9" ht="40" customHeight="1" x14ac:dyDescent="0.25">
      <c r="C6" s="472"/>
      <c r="D6" s="471"/>
      <c r="E6" s="182" t="s">
        <v>399</v>
      </c>
      <c r="F6" s="182" t="s">
        <v>400</v>
      </c>
      <c r="G6" s="182" t="s">
        <v>401</v>
      </c>
      <c r="H6" s="182" t="s">
        <v>402</v>
      </c>
      <c r="I6" s="182" t="s">
        <v>403</v>
      </c>
    </row>
    <row r="7" spans="1:9" ht="28.5" customHeight="1" x14ac:dyDescent="0.25">
      <c r="C7" s="477" t="str">
        <f>IF(OR(ｼｰﾄ0!C4="",ｼｰﾄ0!C3=""),"",ｼｰﾄ0!C3&amp;ｼｰﾄ0!C4)</f>
        <v>埼玉県関東平野</v>
      </c>
      <c r="D7" s="475" t="s">
        <v>404</v>
      </c>
      <c r="E7" s="184">
        <v>937.17</v>
      </c>
      <c r="F7" s="184">
        <v>2868</v>
      </c>
      <c r="G7" s="185">
        <v>524</v>
      </c>
      <c r="H7" s="186" t="s">
        <v>409</v>
      </c>
      <c r="I7" s="187">
        <v>45658</v>
      </c>
    </row>
    <row r="8" spans="1:9" ht="28.5" customHeight="1" x14ac:dyDescent="0.25">
      <c r="C8" s="478"/>
      <c r="D8" s="476"/>
      <c r="E8" s="184"/>
      <c r="F8" s="184"/>
      <c r="G8" s="185"/>
      <c r="H8" s="186"/>
      <c r="I8" s="187"/>
    </row>
    <row r="9" spans="1:9" ht="28.5" customHeight="1" x14ac:dyDescent="0.25">
      <c r="C9" s="478"/>
      <c r="D9" s="475" t="s">
        <v>405</v>
      </c>
      <c r="E9" s="184"/>
      <c r="F9" s="184"/>
      <c r="G9" s="185"/>
      <c r="H9" s="186"/>
      <c r="I9" s="187"/>
    </row>
    <row r="10" spans="1:9" ht="28.5" customHeight="1" x14ac:dyDescent="0.25">
      <c r="C10" s="478"/>
      <c r="D10" s="474"/>
      <c r="E10" s="184"/>
      <c r="F10" s="184"/>
      <c r="G10" s="185"/>
      <c r="H10" s="186"/>
      <c r="I10" s="187"/>
    </row>
    <row r="11" spans="1:9" ht="28.5" customHeight="1" x14ac:dyDescent="0.25">
      <c r="C11" s="478"/>
      <c r="D11" s="475" t="s">
        <v>406</v>
      </c>
      <c r="E11" s="184">
        <v>59.06</v>
      </c>
      <c r="F11" s="184"/>
      <c r="G11" s="185"/>
      <c r="H11" s="186" t="s">
        <v>409</v>
      </c>
      <c r="I11" s="187">
        <v>45658</v>
      </c>
    </row>
    <row r="12" spans="1:9" ht="28.5" customHeight="1" x14ac:dyDescent="0.25">
      <c r="C12" s="478"/>
      <c r="D12" s="476"/>
      <c r="E12" s="184"/>
      <c r="F12" s="184"/>
      <c r="G12" s="185"/>
      <c r="H12" s="186"/>
      <c r="I12" s="187"/>
    </row>
    <row r="13" spans="1:9" ht="28.5" customHeight="1" x14ac:dyDescent="0.25">
      <c r="C13" s="478"/>
      <c r="D13" s="475" t="s">
        <v>407</v>
      </c>
      <c r="E13" s="184"/>
      <c r="F13" s="184"/>
      <c r="G13" s="185"/>
      <c r="H13" s="186"/>
      <c r="I13" s="187"/>
    </row>
    <row r="14" spans="1:9" ht="28.5" customHeight="1" x14ac:dyDescent="0.25">
      <c r="C14" s="479"/>
      <c r="D14" s="474"/>
      <c r="E14" s="184"/>
      <c r="F14" s="184"/>
      <c r="G14" s="185"/>
      <c r="H14" s="186"/>
      <c r="I14" s="187"/>
    </row>
    <row r="15" spans="1:9" ht="28.5" customHeight="1" x14ac:dyDescent="0.25">
      <c r="C15" s="473" t="s">
        <v>408</v>
      </c>
      <c r="D15" s="188" t="s">
        <v>409</v>
      </c>
      <c r="E15" s="189">
        <f>IF(COUNTA(E7:E14)=0,"",SUMIFS(E7:E14,$H$7:$H$14,$D$15))</f>
        <v>996.23</v>
      </c>
      <c r="F15" s="189">
        <f t="shared" ref="F15:G15" si="0">IF(COUNTA(F7:F14)=0,"",SUMIFS(F7:F14,$H$7:$H$14,$D$15))</f>
        <v>2868</v>
      </c>
      <c r="G15" s="190">
        <f t="shared" si="0"/>
        <v>524</v>
      </c>
      <c r="H15" s="191"/>
      <c r="I15" s="191"/>
    </row>
    <row r="16" spans="1:9" ht="28.5" customHeight="1" x14ac:dyDescent="0.25">
      <c r="C16" s="474"/>
      <c r="D16" s="188" t="s">
        <v>410</v>
      </c>
      <c r="E16" s="189">
        <f>IF(COUNTA(E7:E14)=0,"",SUMIFS(E7:E14,$H$7:$H$14,$D$16))</f>
        <v>0</v>
      </c>
      <c r="F16" s="189">
        <f>IF(COUNTA(F7:F14)=0,"",SUMIFS(F7:F14,$H$7:$H$14,$D$16))</f>
        <v>0</v>
      </c>
      <c r="G16" s="190">
        <f>IF(COUNTA(G7:G14)=0,"",SUMIFS(G7:G14,$H$7:$H$14,$D$16))</f>
        <v>0</v>
      </c>
      <c r="H16" s="191"/>
      <c r="I16" s="191"/>
    </row>
    <row r="17" spans="2:8" ht="15" customHeight="1" x14ac:dyDescent="0.25"/>
    <row r="18" spans="2:8" customFormat="1" ht="15" customHeight="1" x14ac:dyDescent="0.25">
      <c r="C18" s="192"/>
      <c r="D18" s="14"/>
      <c r="E18" s="14"/>
      <c r="F18" s="14"/>
    </row>
    <row r="19" spans="2:8" ht="15" customHeight="1" x14ac:dyDescent="0.25">
      <c r="B19" s="109" t="s">
        <v>412</v>
      </c>
      <c r="C19" s="192"/>
    </row>
    <row r="20" spans="2:8" ht="15" customHeight="1" x14ac:dyDescent="0.25">
      <c r="C20" s="23"/>
    </row>
    <row r="21" spans="2:8" x14ac:dyDescent="0.25">
      <c r="C21" s="471" t="s">
        <v>396</v>
      </c>
      <c r="D21" s="475" t="s">
        <v>397</v>
      </c>
      <c r="E21" s="140" t="s">
        <v>413</v>
      </c>
      <c r="F21" s="193"/>
      <c r="G21" s="141"/>
      <c r="H21" s="475" t="s">
        <v>414</v>
      </c>
    </row>
    <row r="22" spans="2:8" ht="42.45" x14ac:dyDescent="0.25">
      <c r="C22" s="471"/>
      <c r="D22" s="476"/>
      <c r="E22" s="182" t="s">
        <v>415</v>
      </c>
      <c r="F22" s="182" t="s">
        <v>416</v>
      </c>
      <c r="G22" s="182" t="s">
        <v>417</v>
      </c>
      <c r="H22" s="476"/>
    </row>
    <row r="23" spans="2:8" ht="28.3" x14ac:dyDescent="0.25">
      <c r="C23" s="477" t="str">
        <f>IF(OR(ｼｰﾄ0!C4="",ｼｰﾄ0!C3=""),"",ｼｰﾄ0!C3&amp;ｼｰﾄ0!C4)</f>
        <v>埼玉県関東平野</v>
      </c>
      <c r="D23" s="182" t="s">
        <v>418</v>
      </c>
      <c r="E23" s="194">
        <v>33</v>
      </c>
      <c r="F23" s="194">
        <v>1</v>
      </c>
      <c r="G23" s="194">
        <v>31</v>
      </c>
      <c r="H23" s="195">
        <f>IF(COUNTA(E23:G23)=0,"",SUM(E23:G23))</f>
        <v>65</v>
      </c>
    </row>
    <row r="24" spans="2:8" ht="40.5" customHeight="1" x14ac:dyDescent="0.25">
      <c r="C24" s="478"/>
      <c r="D24" s="183" t="s">
        <v>411</v>
      </c>
      <c r="E24" s="194"/>
      <c r="F24" s="194"/>
      <c r="G24" s="194"/>
      <c r="H24" s="195" t="str">
        <f>IF(COUNTA(E25:G25)=0,"",SUM(E25:G25))</f>
        <v/>
      </c>
    </row>
    <row r="25" spans="2:8" ht="40.5" customHeight="1" x14ac:dyDescent="0.25">
      <c r="C25" s="478"/>
      <c r="D25" s="182" t="s">
        <v>406</v>
      </c>
      <c r="E25" s="194"/>
      <c r="F25" s="194"/>
      <c r="G25" s="194"/>
      <c r="H25" s="195" t="str">
        <f>IF(COUNTA(E26:G26)=0,"",SUM(E26:G26))</f>
        <v/>
      </c>
    </row>
    <row r="26" spans="2:8" ht="40.5" customHeight="1" x14ac:dyDescent="0.25">
      <c r="C26" s="479"/>
      <c r="D26" s="183" t="s">
        <v>419</v>
      </c>
      <c r="E26" s="194"/>
      <c r="F26" s="194"/>
      <c r="G26" s="194"/>
      <c r="H26" s="195" t="str">
        <f>IF(COUNTA(E26:G26)=0,"",SUM(E26:G26))</f>
        <v/>
      </c>
    </row>
    <row r="27" spans="2:8" ht="40.5" customHeight="1" x14ac:dyDescent="0.25">
      <c r="C27" s="394" t="s">
        <v>420</v>
      </c>
      <c r="D27" s="395"/>
      <c r="E27" s="196">
        <f>IF(SUM(E23:E26)=0,"",SUM(E23:E26))</f>
        <v>33</v>
      </c>
      <c r="F27" s="196">
        <f>IF(SUM(F23:F26)=0,"",SUM(F23:F26))</f>
        <v>1</v>
      </c>
      <c r="G27" s="196">
        <f>IF(SUM(G23:G26)=0,"",SUM(G23:G26))</f>
        <v>31</v>
      </c>
      <c r="H27" s="196">
        <f>IF(SUM(H23:H26)=0,"",SUM(H23:H26))</f>
        <v>65</v>
      </c>
    </row>
    <row r="28" spans="2:8" ht="15" customHeight="1" x14ac:dyDescent="0.25">
      <c r="C28" s="29"/>
      <c r="D28" s="29"/>
      <c r="E28" s="30"/>
      <c r="F28" s="30"/>
      <c r="G28" s="30"/>
      <c r="H28" s="30"/>
    </row>
    <row r="29" spans="2:8" ht="53.25" customHeight="1" x14ac:dyDescent="0.25"/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="90" zoomScaleNormal="90" zoomScaleSheetLayoutView="90" workbookViewId="0">
      <pane xSplit="2" ySplit="6" topLeftCell="C66" activePane="bottomRight" state="frozen"/>
      <selection pane="topRight" sqref="A1:B1"/>
      <selection pane="bottomLeft" sqref="A1:B1"/>
      <selection pane="bottomRight" activeCell="AY53" sqref="AY53:AY55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921875" style="94" customWidth="1"/>
    <col min="4" max="4" width="11.4609375" style="13" customWidth="1"/>
    <col min="5" max="5" width="7.61328125" style="95" bestFit="1" customWidth="1"/>
    <col min="6" max="6" width="6.921875" style="13" customWidth="1"/>
    <col min="7" max="7" width="10.69140625" style="13" customWidth="1"/>
    <col min="8" max="8" width="7.61328125" style="95" customWidth="1"/>
    <col min="9" max="9" width="6.921875" style="13" customWidth="1"/>
    <col min="10" max="10" width="10.69140625" style="13" customWidth="1"/>
    <col min="11" max="11" width="7.61328125" style="95" customWidth="1"/>
    <col min="12" max="12" width="6.921875" style="13" customWidth="1"/>
    <col min="13" max="13" width="10.69140625" style="13" customWidth="1"/>
    <col min="14" max="14" width="7.61328125" style="95" customWidth="1"/>
    <col min="15" max="15" width="6.921875" style="13" customWidth="1"/>
    <col min="16" max="16" width="10.69140625" style="13" customWidth="1"/>
    <col min="17" max="17" width="7.61328125" style="95" customWidth="1"/>
    <col min="18" max="18" width="6.921875" style="13" customWidth="1"/>
    <col min="19" max="19" width="10.6914062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1" ht="18" x14ac:dyDescent="0.25">
      <c r="B1" s="85" t="s">
        <v>421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483" t="s">
        <v>193</v>
      </c>
      <c r="C4" s="495" t="s">
        <v>422</v>
      </c>
      <c r="D4" s="492" t="s">
        <v>423</v>
      </c>
      <c r="E4" s="197" t="s">
        <v>424</v>
      </c>
      <c r="F4" s="198"/>
      <c r="G4" s="199"/>
      <c r="H4" s="197" t="s">
        <v>425</v>
      </c>
      <c r="I4" s="198"/>
      <c r="J4" s="199"/>
      <c r="K4" s="200" t="s">
        <v>426</v>
      </c>
      <c r="L4" s="198"/>
      <c r="M4" s="199"/>
      <c r="N4" s="200" t="s">
        <v>427</v>
      </c>
      <c r="O4" s="200"/>
      <c r="P4" s="200"/>
      <c r="Q4" s="200" t="s">
        <v>428</v>
      </c>
      <c r="R4" s="200"/>
      <c r="S4" s="200"/>
    </row>
    <row r="5" spans="1:21" ht="25.5" customHeight="1" x14ac:dyDescent="0.25">
      <c r="A5" s="20" t="s">
        <v>429</v>
      </c>
      <c r="B5" s="484"/>
      <c r="C5" s="495"/>
      <c r="D5" s="493"/>
      <c r="E5" s="201" t="s">
        <v>430</v>
      </c>
      <c r="F5" s="202" t="s">
        <v>431</v>
      </c>
      <c r="G5" s="203"/>
      <c r="H5" s="201" t="s">
        <v>430</v>
      </c>
      <c r="I5" s="202" t="s">
        <v>431</v>
      </c>
      <c r="J5" s="203"/>
      <c r="K5" s="201" t="s">
        <v>430</v>
      </c>
      <c r="L5" s="202" t="s">
        <v>431</v>
      </c>
      <c r="M5" s="203"/>
      <c r="N5" s="201" t="s">
        <v>430</v>
      </c>
      <c r="O5" s="202" t="s">
        <v>431</v>
      </c>
      <c r="P5" s="203"/>
      <c r="Q5" s="201" t="s">
        <v>430</v>
      </c>
      <c r="R5" s="202" t="s">
        <v>431</v>
      </c>
      <c r="S5" s="204"/>
    </row>
    <row r="6" spans="1:21" ht="27.75" customHeight="1" x14ac:dyDescent="0.25">
      <c r="B6" s="485"/>
      <c r="C6" s="495"/>
      <c r="D6" s="494"/>
      <c r="E6" s="205" t="s">
        <v>432</v>
      </c>
      <c r="F6" s="206" t="s">
        <v>433</v>
      </c>
      <c r="G6" s="207" t="s">
        <v>434</v>
      </c>
      <c r="H6" s="205" t="s">
        <v>432</v>
      </c>
      <c r="I6" s="206" t="s">
        <v>435</v>
      </c>
      <c r="J6" s="207" t="s">
        <v>434</v>
      </c>
      <c r="K6" s="205" t="s">
        <v>432</v>
      </c>
      <c r="L6" s="206" t="s">
        <v>435</v>
      </c>
      <c r="M6" s="207" t="s">
        <v>434</v>
      </c>
      <c r="N6" s="205" t="s">
        <v>432</v>
      </c>
      <c r="O6" s="206" t="s">
        <v>435</v>
      </c>
      <c r="P6" s="207" t="s">
        <v>434</v>
      </c>
      <c r="Q6" s="205" t="s">
        <v>432</v>
      </c>
      <c r="R6" s="206" t="s">
        <v>435</v>
      </c>
      <c r="S6" s="207" t="s">
        <v>434</v>
      </c>
    </row>
    <row r="7" spans="1:21" ht="21.75" customHeight="1" x14ac:dyDescent="0.25">
      <c r="B7" s="492" t="str">
        <f>ｼｰﾄ0!$C$4</f>
        <v>関東平野</v>
      </c>
      <c r="C7" s="486" t="s">
        <v>533</v>
      </c>
      <c r="D7" s="208" t="s">
        <v>436</v>
      </c>
      <c r="E7" s="209">
        <v>166</v>
      </c>
      <c r="F7" s="210">
        <v>8.3480000000000008</v>
      </c>
      <c r="G7" s="210">
        <v>3.047161</v>
      </c>
      <c r="H7" s="209">
        <v>161</v>
      </c>
      <c r="I7" s="210">
        <v>8.8916638356164395</v>
      </c>
      <c r="J7" s="210">
        <v>3.2454573</v>
      </c>
      <c r="K7" s="209">
        <v>160</v>
      </c>
      <c r="L7" s="210">
        <v>7.9</v>
      </c>
      <c r="M7" s="210">
        <v>2.9</v>
      </c>
      <c r="N7" s="209">
        <v>160</v>
      </c>
      <c r="O7" s="210">
        <v>7.6</v>
      </c>
      <c r="P7" s="210">
        <v>2.8</v>
      </c>
      <c r="Q7" s="209">
        <v>156</v>
      </c>
      <c r="R7" s="210">
        <v>7.5</v>
      </c>
      <c r="S7" s="210">
        <v>2.7</v>
      </c>
    </row>
    <row r="8" spans="1:21" ht="21.75" customHeight="1" x14ac:dyDescent="0.25">
      <c r="B8" s="493"/>
      <c r="C8" s="509"/>
      <c r="D8" s="208" t="s">
        <v>437</v>
      </c>
      <c r="E8" s="209">
        <v>128</v>
      </c>
      <c r="F8" s="210">
        <v>3.879</v>
      </c>
      <c r="G8" s="210">
        <v>1.4158219999999999</v>
      </c>
      <c r="H8" s="209">
        <v>126</v>
      </c>
      <c r="I8" s="210">
        <v>3.31356679452055</v>
      </c>
      <c r="J8" s="210">
        <v>1.20945188</v>
      </c>
      <c r="K8" s="209">
        <v>123</v>
      </c>
      <c r="L8" s="210">
        <v>3.3</v>
      </c>
      <c r="M8" s="210">
        <v>1.2</v>
      </c>
      <c r="N8" s="209">
        <v>126</v>
      </c>
      <c r="O8" s="210">
        <v>3.6</v>
      </c>
      <c r="P8" s="210">
        <v>1.3</v>
      </c>
      <c r="Q8" s="209">
        <v>125</v>
      </c>
      <c r="R8" s="210">
        <v>3.4</v>
      </c>
      <c r="S8" s="210">
        <v>1.2</v>
      </c>
    </row>
    <row r="9" spans="1:21" ht="21.75" customHeight="1" x14ac:dyDescent="0.25">
      <c r="B9" s="493"/>
      <c r="C9" s="509"/>
      <c r="D9" s="208" t="s">
        <v>438</v>
      </c>
      <c r="E9" s="209">
        <v>82</v>
      </c>
      <c r="F9" s="210">
        <v>51.35</v>
      </c>
      <c r="G9" s="210">
        <v>18.7</v>
      </c>
      <c r="H9" s="209">
        <v>82</v>
      </c>
      <c r="I9" s="210">
        <v>49.631369863013703</v>
      </c>
      <c r="J9" s="210">
        <v>18.115449999999999</v>
      </c>
      <c r="K9" s="209">
        <v>82</v>
      </c>
      <c r="L9" s="210">
        <v>43.1</v>
      </c>
      <c r="M9" s="210">
        <v>15.7</v>
      </c>
      <c r="N9" s="209">
        <v>82</v>
      </c>
      <c r="O9" s="210">
        <v>43.2</v>
      </c>
      <c r="P9" s="210">
        <v>15.8</v>
      </c>
      <c r="Q9" s="209">
        <v>82</v>
      </c>
      <c r="R9" s="210">
        <v>45.8</v>
      </c>
      <c r="S9" s="210">
        <v>16.7</v>
      </c>
      <c r="U9" s="102"/>
    </row>
    <row r="10" spans="1:21" ht="21.75" customHeight="1" x14ac:dyDescent="0.25">
      <c r="B10" s="493"/>
      <c r="C10" s="509"/>
      <c r="D10" s="208" t="s">
        <v>439</v>
      </c>
      <c r="E10" s="209">
        <v>59</v>
      </c>
      <c r="F10" s="210">
        <v>0.30099999999999999</v>
      </c>
      <c r="G10" s="210">
        <v>0.109976</v>
      </c>
      <c r="H10" s="209">
        <v>60</v>
      </c>
      <c r="I10" s="210">
        <v>0.19962164383561601</v>
      </c>
      <c r="J10" s="210">
        <v>7.2861899999999993E-2</v>
      </c>
      <c r="K10" s="209">
        <v>59</v>
      </c>
      <c r="L10" s="210">
        <v>0.2</v>
      </c>
      <c r="M10" s="210">
        <v>0.1</v>
      </c>
      <c r="N10" s="209">
        <v>58</v>
      </c>
      <c r="O10" s="210">
        <v>0.2</v>
      </c>
      <c r="P10" s="210">
        <v>0.1</v>
      </c>
      <c r="Q10" s="209">
        <v>58</v>
      </c>
      <c r="R10" s="210">
        <v>0.1</v>
      </c>
      <c r="S10" s="210">
        <v>0.1</v>
      </c>
    </row>
    <row r="11" spans="1:21" ht="21.75" customHeight="1" x14ac:dyDescent="0.25">
      <c r="B11" s="493"/>
      <c r="C11" s="509"/>
      <c r="D11" s="145" t="s">
        <v>440</v>
      </c>
      <c r="E11" s="209">
        <v>134</v>
      </c>
      <c r="F11" s="210">
        <v>2.0381676712328765</v>
      </c>
      <c r="G11" s="210">
        <v>0.74393120000000001</v>
      </c>
      <c r="H11" s="209">
        <v>138</v>
      </c>
      <c r="I11" s="210">
        <v>1.9253165095890377</v>
      </c>
      <c r="J11" s="210">
        <v>0.70274052599999992</v>
      </c>
      <c r="K11" s="209">
        <v>143</v>
      </c>
      <c r="L11" s="210">
        <v>2.8000000000000003</v>
      </c>
      <c r="M11" s="210">
        <v>1</v>
      </c>
      <c r="N11" s="209">
        <v>143</v>
      </c>
      <c r="O11" s="210">
        <v>2.4</v>
      </c>
      <c r="P11" s="210">
        <v>0.9</v>
      </c>
      <c r="Q11" s="209">
        <v>145</v>
      </c>
      <c r="R11" s="210">
        <v>2.4</v>
      </c>
      <c r="S11" s="210">
        <v>0.9</v>
      </c>
    </row>
    <row r="12" spans="1:21" ht="26.25" customHeight="1" x14ac:dyDescent="0.25">
      <c r="B12" s="494"/>
      <c r="C12" s="510"/>
      <c r="D12" s="145" t="s">
        <v>441</v>
      </c>
      <c r="E12" s="211">
        <f t="shared" ref="E12:P12" si="0">IF(COUNT(E7:E11)&gt;=1,SUM(E7:E11),"")</f>
        <v>569</v>
      </c>
      <c r="F12" s="225">
        <f t="shared" si="0"/>
        <v>65.91616767123287</v>
      </c>
      <c r="G12" s="225">
        <f t="shared" si="0"/>
        <v>24.016890199999995</v>
      </c>
      <c r="H12" s="211">
        <f t="shared" si="0"/>
        <v>567</v>
      </c>
      <c r="I12" s="212">
        <f t="shared" si="0"/>
        <v>63.961538646575342</v>
      </c>
      <c r="J12" s="212">
        <f t="shared" si="0"/>
        <v>23.345961605999996</v>
      </c>
      <c r="K12" s="211">
        <f t="shared" si="0"/>
        <v>567</v>
      </c>
      <c r="L12" s="212">
        <f t="shared" si="0"/>
        <v>57.3</v>
      </c>
      <c r="M12" s="212">
        <f t="shared" si="0"/>
        <v>20.9</v>
      </c>
      <c r="N12" s="211">
        <f t="shared" si="0"/>
        <v>569</v>
      </c>
      <c r="O12" s="212">
        <f t="shared" si="0"/>
        <v>57.000000000000007</v>
      </c>
      <c r="P12" s="212">
        <f t="shared" si="0"/>
        <v>20.9</v>
      </c>
      <c r="Q12" s="211">
        <f t="shared" ref="Q12:S12" si="1">IF(COUNT(Q7:Q11)&gt;=1,SUM(Q7:Q11),"")</f>
        <v>566</v>
      </c>
      <c r="R12" s="212">
        <f t="shared" ref="R12" si="2">IF(COUNT(R7:R11)&gt;=1,SUM(R7:R11),"")</f>
        <v>59.199999999999996</v>
      </c>
      <c r="S12" s="212">
        <f t="shared" si="1"/>
        <v>21.6</v>
      </c>
    </row>
    <row r="13" spans="1:21" ht="21.75" customHeight="1" x14ac:dyDescent="0.25">
      <c r="B13" s="492" t="str">
        <f>ｼｰﾄ0!$C$4</f>
        <v>関東平野</v>
      </c>
      <c r="C13" s="497" t="s">
        <v>534</v>
      </c>
      <c r="D13" s="208" t="s">
        <v>436</v>
      </c>
      <c r="E13" s="145">
        <v>334</v>
      </c>
      <c r="F13" s="210">
        <v>21.135000000000002</v>
      </c>
      <c r="G13" s="210">
        <v>7.7143839999999999</v>
      </c>
      <c r="H13" s="145">
        <v>332</v>
      </c>
      <c r="I13" s="210">
        <v>21.082847178082201</v>
      </c>
      <c r="J13" s="210">
        <v>7.6952392200000004</v>
      </c>
      <c r="K13" s="145">
        <v>328</v>
      </c>
      <c r="L13" s="210">
        <v>20.3</v>
      </c>
      <c r="M13" s="210">
        <v>7.4</v>
      </c>
      <c r="N13" s="213">
        <v>322</v>
      </c>
      <c r="O13" s="210">
        <v>19.5</v>
      </c>
      <c r="P13" s="210">
        <v>7.1</v>
      </c>
      <c r="Q13" s="213">
        <v>314</v>
      </c>
      <c r="R13" s="210">
        <v>18.7</v>
      </c>
      <c r="S13" s="210">
        <v>6.8</v>
      </c>
    </row>
    <row r="14" spans="1:21" ht="21.75" customHeight="1" x14ac:dyDescent="0.25">
      <c r="B14" s="493"/>
      <c r="C14" s="498"/>
      <c r="D14" s="208" t="s">
        <v>437</v>
      </c>
      <c r="E14" s="145">
        <v>317</v>
      </c>
      <c r="F14" s="210">
        <v>4.3609999999999998</v>
      </c>
      <c r="G14" s="210">
        <v>1.602557</v>
      </c>
      <c r="H14" s="145">
        <v>318</v>
      </c>
      <c r="I14" s="210">
        <v>4.9238345205479499</v>
      </c>
      <c r="J14" s="210">
        <v>1.7971995999999999</v>
      </c>
      <c r="K14" s="145">
        <v>323</v>
      </c>
      <c r="L14" s="210">
        <v>4.8</v>
      </c>
      <c r="M14" s="210">
        <v>1.8</v>
      </c>
      <c r="N14" s="213">
        <v>322</v>
      </c>
      <c r="O14" s="210">
        <v>4.8</v>
      </c>
      <c r="P14" s="210">
        <v>1.7</v>
      </c>
      <c r="Q14" s="213">
        <v>324</v>
      </c>
      <c r="R14" s="210">
        <v>4.4000000000000004</v>
      </c>
      <c r="S14" s="210">
        <v>1.6</v>
      </c>
    </row>
    <row r="15" spans="1:21" ht="21.75" customHeight="1" x14ac:dyDescent="0.25">
      <c r="B15" s="493"/>
      <c r="C15" s="498"/>
      <c r="D15" s="208" t="s">
        <v>438</v>
      </c>
      <c r="E15" s="145">
        <v>220</v>
      </c>
      <c r="F15" s="210">
        <v>133.56</v>
      </c>
      <c r="G15" s="210">
        <v>48.749276000000002</v>
      </c>
      <c r="H15" s="145">
        <v>209</v>
      </c>
      <c r="I15" s="210">
        <v>126.759312328767</v>
      </c>
      <c r="J15" s="210">
        <v>46.267149000000003</v>
      </c>
      <c r="K15" s="145">
        <v>210</v>
      </c>
      <c r="L15" s="210">
        <v>108.3</v>
      </c>
      <c r="M15" s="210">
        <v>39.5</v>
      </c>
      <c r="N15" s="213">
        <v>209</v>
      </c>
      <c r="O15" s="210">
        <v>103.4</v>
      </c>
      <c r="P15" s="210">
        <v>37.799999999999997</v>
      </c>
      <c r="Q15" s="213">
        <v>210</v>
      </c>
      <c r="R15" s="210">
        <v>116.5</v>
      </c>
      <c r="S15" s="210">
        <v>42.5</v>
      </c>
    </row>
    <row r="16" spans="1:21" ht="21.75" customHeight="1" x14ac:dyDescent="0.25">
      <c r="B16" s="493"/>
      <c r="C16" s="498"/>
      <c r="D16" s="208" t="s">
        <v>439</v>
      </c>
      <c r="E16" s="145">
        <v>81</v>
      </c>
      <c r="F16" s="210">
        <v>4.3239999999999998</v>
      </c>
      <c r="G16" s="210">
        <v>1.578336</v>
      </c>
      <c r="H16" s="145">
        <v>81</v>
      </c>
      <c r="I16" s="210">
        <v>5.3029178082191804</v>
      </c>
      <c r="J16" s="210">
        <v>1.935565</v>
      </c>
      <c r="K16" s="145">
        <v>93</v>
      </c>
      <c r="L16" s="210">
        <v>10.199999999999999</v>
      </c>
      <c r="M16" s="210">
        <v>3.7</v>
      </c>
      <c r="N16" s="213">
        <v>84</v>
      </c>
      <c r="O16" s="210">
        <v>6.7</v>
      </c>
      <c r="P16" s="210">
        <v>2.4</v>
      </c>
      <c r="Q16" s="213">
        <v>84</v>
      </c>
      <c r="R16" s="210">
        <v>7.5</v>
      </c>
      <c r="S16" s="210">
        <v>2.7</v>
      </c>
    </row>
    <row r="17" spans="2:19" ht="21.75" customHeight="1" x14ac:dyDescent="0.25">
      <c r="B17" s="493"/>
      <c r="C17" s="498"/>
      <c r="D17" s="145" t="s">
        <v>440</v>
      </c>
      <c r="E17" s="145">
        <v>639</v>
      </c>
      <c r="F17" s="210">
        <v>9.1300000000000008</v>
      </c>
      <c r="G17" s="210">
        <v>3.332433</v>
      </c>
      <c r="H17" s="145">
        <v>640</v>
      </c>
      <c r="I17" s="210">
        <v>8.6315172602739754</v>
      </c>
      <c r="J17" s="210">
        <v>3.1505038000000001</v>
      </c>
      <c r="K17" s="145">
        <v>648</v>
      </c>
      <c r="L17" s="210">
        <v>7.6</v>
      </c>
      <c r="M17" s="210">
        <v>2.8</v>
      </c>
      <c r="N17" s="213">
        <v>649</v>
      </c>
      <c r="O17" s="210">
        <v>6.6</v>
      </c>
      <c r="P17" s="210">
        <v>2.4</v>
      </c>
      <c r="Q17" s="213">
        <v>659</v>
      </c>
      <c r="R17" s="210">
        <v>6.7</v>
      </c>
      <c r="S17" s="210">
        <v>2.5</v>
      </c>
    </row>
    <row r="18" spans="2:19" ht="26.25" customHeight="1" x14ac:dyDescent="0.25">
      <c r="B18" s="494"/>
      <c r="C18" s="499"/>
      <c r="D18" s="145" t="s">
        <v>442</v>
      </c>
      <c r="E18" s="211">
        <f t="shared" ref="E18:P18" si="3">IF(COUNT(E13:E17)&gt;=1,SUM(E13:E17),"")</f>
        <v>1591</v>
      </c>
      <c r="F18" s="225">
        <f t="shared" si="3"/>
        <v>172.51000000000002</v>
      </c>
      <c r="G18" s="225">
        <f t="shared" si="3"/>
        <v>62.976986000000004</v>
      </c>
      <c r="H18" s="211">
        <f t="shared" si="3"/>
        <v>1580</v>
      </c>
      <c r="I18" s="212">
        <f t="shared" si="3"/>
        <v>166.70042909589029</v>
      </c>
      <c r="J18" s="212">
        <f t="shared" si="3"/>
        <v>60.845656620000007</v>
      </c>
      <c r="K18" s="211">
        <f t="shared" si="3"/>
        <v>1602</v>
      </c>
      <c r="L18" s="212">
        <f t="shared" si="3"/>
        <v>151.19999999999999</v>
      </c>
      <c r="M18" s="212">
        <f t="shared" si="3"/>
        <v>55.2</v>
      </c>
      <c r="N18" s="211">
        <f t="shared" si="3"/>
        <v>1586</v>
      </c>
      <c r="O18" s="212">
        <f t="shared" si="3"/>
        <v>141</v>
      </c>
      <c r="P18" s="212">
        <f t="shared" si="3"/>
        <v>51.399999999999991</v>
      </c>
      <c r="Q18" s="211">
        <f t="shared" ref="Q18:S18" si="4">IF(COUNT(Q13:Q17)&gt;=1,SUM(Q13:Q17),"")</f>
        <v>1591</v>
      </c>
      <c r="R18" s="212">
        <f t="shared" si="4"/>
        <v>153.79999999999998</v>
      </c>
      <c r="S18" s="212">
        <f t="shared" si="4"/>
        <v>56.1</v>
      </c>
    </row>
    <row r="19" spans="2:19" ht="21.75" customHeight="1" x14ac:dyDescent="0.25">
      <c r="B19" s="492" t="str">
        <f>ｼｰﾄ0!$C$4</f>
        <v>関東平野</v>
      </c>
      <c r="C19" s="486" t="s">
        <v>535</v>
      </c>
      <c r="D19" s="208" t="s">
        <v>436</v>
      </c>
      <c r="E19" s="145">
        <v>432</v>
      </c>
      <c r="F19" s="210">
        <v>34.869</v>
      </c>
      <c r="G19" s="210">
        <v>12.727181</v>
      </c>
      <c r="H19" s="145">
        <v>419</v>
      </c>
      <c r="I19" s="210">
        <v>33.318758767123299</v>
      </c>
      <c r="J19" s="210">
        <v>12.16134695</v>
      </c>
      <c r="K19" s="145">
        <v>428</v>
      </c>
      <c r="L19" s="210">
        <v>31.7</v>
      </c>
      <c r="M19" s="210">
        <v>11.6</v>
      </c>
      <c r="N19" s="213">
        <v>426</v>
      </c>
      <c r="O19" s="210">
        <v>31.5</v>
      </c>
      <c r="P19" s="210">
        <v>11.5</v>
      </c>
      <c r="Q19" s="213">
        <v>428</v>
      </c>
      <c r="R19" s="210">
        <v>31.4</v>
      </c>
      <c r="S19" s="210">
        <v>11.5</v>
      </c>
    </row>
    <row r="20" spans="2:19" ht="21.75" customHeight="1" x14ac:dyDescent="0.25">
      <c r="B20" s="493"/>
      <c r="C20" s="487"/>
      <c r="D20" s="208" t="s">
        <v>437</v>
      </c>
      <c r="E20" s="145">
        <v>289</v>
      </c>
      <c r="F20" s="210">
        <v>11.074</v>
      </c>
      <c r="G20" s="210">
        <v>4.0419830000000001</v>
      </c>
      <c r="H20" s="145">
        <v>256</v>
      </c>
      <c r="I20" s="210">
        <v>11.366250684931501</v>
      </c>
      <c r="J20" s="210">
        <v>4.1486815000000004</v>
      </c>
      <c r="K20" s="145">
        <v>287</v>
      </c>
      <c r="L20" s="210">
        <v>12.1</v>
      </c>
      <c r="M20" s="210">
        <v>4.4000000000000004</v>
      </c>
      <c r="N20" s="213">
        <v>288</v>
      </c>
      <c r="O20" s="210">
        <v>11.2</v>
      </c>
      <c r="P20" s="210">
        <v>4.0999999999999996</v>
      </c>
      <c r="Q20" s="213">
        <v>291</v>
      </c>
      <c r="R20" s="210">
        <v>11.3</v>
      </c>
      <c r="S20" s="210">
        <v>4.0999999999999996</v>
      </c>
    </row>
    <row r="21" spans="2:19" ht="21.75" customHeight="1" x14ac:dyDescent="0.25">
      <c r="B21" s="493"/>
      <c r="C21" s="487"/>
      <c r="D21" s="208" t="s">
        <v>438</v>
      </c>
      <c r="E21" s="145">
        <v>212</v>
      </c>
      <c r="F21" s="210">
        <v>116.17400000000001</v>
      </c>
      <c r="G21" s="210">
        <v>42.403517999999998</v>
      </c>
      <c r="H21" s="145">
        <v>200</v>
      </c>
      <c r="I21" s="210">
        <v>109.510155616438</v>
      </c>
      <c r="J21" s="210">
        <v>39.971206799999997</v>
      </c>
      <c r="K21" s="145">
        <v>210</v>
      </c>
      <c r="L21" s="210">
        <v>109.9</v>
      </c>
      <c r="M21" s="210">
        <v>40.1</v>
      </c>
      <c r="N21" s="213">
        <v>210</v>
      </c>
      <c r="O21" s="210">
        <v>104.4</v>
      </c>
      <c r="P21" s="210">
        <v>38.1</v>
      </c>
      <c r="Q21" s="213">
        <v>209</v>
      </c>
      <c r="R21" s="210">
        <v>101.9</v>
      </c>
      <c r="S21" s="210">
        <v>37.200000000000003</v>
      </c>
    </row>
    <row r="22" spans="2:19" ht="21.75" customHeight="1" x14ac:dyDescent="0.25">
      <c r="B22" s="493"/>
      <c r="C22" s="487"/>
      <c r="D22" s="208" t="s">
        <v>439</v>
      </c>
      <c r="E22" s="145">
        <v>423</v>
      </c>
      <c r="F22" s="210">
        <v>32.904000000000003</v>
      </c>
      <c r="G22" s="210">
        <v>12.010071</v>
      </c>
      <c r="H22" s="145">
        <v>388</v>
      </c>
      <c r="I22" s="210">
        <v>30.973166095890399</v>
      </c>
      <c r="J22" s="210">
        <v>11.305205624999999</v>
      </c>
      <c r="K22" s="145">
        <v>433</v>
      </c>
      <c r="L22" s="210">
        <v>39.700000000000003</v>
      </c>
      <c r="M22" s="210">
        <v>14.5</v>
      </c>
      <c r="N22" s="213">
        <v>434</v>
      </c>
      <c r="O22" s="210">
        <v>36.1</v>
      </c>
      <c r="P22" s="210">
        <v>13.2</v>
      </c>
      <c r="Q22" s="213">
        <v>438</v>
      </c>
      <c r="R22" s="210">
        <v>28</v>
      </c>
      <c r="S22" s="210">
        <v>10.199999999999999</v>
      </c>
    </row>
    <row r="23" spans="2:19" ht="21.75" customHeight="1" x14ac:dyDescent="0.25">
      <c r="B23" s="493"/>
      <c r="C23" s="487"/>
      <c r="D23" s="145" t="s">
        <v>440</v>
      </c>
      <c r="E23" s="145">
        <v>309</v>
      </c>
      <c r="F23" s="210">
        <v>9.2840000000000007</v>
      </c>
      <c r="G23" s="210">
        <v>3.388525</v>
      </c>
      <c r="H23" s="145">
        <v>297</v>
      </c>
      <c r="I23" s="210">
        <v>9.3687504273972664</v>
      </c>
      <c r="J23" s="210">
        <v>3.4195939059999998</v>
      </c>
      <c r="K23" s="145">
        <v>318</v>
      </c>
      <c r="L23" s="210">
        <v>8.4</v>
      </c>
      <c r="M23" s="210">
        <v>3.1</v>
      </c>
      <c r="N23" s="213">
        <v>324</v>
      </c>
      <c r="O23" s="210">
        <v>8.1</v>
      </c>
      <c r="P23" s="210">
        <v>3</v>
      </c>
      <c r="Q23" s="213">
        <v>328</v>
      </c>
      <c r="R23" s="210">
        <v>8.4</v>
      </c>
      <c r="S23" s="210">
        <v>3.1</v>
      </c>
    </row>
    <row r="24" spans="2:19" ht="26.25" customHeight="1" x14ac:dyDescent="0.25">
      <c r="B24" s="494"/>
      <c r="C24" s="488"/>
      <c r="D24" s="145" t="s">
        <v>443</v>
      </c>
      <c r="E24" s="213">
        <f t="shared" ref="E24:P24" si="5">IF(COUNT(E19:E23)&gt;=1,SUM(E19:E23),"")</f>
        <v>1665</v>
      </c>
      <c r="F24" s="226">
        <f t="shared" si="5"/>
        <v>204.30500000000001</v>
      </c>
      <c r="G24" s="226">
        <f t="shared" si="5"/>
        <v>74.571277999999992</v>
      </c>
      <c r="H24" s="213">
        <f t="shared" si="5"/>
        <v>1560</v>
      </c>
      <c r="I24" s="214">
        <f t="shared" si="5"/>
        <v>194.53708159178046</v>
      </c>
      <c r="J24" s="214">
        <f t="shared" si="5"/>
        <v>71.006034780999997</v>
      </c>
      <c r="K24" s="213">
        <f t="shared" si="5"/>
        <v>1676</v>
      </c>
      <c r="L24" s="214">
        <f t="shared" si="5"/>
        <v>201.79999999999998</v>
      </c>
      <c r="M24" s="214">
        <f t="shared" si="5"/>
        <v>73.699999999999989</v>
      </c>
      <c r="N24" s="213">
        <f t="shared" si="5"/>
        <v>1682</v>
      </c>
      <c r="O24" s="214">
        <f t="shared" si="5"/>
        <v>191.3</v>
      </c>
      <c r="P24" s="214">
        <f t="shared" si="5"/>
        <v>69.900000000000006</v>
      </c>
      <c r="Q24" s="213">
        <f t="shared" ref="Q24:S24" si="6">IF(COUNT(Q19:Q23)&gt;=1,SUM(Q19:Q23),"")</f>
        <v>1694</v>
      </c>
      <c r="R24" s="214">
        <f t="shared" si="6"/>
        <v>181.00000000000003</v>
      </c>
      <c r="S24" s="214">
        <f t="shared" si="6"/>
        <v>66.099999999999994</v>
      </c>
    </row>
    <row r="25" spans="2:19" ht="22.5" customHeight="1" x14ac:dyDescent="0.25">
      <c r="B25" s="492" t="str">
        <f>ｼｰﾄ0!$C$4</f>
        <v>関東平野</v>
      </c>
      <c r="C25" s="486" t="s">
        <v>536</v>
      </c>
      <c r="D25" s="208" t="s">
        <v>436</v>
      </c>
      <c r="E25" s="145">
        <v>214</v>
      </c>
      <c r="F25" s="210">
        <v>17.75</v>
      </c>
      <c r="G25" s="210">
        <v>6.4786380000000001</v>
      </c>
      <c r="H25" s="145">
        <v>210</v>
      </c>
      <c r="I25" s="210">
        <v>17.2580783561644</v>
      </c>
      <c r="J25" s="210">
        <v>6.2991986000000004</v>
      </c>
      <c r="K25" s="145">
        <v>208</v>
      </c>
      <c r="L25" s="210">
        <v>16.8</v>
      </c>
      <c r="M25" s="210">
        <v>6.1</v>
      </c>
      <c r="N25" s="213">
        <v>206</v>
      </c>
      <c r="O25" s="210">
        <v>15.8</v>
      </c>
      <c r="P25" s="210">
        <v>5.8</v>
      </c>
      <c r="Q25" s="213">
        <v>208</v>
      </c>
      <c r="R25" s="210">
        <v>16.399999999999999</v>
      </c>
      <c r="S25" s="210">
        <v>6</v>
      </c>
    </row>
    <row r="26" spans="2:19" ht="22.5" customHeight="1" x14ac:dyDescent="0.25">
      <c r="B26" s="493"/>
      <c r="C26" s="487"/>
      <c r="D26" s="208" t="s">
        <v>437</v>
      </c>
      <c r="E26" s="145">
        <v>99</v>
      </c>
      <c r="F26" s="210">
        <v>2.5840000000000001</v>
      </c>
      <c r="G26" s="210">
        <v>0.94323999999999997</v>
      </c>
      <c r="H26" s="145">
        <v>96</v>
      </c>
      <c r="I26" s="210">
        <v>2.92327342465753</v>
      </c>
      <c r="J26" s="210">
        <v>1.0669948</v>
      </c>
      <c r="K26" s="145">
        <v>97</v>
      </c>
      <c r="L26" s="210">
        <v>2.8</v>
      </c>
      <c r="M26" s="210">
        <v>1</v>
      </c>
      <c r="N26" s="213">
        <v>98</v>
      </c>
      <c r="O26" s="210">
        <v>2.9</v>
      </c>
      <c r="P26" s="210">
        <v>1</v>
      </c>
      <c r="Q26" s="213">
        <v>97</v>
      </c>
      <c r="R26" s="210">
        <v>3</v>
      </c>
      <c r="S26" s="210">
        <v>1.1000000000000001</v>
      </c>
    </row>
    <row r="27" spans="2:19" ht="22.5" customHeight="1" x14ac:dyDescent="0.25">
      <c r="B27" s="493"/>
      <c r="C27" s="487"/>
      <c r="D27" s="208" t="s">
        <v>438</v>
      </c>
      <c r="E27" s="145">
        <v>84</v>
      </c>
      <c r="F27" s="210">
        <v>50.018999999999998</v>
      </c>
      <c r="G27" s="210">
        <v>18.256777</v>
      </c>
      <c r="H27" s="145">
        <v>83</v>
      </c>
      <c r="I27" s="210">
        <v>48.111221917808201</v>
      </c>
      <c r="J27" s="210">
        <v>17.560596</v>
      </c>
      <c r="K27" s="145">
        <v>83</v>
      </c>
      <c r="L27" s="210">
        <v>45.1</v>
      </c>
      <c r="M27" s="210">
        <v>16.399999999999999</v>
      </c>
      <c r="N27" s="213">
        <v>83</v>
      </c>
      <c r="O27" s="210">
        <v>44</v>
      </c>
      <c r="P27" s="210">
        <v>16</v>
      </c>
      <c r="Q27" s="213">
        <v>83</v>
      </c>
      <c r="R27" s="210">
        <v>38.6</v>
      </c>
      <c r="S27" s="210">
        <v>14.1</v>
      </c>
    </row>
    <row r="28" spans="2:19" ht="22.5" customHeight="1" x14ac:dyDescent="0.25">
      <c r="B28" s="493"/>
      <c r="C28" s="487"/>
      <c r="D28" s="208" t="s">
        <v>439</v>
      </c>
      <c r="E28" s="145">
        <v>50</v>
      </c>
      <c r="F28" s="210">
        <v>11.959</v>
      </c>
      <c r="G28" s="210">
        <v>4.3651689999999999</v>
      </c>
      <c r="H28" s="145">
        <v>52</v>
      </c>
      <c r="I28" s="210">
        <v>12.0523831506849</v>
      </c>
      <c r="J28" s="210">
        <v>4.3991198499999999</v>
      </c>
      <c r="K28" s="145">
        <v>53</v>
      </c>
      <c r="L28" s="210">
        <v>13.3</v>
      </c>
      <c r="M28" s="210">
        <v>4.8</v>
      </c>
      <c r="N28" s="213">
        <v>52</v>
      </c>
      <c r="O28" s="210">
        <v>12.1</v>
      </c>
      <c r="P28" s="210">
        <v>4.4000000000000004</v>
      </c>
      <c r="Q28" s="213">
        <v>53</v>
      </c>
      <c r="R28" s="210">
        <v>11.4</v>
      </c>
      <c r="S28" s="210">
        <v>4.2</v>
      </c>
    </row>
    <row r="29" spans="2:19" ht="22.5" customHeight="1" x14ac:dyDescent="0.25">
      <c r="B29" s="493"/>
      <c r="C29" s="487"/>
      <c r="D29" s="145" t="s">
        <v>440</v>
      </c>
      <c r="E29" s="145">
        <v>86</v>
      </c>
      <c r="F29" s="210">
        <v>3.2679999999999998</v>
      </c>
      <c r="G29" s="210">
        <v>1.1927129999999999</v>
      </c>
      <c r="H29" s="145">
        <v>87</v>
      </c>
      <c r="I29" s="210">
        <v>4.6209405479452021</v>
      </c>
      <c r="J29" s="210">
        <v>1.6866433000000001</v>
      </c>
      <c r="K29" s="145">
        <v>88</v>
      </c>
      <c r="L29" s="210">
        <v>4.4000000000000004</v>
      </c>
      <c r="M29" s="210">
        <v>1.6</v>
      </c>
      <c r="N29" s="213">
        <v>88</v>
      </c>
      <c r="O29" s="210">
        <v>7.8</v>
      </c>
      <c r="P29" s="210">
        <v>2.8</v>
      </c>
      <c r="Q29" s="213">
        <v>89</v>
      </c>
      <c r="R29" s="210">
        <v>4.0999999999999996</v>
      </c>
      <c r="S29" s="210">
        <v>1.5</v>
      </c>
    </row>
    <row r="30" spans="2:19" ht="25.5" customHeight="1" x14ac:dyDescent="0.25">
      <c r="B30" s="494"/>
      <c r="C30" s="488"/>
      <c r="D30" s="145" t="s">
        <v>444</v>
      </c>
      <c r="E30" s="213">
        <f t="shared" ref="E30:P30" si="7">IF(COUNT(E25:E29)&gt;=1,SUM(E25:E29),"")</f>
        <v>533</v>
      </c>
      <c r="F30" s="226">
        <f t="shared" si="7"/>
        <v>85.58</v>
      </c>
      <c r="G30" s="226">
        <f t="shared" si="7"/>
        <v>31.236537000000002</v>
      </c>
      <c r="H30" s="213">
        <f t="shared" si="7"/>
        <v>528</v>
      </c>
      <c r="I30" s="214">
        <f t="shared" si="7"/>
        <v>84.965897397260235</v>
      </c>
      <c r="J30" s="214">
        <f t="shared" si="7"/>
        <v>31.012552550000002</v>
      </c>
      <c r="K30" s="213">
        <f t="shared" si="7"/>
        <v>529</v>
      </c>
      <c r="L30" s="214">
        <f t="shared" si="7"/>
        <v>82.4</v>
      </c>
      <c r="M30" s="214">
        <f t="shared" si="7"/>
        <v>29.900000000000002</v>
      </c>
      <c r="N30" s="213">
        <f t="shared" si="7"/>
        <v>527</v>
      </c>
      <c r="O30" s="214">
        <f t="shared" si="7"/>
        <v>82.6</v>
      </c>
      <c r="P30" s="214">
        <f t="shared" si="7"/>
        <v>30.000000000000004</v>
      </c>
      <c r="Q30" s="213">
        <f t="shared" ref="Q30:S30" si="8">IF(COUNT(Q25:Q29)&gt;=1,SUM(Q25:Q29),"")</f>
        <v>530</v>
      </c>
      <c r="R30" s="214">
        <f t="shared" si="8"/>
        <v>73.5</v>
      </c>
      <c r="S30" s="214">
        <f t="shared" si="8"/>
        <v>26.9</v>
      </c>
    </row>
    <row r="31" spans="2:19" ht="21.75" customHeight="1" x14ac:dyDescent="0.25">
      <c r="B31" s="492" t="str">
        <f>ｼｰﾄ0!$C$4</f>
        <v>関東平野</v>
      </c>
      <c r="C31" s="486" t="s">
        <v>537</v>
      </c>
      <c r="D31" s="208" t="s">
        <v>436</v>
      </c>
      <c r="E31" s="145">
        <v>53</v>
      </c>
      <c r="F31" s="210">
        <v>2.4169999999999998</v>
      </c>
      <c r="G31" s="210">
        <v>0.88232299999999997</v>
      </c>
      <c r="H31" s="145">
        <v>53</v>
      </c>
      <c r="I31" s="210">
        <v>2.8336509808219201</v>
      </c>
      <c r="J31" s="210">
        <v>1.034282608</v>
      </c>
      <c r="K31" s="145">
        <v>54</v>
      </c>
      <c r="L31" s="210">
        <v>4.7</v>
      </c>
      <c r="M31" s="210">
        <v>1.7</v>
      </c>
      <c r="N31" s="213">
        <v>54</v>
      </c>
      <c r="O31" s="210">
        <v>3.7</v>
      </c>
      <c r="P31" s="210">
        <v>1.4</v>
      </c>
      <c r="Q31" s="213">
        <v>54</v>
      </c>
      <c r="R31" s="210">
        <v>2.6</v>
      </c>
      <c r="S31" s="210">
        <v>1</v>
      </c>
    </row>
    <row r="32" spans="2:19" ht="21.75" customHeight="1" x14ac:dyDescent="0.25">
      <c r="B32" s="493"/>
      <c r="C32" s="509"/>
      <c r="D32" s="208" t="s">
        <v>437</v>
      </c>
      <c r="E32" s="145">
        <v>18</v>
      </c>
      <c r="F32" s="210">
        <v>0.55900000000000005</v>
      </c>
      <c r="G32" s="210">
        <v>0.20391999999999999</v>
      </c>
      <c r="H32" s="145">
        <v>17</v>
      </c>
      <c r="I32" s="210">
        <v>0.61712794520547998</v>
      </c>
      <c r="J32" s="210">
        <v>0.2252517</v>
      </c>
      <c r="K32" s="145">
        <v>17</v>
      </c>
      <c r="L32" s="210">
        <v>0.7</v>
      </c>
      <c r="M32" s="210">
        <v>0.2</v>
      </c>
      <c r="N32" s="213">
        <v>17</v>
      </c>
      <c r="O32" s="210">
        <v>0.8</v>
      </c>
      <c r="P32" s="210">
        <v>0.3</v>
      </c>
      <c r="Q32" s="213">
        <v>17</v>
      </c>
      <c r="R32" s="210">
        <v>0.7</v>
      </c>
      <c r="S32" s="210">
        <v>0.3</v>
      </c>
    </row>
    <row r="33" spans="2:19" ht="21.75" customHeight="1" x14ac:dyDescent="0.25">
      <c r="B33" s="493"/>
      <c r="C33" s="509"/>
      <c r="D33" s="208" t="s">
        <v>438</v>
      </c>
      <c r="E33" s="145">
        <v>28</v>
      </c>
      <c r="F33" s="210">
        <v>17.489000000000001</v>
      </c>
      <c r="G33" s="210">
        <v>6.3833479999999998</v>
      </c>
      <c r="H33" s="145">
        <v>28</v>
      </c>
      <c r="I33" s="210">
        <v>18.743202739726001</v>
      </c>
      <c r="J33" s="210">
        <v>6.8412689999999996</v>
      </c>
      <c r="K33" s="145">
        <v>28</v>
      </c>
      <c r="L33" s="210">
        <v>22</v>
      </c>
      <c r="M33" s="210">
        <v>8</v>
      </c>
      <c r="N33" s="213">
        <v>28</v>
      </c>
      <c r="O33" s="210">
        <v>23.5</v>
      </c>
      <c r="P33" s="210">
        <v>8.6</v>
      </c>
      <c r="Q33" s="213">
        <v>28</v>
      </c>
      <c r="R33" s="210">
        <v>24.1</v>
      </c>
      <c r="S33" s="210">
        <v>8.8000000000000007</v>
      </c>
    </row>
    <row r="34" spans="2:19" ht="21.75" customHeight="1" x14ac:dyDescent="0.25">
      <c r="B34" s="493"/>
      <c r="C34" s="509"/>
      <c r="D34" s="208" t="s">
        <v>439</v>
      </c>
      <c r="E34" s="145">
        <v>15</v>
      </c>
      <c r="F34" s="210">
        <v>7.0999999999999994E-2</v>
      </c>
      <c r="G34" s="210">
        <v>2.6020999999999999E-2</v>
      </c>
      <c r="H34" s="145">
        <v>15</v>
      </c>
      <c r="I34" s="210">
        <v>9.9493424657534205E-2</v>
      </c>
      <c r="J34" s="210">
        <v>3.6315100000000003E-2</v>
      </c>
      <c r="K34" s="145">
        <v>15</v>
      </c>
      <c r="L34" s="210">
        <v>0.2</v>
      </c>
      <c r="M34" s="210">
        <v>0.1</v>
      </c>
      <c r="N34" s="213">
        <v>15</v>
      </c>
      <c r="O34" s="210">
        <v>0.1</v>
      </c>
      <c r="P34" s="210">
        <v>0</v>
      </c>
      <c r="Q34" s="213">
        <v>19</v>
      </c>
      <c r="R34" s="210">
        <v>0.1</v>
      </c>
      <c r="S34" s="210">
        <v>0</v>
      </c>
    </row>
    <row r="35" spans="2:19" ht="21.75" customHeight="1" x14ac:dyDescent="0.25">
      <c r="B35" s="493"/>
      <c r="C35" s="509"/>
      <c r="D35" s="145" t="s">
        <v>440</v>
      </c>
      <c r="E35" s="145">
        <v>36</v>
      </c>
      <c r="F35" s="210">
        <v>0.46700000000000003</v>
      </c>
      <c r="G35" s="210">
        <v>0.170376</v>
      </c>
      <c r="H35" s="145">
        <v>37</v>
      </c>
      <c r="I35" s="210">
        <v>0.5094164383561639</v>
      </c>
      <c r="J35" s="210">
        <v>0.18593700000000002</v>
      </c>
      <c r="K35" s="145">
        <v>38</v>
      </c>
      <c r="L35" s="210">
        <v>0.9</v>
      </c>
      <c r="M35" s="210">
        <v>0.3</v>
      </c>
      <c r="N35" s="213">
        <v>37</v>
      </c>
      <c r="O35" s="210">
        <v>0.9</v>
      </c>
      <c r="P35" s="210">
        <v>0.3</v>
      </c>
      <c r="Q35" s="213">
        <v>37</v>
      </c>
      <c r="R35" s="210">
        <v>0.7</v>
      </c>
      <c r="S35" s="210">
        <v>0.3</v>
      </c>
    </row>
    <row r="36" spans="2:19" ht="25.5" customHeight="1" x14ac:dyDescent="0.25">
      <c r="B36" s="494"/>
      <c r="C36" s="510"/>
      <c r="D36" s="215" t="s">
        <v>445</v>
      </c>
      <c r="E36" s="213">
        <f t="shared" ref="E36:P36" si="9">IF(COUNT(E31:E35)&gt;=1,SUM(E31:E35),"")</f>
        <v>150</v>
      </c>
      <c r="F36" s="226">
        <f t="shared" si="9"/>
        <v>21.003</v>
      </c>
      <c r="G36" s="226">
        <f t="shared" si="9"/>
        <v>7.6659879999999996</v>
      </c>
      <c r="H36" s="213">
        <f t="shared" si="9"/>
        <v>150</v>
      </c>
      <c r="I36" s="214">
        <f t="shared" si="9"/>
        <v>22.802891528767102</v>
      </c>
      <c r="J36" s="214">
        <f t="shared" si="9"/>
        <v>8.3230554079999983</v>
      </c>
      <c r="K36" s="213">
        <f t="shared" si="9"/>
        <v>152</v>
      </c>
      <c r="L36" s="214">
        <f t="shared" si="9"/>
        <v>28.499999999999996</v>
      </c>
      <c r="M36" s="214">
        <f t="shared" si="9"/>
        <v>10.3</v>
      </c>
      <c r="N36" s="213">
        <f t="shared" si="9"/>
        <v>151</v>
      </c>
      <c r="O36" s="214">
        <f t="shared" si="9"/>
        <v>29</v>
      </c>
      <c r="P36" s="214">
        <f t="shared" si="9"/>
        <v>10.6</v>
      </c>
      <c r="Q36" s="213">
        <f t="shared" ref="Q36:S36" si="10">IF(COUNT(Q31:Q35)&gt;=1,SUM(Q31:Q35),"")</f>
        <v>155</v>
      </c>
      <c r="R36" s="214">
        <f t="shared" si="10"/>
        <v>28.200000000000003</v>
      </c>
      <c r="S36" s="214">
        <f t="shared" si="10"/>
        <v>10.400000000000002</v>
      </c>
    </row>
    <row r="37" spans="2:19" ht="21.75" customHeight="1" x14ac:dyDescent="0.25">
      <c r="B37" s="492" t="str">
        <f>ｼｰﾄ0!$C$4</f>
        <v>関東平野</v>
      </c>
      <c r="C37" s="486" t="s">
        <v>538</v>
      </c>
      <c r="D37" s="208" t="s">
        <v>436</v>
      </c>
      <c r="E37" s="145">
        <v>284</v>
      </c>
      <c r="F37" s="210">
        <v>42.527999999999999</v>
      </c>
      <c r="G37" s="210">
        <v>15.522732</v>
      </c>
      <c r="H37" s="145">
        <v>287</v>
      </c>
      <c r="I37" s="210">
        <v>42.069152602739699</v>
      </c>
      <c r="J37" s="210">
        <v>15.3552407</v>
      </c>
      <c r="K37" s="145">
        <v>290</v>
      </c>
      <c r="L37" s="210">
        <v>41</v>
      </c>
      <c r="M37" s="210">
        <v>15</v>
      </c>
      <c r="N37" s="213">
        <v>280</v>
      </c>
      <c r="O37" s="210">
        <v>40.200000000000003</v>
      </c>
      <c r="P37" s="210">
        <v>14.7</v>
      </c>
      <c r="Q37" s="213">
        <v>274</v>
      </c>
      <c r="R37" s="210">
        <v>40.5</v>
      </c>
      <c r="S37" s="210">
        <v>14.8</v>
      </c>
    </row>
    <row r="38" spans="2:19" ht="21.75" customHeight="1" x14ac:dyDescent="0.25">
      <c r="B38" s="493"/>
      <c r="C38" s="509"/>
      <c r="D38" s="208" t="s">
        <v>437</v>
      </c>
      <c r="E38" s="145">
        <v>122</v>
      </c>
      <c r="F38" s="210">
        <v>3.3969999999999998</v>
      </c>
      <c r="G38" s="210">
        <v>1.239968</v>
      </c>
      <c r="H38" s="145">
        <v>113</v>
      </c>
      <c r="I38" s="210">
        <v>3.8692467890411</v>
      </c>
      <c r="J38" s="210">
        <v>1.412275078</v>
      </c>
      <c r="K38" s="145">
        <v>110</v>
      </c>
      <c r="L38" s="210">
        <v>3.2</v>
      </c>
      <c r="M38" s="210">
        <v>1.2</v>
      </c>
      <c r="N38" s="213">
        <v>107</v>
      </c>
      <c r="O38" s="210">
        <v>2.6</v>
      </c>
      <c r="P38" s="210">
        <v>1</v>
      </c>
      <c r="Q38" s="213">
        <v>108</v>
      </c>
      <c r="R38" s="210">
        <v>3.2</v>
      </c>
      <c r="S38" s="210">
        <v>1.2</v>
      </c>
    </row>
    <row r="39" spans="2:19" ht="21.75" customHeight="1" x14ac:dyDescent="0.25">
      <c r="B39" s="493"/>
      <c r="C39" s="509"/>
      <c r="D39" s="208" t="s">
        <v>438</v>
      </c>
      <c r="E39" s="145">
        <v>86</v>
      </c>
      <c r="F39" s="210">
        <v>126.69799999999999</v>
      </c>
      <c r="G39" s="210">
        <v>46.244723999999998</v>
      </c>
      <c r="H39" s="145">
        <v>84</v>
      </c>
      <c r="I39" s="210">
        <v>123.11882465753401</v>
      </c>
      <c r="J39" s="210">
        <v>44.938370999999997</v>
      </c>
      <c r="K39" s="145">
        <v>84</v>
      </c>
      <c r="L39" s="210">
        <v>125.3</v>
      </c>
      <c r="M39" s="210">
        <v>45.7</v>
      </c>
      <c r="N39" s="213">
        <v>81</v>
      </c>
      <c r="O39" s="210">
        <v>125.6</v>
      </c>
      <c r="P39" s="210">
        <v>45.9</v>
      </c>
      <c r="Q39" s="213">
        <v>83</v>
      </c>
      <c r="R39" s="210">
        <v>124.9</v>
      </c>
      <c r="S39" s="210">
        <v>45.6</v>
      </c>
    </row>
    <row r="40" spans="2:19" ht="21.75" customHeight="1" x14ac:dyDescent="0.25">
      <c r="B40" s="493"/>
      <c r="C40" s="509"/>
      <c r="D40" s="208" t="s">
        <v>439</v>
      </c>
      <c r="E40" s="145">
        <v>47</v>
      </c>
      <c r="F40" s="210">
        <v>4.8869999999999996</v>
      </c>
      <c r="G40" s="210">
        <v>1.7836650000000001</v>
      </c>
      <c r="H40" s="145">
        <v>42</v>
      </c>
      <c r="I40" s="210">
        <v>4.1656246575342504</v>
      </c>
      <c r="J40" s="210">
        <v>1.5204530000000001</v>
      </c>
      <c r="K40" s="145">
        <v>43</v>
      </c>
      <c r="L40" s="210">
        <v>12.6</v>
      </c>
      <c r="M40" s="210">
        <v>4.5999999999999996</v>
      </c>
      <c r="N40" s="213">
        <v>43</v>
      </c>
      <c r="O40" s="210">
        <v>10</v>
      </c>
      <c r="P40" s="210">
        <v>3.6</v>
      </c>
      <c r="Q40" s="213">
        <v>43</v>
      </c>
      <c r="R40" s="210">
        <v>10</v>
      </c>
      <c r="S40" s="210">
        <v>3.6</v>
      </c>
    </row>
    <row r="41" spans="2:19" ht="21.75" customHeight="1" x14ac:dyDescent="0.25">
      <c r="B41" s="493"/>
      <c r="C41" s="509"/>
      <c r="D41" s="145" t="s">
        <v>440</v>
      </c>
      <c r="E41" s="145">
        <v>88</v>
      </c>
      <c r="F41" s="210">
        <v>5.6249850000000006</v>
      </c>
      <c r="G41" s="210">
        <v>1.7836650000000001</v>
      </c>
      <c r="H41" s="145">
        <v>72</v>
      </c>
      <c r="I41" s="210">
        <v>14.673884912328759</v>
      </c>
      <c r="J41" s="210">
        <v>5.3559679930000001</v>
      </c>
      <c r="K41" s="145">
        <v>72</v>
      </c>
      <c r="L41" s="210">
        <v>15</v>
      </c>
      <c r="M41" s="210">
        <v>5.4</v>
      </c>
      <c r="N41" s="213">
        <v>72</v>
      </c>
      <c r="O41" s="210">
        <v>15</v>
      </c>
      <c r="P41" s="210">
        <v>5.5</v>
      </c>
      <c r="Q41" s="213">
        <v>80</v>
      </c>
      <c r="R41" s="210">
        <v>14</v>
      </c>
      <c r="S41" s="210">
        <v>5.0999999999999996</v>
      </c>
    </row>
    <row r="42" spans="2:19" ht="25.5" customHeight="1" x14ac:dyDescent="0.25">
      <c r="B42" s="494"/>
      <c r="C42" s="510"/>
      <c r="D42" s="145" t="s">
        <v>446</v>
      </c>
      <c r="E42" s="213">
        <f t="shared" ref="E42:G42" si="11">IF(COUNT(E37:E41)&gt;=1,SUM(E37:E41),"")</f>
        <v>627</v>
      </c>
      <c r="F42" s="214">
        <f t="shared" ref="F42" si="12">IF(COUNT(F37:F41)&gt;=1,SUM(F37:F41),"")</f>
        <v>183.134985</v>
      </c>
      <c r="G42" s="214">
        <f t="shared" si="11"/>
        <v>66.574753999999999</v>
      </c>
      <c r="H42" s="213">
        <f t="shared" ref="H42:S42" si="13">IF(COUNT(H37:H41)&gt;=1,SUM(H37:H41),"")</f>
        <v>598</v>
      </c>
      <c r="I42" s="226">
        <f t="shared" si="13"/>
        <v>187.89673361917781</v>
      </c>
      <c r="J42" s="226">
        <f t="shared" si="13"/>
        <v>68.582307770999989</v>
      </c>
      <c r="K42" s="213">
        <f t="shared" si="13"/>
        <v>599</v>
      </c>
      <c r="L42" s="214">
        <f t="shared" si="13"/>
        <v>197.1</v>
      </c>
      <c r="M42" s="214">
        <f t="shared" si="13"/>
        <v>71.900000000000006</v>
      </c>
      <c r="N42" s="213">
        <f t="shared" si="13"/>
        <v>583</v>
      </c>
      <c r="O42" s="214">
        <f t="shared" si="13"/>
        <v>193.4</v>
      </c>
      <c r="P42" s="214">
        <f t="shared" si="13"/>
        <v>70.699999999999989</v>
      </c>
      <c r="Q42" s="213">
        <f t="shared" si="13"/>
        <v>588</v>
      </c>
      <c r="R42" s="214">
        <f t="shared" si="13"/>
        <v>192.60000000000002</v>
      </c>
      <c r="S42" s="214">
        <f t="shared" si="13"/>
        <v>70.3</v>
      </c>
    </row>
    <row r="43" spans="2:19" ht="21.75" customHeight="1" x14ac:dyDescent="0.25">
      <c r="B43" s="492" t="str">
        <f>ｼｰﾄ0!$C$4</f>
        <v>関東平野</v>
      </c>
      <c r="C43" s="486"/>
      <c r="D43" s="208" t="s">
        <v>436</v>
      </c>
      <c r="E43" s="145"/>
      <c r="F43" s="210"/>
      <c r="G43" s="210"/>
      <c r="H43" s="145"/>
      <c r="I43" s="210"/>
      <c r="J43" s="210"/>
      <c r="K43" s="145"/>
      <c r="L43" s="210"/>
      <c r="M43" s="210"/>
      <c r="N43" s="145"/>
      <c r="O43" s="210"/>
      <c r="P43" s="210"/>
      <c r="Q43" s="213"/>
      <c r="R43" s="210"/>
      <c r="S43" s="210"/>
    </row>
    <row r="44" spans="2:19" ht="21.75" customHeight="1" x14ac:dyDescent="0.25">
      <c r="B44" s="493"/>
      <c r="C44" s="487"/>
      <c r="D44" s="208" t="s">
        <v>437</v>
      </c>
      <c r="E44" s="145"/>
      <c r="F44" s="210"/>
      <c r="G44" s="210"/>
      <c r="H44" s="145"/>
      <c r="I44" s="210"/>
      <c r="J44" s="210"/>
      <c r="K44" s="145"/>
      <c r="L44" s="210"/>
      <c r="M44" s="210"/>
      <c r="N44" s="145"/>
      <c r="O44" s="210"/>
      <c r="P44" s="210"/>
      <c r="Q44" s="213"/>
      <c r="R44" s="210"/>
      <c r="S44" s="210"/>
    </row>
    <row r="45" spans="2:19" ht="21.75" customHeight="1" x14ac:dyDescent="0.25">
      <c r="B45" s="493"/>
      <c r="C45" s="487"/>
      <c r="D45" s="208" t="s">
        <v>438</v>
      </c>
      <c r="E45" s="145"/>
      <c r="F45" s="210"/>
      <c r="G45" s="210"/>
      <c r="H45" s="145"/>
      <c r="I45" s="210"/>
      <c r="J45" s="210"/>
      <c r="K45" s="145"/>
      <c r="L45" s="210"/>
      <c r="M45" s="210"/>
      <c r="N45" s="145"/>
      <c r="O45" s="210"/>
      <c r="P45" s="210"/>
      <c r="Q45" s="213"/>
      <c r="R45" s="210"/>
      <c r="S45" s="210"/>
    </row>
    <row r="46" spans="2:19" ht="21.75" customHeight="1" x14ac:dyDescent="0.25">
      <c r="B46" s="493"/>
      <c r="C46" s="487"/>
      <c r="D46" s="208" t="s">
        <v>439</v>
      </c>
      <c r="E46" s="145"/>
      <c r="F46" s="210"/>
      <c r="G46" s="210"/>
      <c r="H46" s="145"/>
      <c r="I46" s="210"/>
      <c r="J46" s="210"/>
      <c r="K46" s="145"/>
      <c r="L46" s="210"/>
      <c r="M46" s="210"/>
      <c r="N46" s="145"/>
      <c r="O46" s="210"/>
      <c r="P46" s="210"/>
      <c r="Q46" s="213"/>
      <c r="R46" s="210"/>
      <c r="S46" s="210"/>
    </row>
    <row r="47" spans="2:19" ht="21.75" customHeight="1" x14ac:dyDescent="0.25">
      <c r="B47" s="493"/>
      <c r="C47" s="487"/>
      <c r="D47" s="145" t="s">
        <v>440</v>
      </c>
      <c r="E47" s="145"/>
      <c r="F47" s="210"/>
      <c r="G47" s="210"/>
      <c r="H47" s="145"/>
      <c r="I47" s="210"/>
      <c r="J47" s="210"/>
      <c r="K47" s="145"/>
      <c r="L47" s="210"/>
      <c r="M47" s="210"/>
      <c r="N47" s="145"/>
      <c r="O47" s="210"/>
      <c r="P47" s="210"/>
      <c r="Q47" s="213"/>
      <c r="R47" s="210"/>
      <c r="S47" s="210"/>
    </row>
    <row r="48" spans="2:19" ht="23.25" customHeight="1" x14ac:dyDescent="0.25">
      <c r="B48" s="494"/>
      <c r="C48" s="488"/>
      <c r="D48" s="145" t="s">
        <v>447</v>
      </c>
      <c r="E48" s="213" t="str">
        <f t="shared" ref="E48:G48" si="14">IF(COUNT(E43:E47)&gt;=1,SUM(E43:E47),"")</f>
        <v/>
      </c>
      <c r="F48" s="214" t="str">
        <f t="shared" ref="F48" si="15">IF(COUNT(F43:F47)&gt;=1,SUM(F43:F47),"")</f>
        <v/>
      </c>
      <c r="G48" s="214" t="str">
        <f t="shared" si="14"/>
        <v/>
      </c>
      <c r="H48" s="213" t="str">
        <f t="shared" ref="H48:S48" si="16">IF(COUNT(H43:H47)&gt;=1,SUM(H43:H47),"")</f>
        <v/>
      </c>
      <c r="I48" s="226" t="str">
        <f t="shared" si="16"/>
        <v/>
      </c>
      <c r="J48" s="226" t="str">
        <f t="shared" si="16"/>
        <v/>
      </c>
      <c r="K48" s="213" t="str">
        <f t="shared" si="16"/>
        <v/>
      </c>
      <c r="L48" s="214" t="str">
        <f t="shared" si="16"/>
        <v/>
      </c>
      <c r="M48" s="214" t="str">
        <f t="shared" si="16"/>
        <v/>
      </c>
      <c r="N48" s="213" t="str">
        <f t="shared" si="16"/>
        <v/>
      </c>
      <c r="O48" s="214" t="str">
        <f t="shared" si="16"/>
        <v/>
      </c>
      <c r="P48" s="214" t="str">
        <f t="shared" si="16"/>
        <v/>
      </c>
      <c r="Q48" s="213" t="str">
        <f t="shared" si="16"/>
        <v/>
      </c>
      <c r="R48" s="214" t="str">
        <f t="shared" si="16"/>
        <v/>
      </c>
      <c r="S48" s="214" t="str">
        <f t="shared" si="16"/>
        <v/>
      </c>
    </row>
    <row r="49" spans="2:19" ht="21.75" customHeight="1" x14ac:dyDescent="0.25">
      <c r="B49" s="492" t="str">
        <f>ｼｰﾄ0!$C$4</f>
        <v>関東平野</v>
      </c>
      <c r="C49" s="486"/>
      <c r="D49" s="208" t="s">
        <v>436</v>
      </c>
      <c r="E49" s="145"/>
      <c r="F49" s="210"/>
      <c r="G49" s="210"/>
      <c r="H49" s="145"/>
      <c r="I49" s="210"/>
      <c r="J49" s="210"/>
      <c r="K49" s="209"/>
      <c r="L49" s="210"/>
      <c r="M49" s="210"/>
      <c r="N49" s="209"/>
      <c r="O49" s="210"/>
      <c r="P49" s="210"/>
      <c r="Q49" s="213"/>
      <c r="R49" s="210"/>
      <c r="S49" s="210"/>
    </row>
    <row r="50" spans="2:19" ht="21.75" customHeight="1" x14ac:dyDescent="0.25">
      <c r="B50" s="493"/>
      <c r="C50" s="509"/>
      <c r="D50" s="208" t="s">
        <v>437</v>
      </c>
      <c r="E50" s="145"/>
      <c r="F50" s="210"/>
      <c r="G50" s="210"/>
      <c r="H50" s="145"/>
      <c r="I50" s="210"/>
      <c r="J50" s="210"/>
      <c r="K50" s="209"/>
      <c r="L50" s="210"/>
      <c r="M50" s="210"/>
      <c r="N50" s="209"/>
      <c r="O50" s="210"/>
      <c r="P50" s="210"/>
      <c r="Q50" s="213"/>
      <c r="R50" s="210"/>
      <c r="S50" s="210"/>
    </row>
    <row r="51" spans="2:19" ht="21.75" customHeight="1" x14ac:dyDescent="0.25">
      <c r="B51" s="493"/>
      <c r="C51" s="509"/>
      <c r="D51" s="208" t="s">
        <v>438</v>
      </c>
      <c r="E51" s="145"/>
      <c r="F51" s="210"/>
      <c r="G51" s="210"/>
      <c r="H51" s="145"/>
      <c r="I51" s="210"/>
      <c r="J51" s="210"/>
      <c r="K51" s="209"/>
      <c r="L51" s="210"/>
      <c r="M51" s="210"/>
      <c r="N51" s="209"/>
      <c r="O51" s="210"/>
      <c r="P51" s="210"/>
      <c r="Q51" s="213"/>
      <c r="R51" s="210"/>
      <c r="S51" s="210"/>
    </row>
    <row r="52" spans="2:19" ht="21.75" customHeight="1" x14ac:dyDescent="0.25">
      <c r="B52" s="493"/>
      <c r="C52" s="509"/>
      <c r="D52" s="208" t="s">
        <v>439</v>
      </c>
      <c r="E52" s="145"/>
      <c r="F52" s="210"/>
      <c r="G52" s="210"/>
      <c r="H52" s="145"/>
      <c r="I52" s="210"/>
      <c r="J52" s="210"/>
      <c r="K52" s="209"/>
      <c r="L52" s="210"/>
      <c r="M52" s="210"/>
      <c r="N52" s="209"/>
      <c r="O52" s="210"/>
      <c r="P52" s="210"/>
      <c r="Q52" s="213"/>
      <c r="R52" s="210"/>
      <c r="S52" s="210"/>
    </row>
    <row r="53" spans="2:19" ht="21.75" customHeight="1" x14ac:dyDescent="0.25">
      <c r="B53" s="493"/>
      <c r="C53" s="509"/>
      <c r="D53" s="145" t="s">
        <v>440</v>
      </c>
      <c r="E53" s="145"/>
      <c r="F53" s="210"/>
      <c r="G53" s="210"/>
      <c r="H53" s="145"/>
      <c r="I53" s="210"/>
      <c r="J53" s="210"/>
      <c r="K53" s="209"/>
      <c r="L53" s="210"/>
      <c r="M53" s="210"/>
      <c r="N53" s="209"/>
      <c r="O53" s="210"/>
      <c r="P53" s="210"/>
      <c r="Q53" s="213"/>
      <c r="R53" s="210"/>
      <c r="S53" s="210"/>
    </row>
    <row r="54" spans="2:19" ht="26.25" customHeight="1" thickBot="1" x14ac:dyDescent="0.3">
      <c r="B54" s="496"/>
      <c r="C54" s="511"/>
      <c r="D54" s="216" t="s">
        <v>448</v>
      </c>
      <c r="E54" s="213" t="str">
        <f t="shared" ref="E54:G54" si="17">IF(COUNT(E49:E53)&gt;=1,SUM(E49:E53),"")</f>
        <v/>
      </c>
      <c r="F54" s="214" t="str">
        <f t="shared" ref="F54" si="18">IF(COUNT(F49:F53)&gt;=1,SUM(F49:F53),"")</f>
        <v/>
      </c>
      <c r="G54" s="214" t="str">
        <f t="shared" si="17"/>
        <v/>
      </c>
      <c r="H54" s="213" t="str">
        <f t="shared" ref="H54:S54" si="19">IF(COUNT(H49:H53)&gt;=1,SUM(H49:H53),"")</f>
        <v/>
      </c>
      <c r="I54" s="226" t="str">
        <f>IF(COUNT(I49:I53)&gt;=1,SUM(I49:I53),"")</f>
        <v/>
      </c>
      <c r="J54" s="226" t="str">
        <f t="shared" si="19"/>
        <v/>
      </c>
      <c r="K54" s="213" t="str">
        <f t="shared" si="19"/>
        <v/>
      </c>
      <c r="L54" s="214" t="str">
        <f t="shared" si="19"/>
        <v/>
      </c>
      <c r="M54" s="214" t="str">
        <f t="shared" si="19"/>
        <v/>
      </c>
      <c r="N54" s="213" t="str">
        <f t="shared" si="19"/>
        <v/>
      </c>
      <c r="O54" s="214" t="str">
        <f t="shared" si="19"/>
        <v/>
      </c>
      <c r="P54" s="214" t="str">
        <f t="shared" si="19"/>
        <v/>
      </c>
      <c r="Q54" s="213" t="str">
        <f t="shared" si="19"/>
        <v/>
      </c>
      <c r="R54" s="214" t="str">
        <f t="shared" si="19"/>
        <v/>
      </c>
      <c r="S54" s="214" t="str">
        <f t="shared" si="19"/>
        <v/>
      </c>
    </row>
    <row r="55" spans="2:19" ht="21.75" customHeight="1" thickTop="1" x14ac:dyDescent="0.25">
      <c r="B55" s="489" t="s">
        <v>449</v>
      </c>
      <c r="C55" s="480"/>
      <c r="D55" s="217" t="s">
        <v>436</v>
      </c>
      <c r="E55" s="227">
        <f>IF(COUNT(E7,E13,E19,E25,E31,E37,E43,E49)&gt;=1,SUM(E7,E13,E19,E25,E31,E37,E43,E49),"")</f>
        <v>1483</v>
      </c>
      <c r="F55" s="227">
        <f t="shared" ref="F55:S55" si="20">IF(COUNT(F7,F13,F19,F25,F31,F37,F43,F49)&gt;=1,SUM(F7,F13,F19,F25,F31,F37,F43,F49),"")</f>
        <v>127.047</v>
      </c>
      <c r="G55" s="227">
        <f t="shared" si="20"/>
        <v>46.372419000000001</v>
      </c>
      <c r="H55" s="227">
        <f t="shared" si="20"/>
        <v>1462</v>
      </c>
      <c r="I55" s="227">
        <f t="shared" si="20"/>
        <v>125.45415172054794</v>
      </c>
      <c r="J55" s="227">
        <f t="shared" si="20"/>
        <v>45.790765378000003</v>
      </c>
      <c r="K55" s="227">
        <f t="shared" si="20"/>
        <v>1468</v>
      </c>
      <c r="L55" s="227">
        <f t="shared" si="20"/>
        <v>122.4</v>
      </c>
      <c r="M55" s="227">
        <f t="shared" si="20"/>
        <v>44.7</v>
      </c>
      <c r="N55" s="227">
        <f t="shared" si="20"/>
        <v>1448</v>
      </c>
      <c r="O55" s="227">
        <f t="shared" si="20"/>
        <v>118.30000000000001</v>
      </c>
      <c r="P55" s="227">
        <f t="shared" si="20"/>
        <v>43.3</v>
      </c>
      <c r="Q55" s="227">
        <f t="shared" si="20"/>
        <v>1434</v>
      </c>
      <c r="R55" s="227">
        <f t="shared" si="20"/>
        <v>117.1</v>
      </c>
      <c r="S55" s="227">
        <f t="shared" si="20"/>
        <v>42.8</v>
      </c>
    </row>
    <row r="56" spans="2:19" ht="21.75" customHeight="1" x14ac:dyDescent="0.25">
      <c r="B56" s="490"/>
      <c r="C56" s="481"/>
      <c r="D56" s="208" t="s">
        <v>437</v>
      </c>
      <c r="E56" s="227">
        <f t="shared" ref="E56:S56" si="21">IF(COUNT(E8,E14,E20,E26,E32,E38,E44,E50)&gt;=1,SUM(E8,E14,E20,E26,E32,E38,E44,E50),"")</f>
        <v>973</v>
      </c>
      <c r="F56" s="227">
        <f t="shared" si="21"/>
        <v>25.853999999999999</v>
      </c>
      <c r="G56" s="227">
        <f t="shared" si="21"/>
        <v>9.4474899999999984</v>
      </c>
      <c r="H56" s="227">
        <f t="shared" si="21"/>
        <v>926</v>
      </c>
      <c r="I56" s="227">
        <f t="shared" si="21"/>
        <v>27.013300158904109</v>
      </c>
      <c r="J56" s="227">
        <f t="shared" si="21"/>
        <v>9.8598545580000003</v>
      </c>
      <c r="K56" s="227">
        <f t="shared" si="21"/>
        <v>957</v>
      </c>
      <c r="L56" s="227">
        <f t="shared" si="21"/>
        <v>26.9</v>
      </c>
      <c r="M56" s="227">
        <f t="shared" si="21"/>
        <v>9.7999999999999989</v>
      </c>
      <c r="N56" s="227">
        <f t="shared" si="21"/>
        <v>958</v>
      </c>
      <c r="O56" s="227">
        <f t="shared" si="21"/>
        <v>25.900000000000002</v>
      </c>
      <c r="P56" s="227">
        <f t="shared" si="21"/>
        <v>9.4</v>
      </c>
      <c r="Q56" s="227">
        <f t="shared" si="21"/>
        <v>962</v>
      </c>
      <c r="R56" s="227">
        <f t="shared" si="21"/>
        <v>26</v>
      </c>
      <c r="S56" s="227">
        <f t="shared" si="21"/>
        <v>9.5</v>
      </c>
    </row>
    <row r="57" spans="2:19" ht="21.75" customHeight="1" x14ac:dyDescent="0.25">
      <c r="B57" s="490"/>
      <c r="C57" s="481"/>
      <c r="D57" s="208" t="s">
        <v>438</v>
      </c>
      <c r="E57" s="227">
        <f t="shared" ref="E57:S57" si="22">IF(COUNT(E9,E15,E21,E27,E33,E39,E45,E51)&gt;=1,SUM(E9,E15,E21,E27,E33,E39,E45,E51),"")</f>
        <v>712</v>
      </c>
      <c r="F57" s="227">
        <f t="shared" si="22"/>
        <v>495.28999999999996</v>
      </c>
      <c r="G57" s="227">
        <f t="shared" si="22"/>
        <v>180.73764299999999</v>
      </c>
      <c r="H57" s="227">
        <f t="shared" si="22"/>
        <v>686</v>
      </c>
      <c r="I57" s="227">
        <f t="shared" si="22"/>
        <v>475.87408712328693</v>
      </c>
      <c r="J57" s="227">
        <f t="shared" si="22"/>
        <v>173.69404180000001</v>
      </c>
      <c r="K57" s="227">
        <f t="shared" si="22"/>
        <v>697</v>
      </c>
      <c r="L57" s="227">
        <f t="shared" si="22"/>
        <v>453.70000000000005</v>
      </c>
      <c r="M57" s="227">
        <f t="shared" si="22"/>
        <v>165.40000000000003</v>
      </c>
      <c r="N57" s="227">
        <f t="shared" si="22"/>
        <v>693</v>
      </c>
      <c r="O57" s="227">
        <f t="shared" si="22"/>
        <v>444.1</v>
      </c>
      <c r="P57" s="227">
        <f t="shared" si="22"/>
        <v>162.19999999999999</v>
      </c>
      <c r="Q57" s="227">
        <f t="shared" si="22"/>
        <v>695</v>
      </c>
      <c r="R57" s="227">
        <f t="shared" si="22"/>
        <v>451.80000000000007</v>
      </c>
      <c r="S57" s="227">
        <f t="shared" si="22"/>
        <v>164.9</v>
      </c>
    </row>
    <row r="58" spans="2:19" ht="21.75" customHeight="1" x14ac:dyDescent="0.25">
      <c r="B58" s="490"/>
      <c r="C58" s="481"/>
      <c r="D58" s="208" t="s">
        <v>439</v>
      </c>
      <c r="E58" s="227">
        <f t="shared" ref="E58:S58" si="23">IF(COUNT(E10,E16,E22,E28,E34,E40,E46,E52)&gt;=1,SUM(E10,E16,E22,E28,E34,E40,E46,E52),"")</f>
        <v>675</v>
      </c>
      <c r="F58" s="227">
        <f t="shared" si="23"/>
        <v>54.445999999999998</v>
      </c>
      <c r="G58" s="227">
        <f t="shared" si="23"/>
        <v>19.873238000000001</v>
      </c>
      <c r="H58" s="227">
        <f t="shared" si="23"/>
        <v>638</v>
      </c>
      <c r="I58" s="227">
        <f t="shared" si="23"/>
        <v>52.793206780821883</v>
      </c>
      <c r="J58" s="227">
        <f t="shared" si="23"/>
        <v>19.269520475</v>
      </c>
      <c r="K58" s="227">
        <f t="shared" si="23"/>
        <v>696</v>
      </c>
      <c r="L58" s="227">
        <f t="shared" si="23"/>
        <v>76.2</v>
      </c>
      <c r="M58" s="227">
        <f t="shared" si="23"/>
        <v>27.800000000000004</v>
      </c>
      <c r="N58" s="227">
        <f t="shared" si="23"/>
        <v>686</v>
      </c>
      <c r="O58" s="227">
        <f t="shared" si="23"/>
        <v>65.2</v>
      </c>
      <c r="P58" s="227">
        <f t="shared" si="23"/>
        <v>23.700000000000003</v>
      </c>
      <c r="Q58" s="227">
        <f t="shared" si="23"/>
        <v>695</v>
      </c>
      <c r="R58" s="227">
        <f t="shared" si="23"/>
        <v>57.1</v>
      </c>
      <c r="S58" s="227">
        <f t="shared" si="23"/>
        <v>20.8</v>
      </c>
    </row>
    <row r="59" spans="2:19" ht="21.75" customHeight="1" x14ac:dyDescent="0.25">
      <c r="B59" s="490"/>
      <c r="C59" s="481"/>
      <c r="D59" s="145" t="s">
        <v>440</v>
      </c>
      <c r="E59" s="227">
        <f t="shared" ref="E59:S59" si="24">IF(COUNT(E11,E17,E23,E29,E35,E41,E47,E53)&gt;=1,SUM(E11,E17,E23,E29,E35,E41,E47,E53),"")</f>
        <v>1292</v>
      </c>
      <c r="F59" s="227">
        <f t="shared" si="24"/>
        <v>29.81215267123288</v>
      </c>
      <c r="G59" s="227">
        <f t="shared" si="24"/>
        <v>10.6116432</v>
      </c>
      <c r="H59" s="227">
        <f t="shared" si="24"/>
        <v>1271</v>
      </c>
      <c r="I59" s="227">
        <f t="shared" si="24"/>
        <v>39.729826095890402</v>
      </c>
      <c r="J59" s="227">
        <f t="shared" si="24"/>
        <v>14.501386525000001</v>
      </c>
      <c r="K59" s="227">
        <f t="shared" si="24"/>
        <v>1307</v>
      </c>
      <c r="L59" s="227">
        <f t="shared" si="24"/>
        <v>39.1</v>
      </c>
      <c r="M59" s="227">
        <f t="shared" si="24"/>
        <v>14.200000000000001</v>
      </c>
      <c r="N59" s="227">
        <f t="shared" si="24"/>
        <v>1313</v>
      </c>
      <c r="O59" s="227">
        <f t="shared" si="24"/>
        <v>40.799999999999997</v>
      </c>
      <c r="P59" s="227">
        <f>IF(COUNT(P11,P17,P23,P29,P35,P41,P47,P53)&gt;=1,SUM(P11,P17,P23,P29,P35,P41,P47,P53),"")</f>
        <v>14.9</v>
      </c>
      <c r="Q59" s="227">
        <f t="shared" si="24"/>
        <v>1338</v>
      </c>
      <c r="R59" s="227">
        <f t="shared" si="24"/>
        <v>36.299999999999997</v>
      </c>
      <c r="S59" s="227">
        <f t="shared" si="24"/>
        <v>13.4</v>
      </c>
    </row>
    <row r="60" spans="2:19" ht="32.25" customHeight="1" x14ac:dyDescent="0.25">
      <c r="B60" s="491"/>
      <c r="C60" s="482"/>
      <c r="D60" s="145" t="s">
        <v>450</v>
      </c>
      <c r="E60" s="214">
        <f>SUM(E55:E59)</f>
        <v>5135</v>
      </c>
      <c r="F60" s="214">
        <f t="shared" ref="F60:S60" si="25">SUM(F55:F59)</f>
        <v>732.44915267123292</v>
      </c>
      <c r="G60" s="214">
        <f t="shared" si="25"/>
        <v>267.0424332</v>
      </c>
      <c r="H60" s="214">
        <f t="shared" si="25"/>
        <v>4983</v>
      </c>
      <c r="I60" s="214">
        <f t="shared" si="25"/>
        <v>720.8645718794512</v>
      </c>
      <c r="J60" s="214">
        <f t="shared" si="25"/>
        <v>263.115568736</v>
      </c>
      <c r="K60" s="214">
        <f t="shared" si="25"/>
        <v>5125</v>
      </c>
      <c r="L60" s="214">
        <f t="shared" si="25"/>
        <v>718.30000000000007</v>
      </c>
      <c r="M60" s="214">
        <f t="shared" si="25"/>
        <v>261.90000000000003</v>
      </c>
      <c r="N60" s="214">
        <f t="shared" si="25"/>
        <v>5098</v>
      </c>
      <c r="O60" s="214">
        <f t="shared" si="25"/>
        <v>694.30000000000007</v>
      </c>
      <c r="P60" s="214">
        <f t="shared" si="25"/>
        <v>253.49999999999997</v>
      </c>
      <c r="Q60" s="214">
        <f t="shared" si="25"/>
        <v>5124</v>
      </c>
      <c r="R60" s="214">
        <f t="shared" si="25"/>
        <v>688.30000000000007</v>
      </c>
      <c r="S60" s="214">
        <f t="shared" si="25"/>
        <v>251.4</v>
      </c>
    </row>
    <row r="61" spans="2:19" x14ac:dyDescent="0.25">
      <c r="J61" s="218"/>
    </row>
    <row r="62" spans="2:19" ht="43.3" x14ac:dyDescent="0.25">
      <c r="C62" s="94" t="s">
        <v>451</v>
      </c>
      <c r="D62" s="219"/>
      <c r="E62" s="220"/>
      <c r="F62" s="218"/>
      <c r="G62" s="218" t="s">
        <v>452</v>
      </c>
      <c r="H62" s="221" t="s">
        <v>453</v>
      </c>
      <c r="I62" s="222"/>
      <c r="J62" s="222"/>
      <c r="K62" s="221"/>
      <c r="L62" s="218"/>
      <c r="M62" s="223"/>
      <c r="N62" s="504"/>
      <c r="O62" s="504"/>
      <c r="P62" s="505"/>
      <c r="Q62" s="505"/>
      <c r="R62" s="505"/>
      <c r="S62" s="505"/>
    </row>
    <row r="63" spans="2:19" ht="28.5" customHeight="1" x14ac:dyDescent="0.25">
      <c r="D63" s="126" t="s">
        <v>454</v>
      </c>
      <c r="E63" s="506" t="s">
        <v>542</v>
      </c>
      <c r="F63" s="507"/>
      <c r="G63" s="507"/>
      <c r="H63" s="507"/>
      <c r="I63" s="507"/>
      <c r="J63" s="507"/>
      <c r="K63" s="507"/>
      <c r="L63" s="507"/>
      <c r="M63" s="508"/>
      <c r="N63" s="504"/>
      <c r="O63" s="504"/>
      <c r="P63" s="505"/>
      <c r="Q63" s="505"/>
      <c r="R63" s="505"/>
      <c r="S63" s="505"/>
    </row>
    <row r="64" spans="2:19" ht="28.5" customHeight="1" x14ac:dyDescent="0.25">
      <c r="D64" s="126" t="s">
        <v>437</v>
      </c>
      <c r="E64" s="506" t="s">
        <v>543</v>
      </c>
      <c r="F64" s="507"/>
      <c r="G64" s="507"/>
      <c r="H64" s="507"/>
      <c r="I64" s="507"/>
      <c r="J64" s="507"/>
      <c r="K64" s="507"/>
      <c r="L64" s="507"/>
      <c r="M64" s="508"/>
      <c r="N64" s="504"/>
      <c r="O64" s="504"/>
      <c r="P64" s="505"/>
      <c r="Q64" s="505"/>
      <c r="R64" s="505"/>
      <c r="S64" s="505"/>
    </row>
    <row r="65" spans="4:19" ht="28.5" customHeight="1" x14ac:dyDescent="0.25">
      <c r="D65" s="126" t="s">
        <v>438</v>
      </c>
      <c r="E65" s="506" t="s">
        <v>544</v>
      </c>
      <c r="F65" s="507"/>
      <c r="G65" s="507"/>
      <c r="H65" s="507"/>
      <c r="I65" s="507"/>
      <c r="J65" s="507"/>
      <c r="K65" s="507"/>
      <c r="L65" s="507"/>
      <c r="M65" s="508"/>
      <c r="N65" s="504"/>
      <c r="O65" s="504"/>
      <c r="P65" s="505"/>
      <c r="Q65" s="505"/>
      <c r="R65" s="505"/>
      <c r="S65" s="505"/>
    </row>
    <row r="66" spans="4:19" ht="28.5" customHeight="1" x14ac:dyDescent="0.25">
      <c r="D66" s="126" t="s">
        <v>455</v>
      </c>
      <c r="E66" s="506" t="s">
        <v>545</v>
      </c>
      <c r="F66" s="507"/>
      <c r="G66" s="507"/>
      <c r="H66" s="507"/>
      <c r="I66" s="507"/>
      <c r="J66" s="507"/>
      <c r="K66" s="507"/>
      <c r="L66" s="507"/>
      <c r="M66" s="508"/>
      <c r="N66" s="504"/>
      <c r="O66" s="504"/>
      <c r="P66" s="505"/>
      <c r="Q66" s="505"/>
      <c r="R66" s="505"/>
      <c r="S66" s="505"/>
    </row>
    <row r="67" spans="4:19" ht="21" customHeight="1" x14ac:dyDescent="0.25">
      <c r="D67" s="224"/>
    </row>
    <row r="68" spans="4:19" ht="18" customHeight="1" x14ac:dyDescent="0.25">
      <c r="D68" s="13" t="s">
        <v>456</v>
      </c>
    </row>
    <row r="69" spans="4:19" ht="21" customHeight="1" x14ac:dyDescent="0.25">
      <c r="D69" s="402" t="s">
        <v>457</v>
      </c>
      <c r="E69" s="501" t="s">
        <v>546</v>
      </c>
      <c r="F69" s="502"/>
      <c r="G69" s="502"/>
      <c r="H69" s="502"/>
      <c r="I69" s="502"/>
      <c r="J69" s="502"/>
      <c r="K69" s="502"/>
      <c r="L69" s="502"/>
      <c r="M69" s="503"/>
    </row>
    <row r="70" spans="4:19" ht="23.25" customHeight="1" x14ac:dyDescent="0.25">
      <c r="D70" s="500"/>
      <c r="E70" s="501" t="s">
        <v>547</v>
      </c>
      <c r="F70" s="502"/>
      <c r="G70" s="502"/>
      <c r="H70" s="502"/>
      <c r="I70" s="502"/>
      <c r="J70" s="502"/>
      <c r="K70" s="502"/>
      <c r="L70" s="502"/>
      <c r="M70" s="503"/>
    </row>
    <row r="71" spans="4:19" ht="50.25" customHeight="1" x14ac:dyDescent="0.25">
      <c r="D71" s="500"/>
      <c r="E71" s="501" t="s">
        <v>548</v>
      </c>
      <c r="F71" s="502"/>
      <c r="G71" s="502"/>
      <c r="H71" s="502"/>
      <c r="I71" s="502"/>
      <c r="J71" s="502"/>
      <c r="K71" s="502"/>
      <c r="L71" s="502"/>
      <c r="M71" s="503"/>
    </row>
    <row r="72" spans="4:19" ht="20.25" customHeight="1" x14ac:dyDescent="0.25">
      <c r="D72" s="397"/>
      <c r="E72" s="501"/>
      <c r="F72" s="502"/>
      <c r="G72" s="502"/>
      <c r="H72" s="502"/>
      <c r="I72" s="502"/>
      <c r="J72" s="502"/>
      <c r="K72" s="502"/>
      <c r="L72" s="502"/>
      <c r="M72" s="503"/>
    </row>
  </sheetData>
  <mergeCells count="35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R37:S41 F43:G47 I43:J47 R25:S29 R7:S11 L43:M47 O43:P47 R43:S47 R49:S53 R13:S17 R31:S35 I49:J53 L49:M53 O49:P53 R19:S23 F49:G53 F7:G11 I7:J11 L7:M11 O7:P11 F13:G17 I13:J17 L13:M17 O13:P17 F19:G23 I19:J23 L19:M23 O19:P23 F25:G29 I25:J29 L25:M29 O25:P29 F31:G35 I31:J35 L31:M35 O31:P35 F37:G41 I37:J41 L37:M41 O37:P4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AD669-068F-48D4-B0C4-AC5BC1C0FD95}"/>
</file>

<file path=customXml/itemProps2.xml><?xml version="1.0" encoding="utf-8"?>
<ds:datastoreItem xmlns:ds="http://schemas.openxmlformats.org/officeDocument/2006/customXml" ds:itemID="{FAF2EF53-785E-4996-9876-D6E54A105252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5e2ed657-5af3-456c-a185-112859602431"/>
    <ds:schemaRef ds:uri="http://purl.org/dc/elements/1.1/"/>
    <ds:schemaRef ds:uri="http://schemas.microsoft.com/office/2006/metadata/properties"/>
    <ds:schemaRef ds:uri="http://schemas.microsoft.com/office/infopath/2007/PartnerControls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CCA781D0-C7D6-44F6-95E9-346B80153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55</vt:i4>
      </vt:variant>
    </vt:vector>
  </HeadingPairs>
  <TitlesOfParts>
    <vt:vector size="68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目次 (2)</vt:lpstr>
      <vt:lpstr>ｼｰﾄ14</vt:lpstr>
      <vt:lpstr>ｼｰﾄ22 </vt:lpstr>
      <vt:lpstr>Sheet1</vt:lpstr>
      <vt:lpstr>ｼｰﾄ0!Print_Area</vt:lpstr>
      <vt:lpstr>ｼｰﾄ1!Print_Area</vt:lpstr>
      <vt:lpstr>ｼｰﾄ14!Print_Area</vt:lpstr>
      <vt:lpstr>'ｼｰﾄ22 '!Print_Area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